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630" yWindow="585" windowWidth="10215" windowHeight="8130" firstSheet="7" activeTab="11"/>
  </bookViews>
  <sheets>
    <sheet name="Rekapitulácia stavby 9.2." sheetId="1" r:id="rId1"/>
    <sheet name="001- Architektúra a statika 9.2" sheetId="2" r:id="rId2"/>
    <sheet name="002 - Vykurovanie 9.2." sheetId="3" r:id="rId3"/>
    <sheet name="003 - Zdravotechnika 9.2." sheetId="4" r:id="rId4"/>
    <sheet name="004 - Elektroinštalácia 9.2." sheetId="5" r:id="rId5"/>
    <sheet name="005 - Vzduchotechnika 9.2." sheetId="6" r:id="rId6"/>
    <sheet name="006 - Poplachové zariaden...9.2" sheetId="7" r:id="rId7"/>
    <sheet name="007 - Štrukturovaná kabeláž 9.2" sheetId="8" r:id="rId8"/>
    <sheet name="001-Architektúra statika 01 9.2" sheetId="9" r:id="rId9"/>
    <sheet name="002 - Elektroinštalácia 9.2." sheetId="10" r:id="rId10"/>
    <sheet name="006 - Poplachové zariaden01 9.2" sheetId="11" r:id="rId11"/>
    <sheet name="007- Štrukturov kabeláž 01 9.2." sheetId="12" r:id="rId12"/>
    <sheet name="Hárok1" sheetId="13" r:id="rId13"/>
  </sheets>
  <definedNames>
    <definedName name="_xlnm.Print_Titles" localSheetId="1">'001- Architektúra a statika 9.2'!$143:$143</definedName>
    <definedName name="_xlnm.Print_Titles" localSheetId="8">'001-Architektúra statika 01 9.2'!$127:$127</definedName>
    <definedName name="_xlnm.Print_Titles" localSheetId="9">'002 - Elektroinštalácia 9.2.'!$119:$119</definedName>
    <definedName name="_xlnm.Print_Titles" localSheetId="2">'002 - Vykurovanie 9.2.'!$126:$126</definedName>
    <definedName name="_xlnm.Print_Titles" localSheetId="3">'003 - Zdravotechnika 9.2.'!$131:$131</definedName>
    <definedName name="_xlnm.Print_Titles" localSheetId="4">'004 - Elektroinštalácia 9.2.'!$119:$119</definedName>
    <definedName name="_xlnm.Print_Titles" localSheetId="5">'005 - Vzduchotechnika 9.2.'!$122:$122</definedName>
    <definedName name="_xlnm.Print_Titles" localSheetId="6">'006 - Poplachové zariaden...9.2'!$123:$123</definedName>
    <definedName name="_xlnm.Print_Titles" localSheetId="10">'006 - Poplachové zariaden01 9.2'!$120:$120</definedName>
    <definedName name="_xlnm.Print_Titles" localSheetId="7">'007 - Štrukturovaná kabeláž 9.2'!$119:$119</definedName>
    <definedName name="_xlnm.Print_Titles" localSheetId="11">'007- Štrukturov kabeláž 01 9.2.'!$119:$119</definedName>
    <definedName name="_xlnm.Print_Titles" localSheetId="0">'Rekapitulácia stavby 9.2.'!$85:$85</definedName>
    <definedName name="_xlnm.Print_Area" localSheetId="1">'001- Architektúra a statika 9.2'!$C$4:$Q$70,'001- Architektúra a statika 9.2'!$C$76:$Q$126,'001- Architektúra a statika 9.2'!$C$132:$Q$395</definedName>
    <definedName name="_xlnm.Print_Area" localSheetId="8">'001-Architektúra statika 01 9.2'!$C$4:$Q$70,'001-Architektúra statika 01 9.2'!$C$76:$Q$110,'001-Architektúra statika 01 9.2'!$C$116:$Q$160</definedName>
    <definedName name="_xlnm.Print_Area" localSheetId="9">'002 - Elektroinštalácia 9.2.'!$C$4:$Q$70,'002 - Elektroinštalácia 9.2.'!$C$76:$Q$102,'002 - Elektroinštalácia 9.2.'!$C$108:$Q$165</definedName>
    <definedName name="_xlnm.Print_Area" localSheetId="2">'002 - Vykurovanie 9.2.'!$C$4:$Q$70,'002 - Vykurovanie 9.2.'!$C$76:$Q$109,'002 - Vykurovanie 9.2.'!$C$115:$Q$205</definedName>
    <definedName name="_xlnm.Print_Area" localSheetId="3">'003 - Zdravotechnika 9.2.'!$C$4:$Q$70,'003 - Zdravotechnika 9.2.'!$C$76:$Q$114,'003 - Zdravotechnika 9.2.'!$C$120:$Q$276</definedName>
    <definedName name="_xlnm.Print_Area" localSheetId="4">'004 - Elektroinštalácia 9.2.'!$C$4:$Q$70,'004 - Elektroinštalácia 9.2.'!$C$76:$Q$102,'004 - Elektroinštalácia 9.2.'!$C$108:$Q$222</definedName>
    <definedName name="_xlnm.Print_Area" localSheetId="5">'005 - Vzduchotechnika 9.2.'!$C$4:$Q$70,'005 - Vzduchotechnika 9.2.'!$C$76:$Q$105,'005 - Vzduchotechnika 9.2.'!$C$111:$Q$166</definedName>
    <definedName name="_xlnm.Print_Area" localSheetId="6">'006 - Poplachové zariaden...9.2'!$C$4:$Q$70,'006 - Poplachové zariaden...9.2'!$C$76:$Q$106,'006 - Poplachové zariaden...9.2'!$C$112:$Q$158</definedName>
    <definedName name="_xlnm.Print_Area" localSheetId="10">'006 - Poplachové zariaden01 9.2'!$C$4:$Q$70,'006 - Poplachové zariaden01 9.2'!$C$76:$Q$103,'006 - Poplachové zariaden01 9.2'!$C$109:$Q$138</definedName>
    <definedName name="_xlnm.Print_Area" localSheetId="7">'007 - Štrukturovaná kabeláž 9.2'!$C$4:$Q$70,'007 - Štrukturovaná kabeláž 9.2'!$C$76:$Q$102,'007 - Štrukturovaná kabeláž 9.2'!$C$108:$Q$172</definedName>
    <definedName name="_xlnm.Print_Area" localSheetId="11">'007- Štrukturov kabeláž 01 9.2.'!$C$4:$Q$70,'007- Štrukturov kabeláž 01 9.2.'!$C$76:$Q$102,'007- Štrukturov kabeláž 01 9.2.'!$C$108:$Q$138</definedName>
    <definedName name="_xlnm.Print_Area" localSheetId="0">'Rekapitulácia stavby 9.2.'!$C$4:$AP$70,'Rekapitulácia stavby 9.2.'!$C$76:$AP$108</definedName>
  </definedNames>
  <calcPr calcId="125725"/>
</workbook>
</file>

<file path=xl/calcChain.xml><?xml version="1.0" encoding="utf-8"?>
<calcChain xmlns="http://schemas.openxmlformats.org/spreadsheetml/2006/main">
  <c r="M31" i="12"/>
  <c r="N138"/>
  <c r="N121"/>
  <c r="M31" i="11"/>
  <c r="N95"/>
  <c r="N135"/>
  <c r="N121"/>
  <c r="N131"/>
  <c r="L39" i="10"/>
  <c r="N94"/>
  <c r="N120"/>
  <c r="N161"/>
  <c r="N159" i="9"/>
  <c r="N128"/>
  <c r="N89"/>
  <c r="M29"/>
  <c r="N168" i="8"/>
  <c r="N120"/>
  <c r="N89"/>
  <c r="M31"/>
  <c r="L39" s="1"/>
  <c r="N153" i="7"/>
  <c r="N125"/>
  <c r="N89"/>
  <c r="M28"/>
  <c r="N89" i="6"/>
  <c r="N123"/>
  <c r="N161"/>
  <c r="M28" i="5"/>
  <c r="N89"/>
  <c r="N217"/>
  <c r="N271" i="4"/>
  <c r="N132"/>
  <c r="L114"/>
  <c r="N89"/>
  <c r="M28"/>
  <c r="M28" i="3"/>
  <c r="N101"/>
  <c r="N127"/>
  <c r="N201"/>
  <c r="N144" i="2"/>
  <c r="N391"/>
  <c r="N200" i="3"/>
  <c r="L109"/>
  <c r="N89"/>
  <c r="L39" i="4"/>
  <c r="N106"/>
  <c r="N121" i="5"/>
  <c r="M31"/>
  <c r="L105" i="6"/>
  <c r="N124" i="7"/>
  <c r="L106"/>
  <c r="L39"/>
  <c r="L102" i="8"/>
  <c r="N160"/>
  <c r="N169"/>
  <c r="N167"/>
  <c r="N94"/>
  <c r="L39" i="9"/>
  <c r="N102"/>
  <c r="N158"/>
  <c r="M31"/>
  <c r="M28"/>
  <c r="N160" i="10"/>
  <c r="N89"/>
  <c r="N133" i="11"/>
  <c r="N89"/>
  <c r="N134" i="12"/>
  <c r="N120"/>
  <c r="N97"/>
  <c r="N100"/>
  <c r="N136"/>
  <c r="N132"/>
  <c r="N125"/>
  <c r="N99"/>
  <c r="M28"/>
  <c r="L102"/>
  <c r="L102" i="10"/>
  <c r="N158"/>
  <c r="N148" i="9"/>
  <c r="N100" i="8"/>
  <c r="N164"/>
  <c r="N129" i="7"/>
  <c r="N127"/>
  <c r="N144"/>
  <c r="N97" i="6"/>
  <c r="N95"/>
  <c r="N100"/>
  <c r="N159"/>
  <c r="N137"/>
  <c r="N97" i="5"/>
  <c r="N136" i="4"/>
  <c r="N193" i="3"/>
  <c r="N110" i="2"/>
  <c r="N146"/>
  <c r="N145"/>
  <c r="AG100" i="1"/>
  <c r="N265" i="4"/>
  <c r="N269"/>
  <c r="N250"/>
  <c r="N122" i="5"/>
  <c r="N147"/>
  <c r="N99" i="6"/>
  <c r="N134" i="5" l="1"/>
  <c r="W133" i="4" l="1"/>
  <c r="Y133"/>
  <c r="AA133"/>
  <c r="BE133"/>
  <c r="BF133"/>
  <c r="BG133"/>
  <c r="BH133"/>
  <c r="BI133"/>
  <c r="BK133"/>
  <c r="N137" i="9" l="1"/>
  <c r="N136"/>
  <c r="N164" i="2" l="1"/>
  <c r="AY100" i="1" l="1"/>
  <c r="AX100"/>
  <c r="BI138" i="12"/>
  <c r="BH138"/>
  <c r="BG138"/>
  <c r="BE138"/>
  <c r="BF138"/>
  <c r="BK138"/>
  <c r="BI137"/>
  <c r="BH137"/>
  <c r="BG137"/>
  <c r="BE137"/>
  <c r="N137"/>
  <c r="BF137" s="1"/>
  <c r="BK137"/>
  <c r="BI136"/>
  <c r="BH136"/>
  <c r="BG136"/>
  <c r="BE136"/>
  <c r="BK136"/>
  <c r="BI135"/>
  <c r="BH135"/>
  <c r="BG135"/>
  <c r="BF135"/>
  <c r="BE135"/>
  <c r="N135"/>
  <c r="BK135"/>
  <c r="BI134"/>
  <c r="BH134"/>
  <c r="BG134"/>
  <c r="BE134"/>
  <c r="BF134"/>
  <c r="BK134"/>
  <c r="BI132"/>
  <c r="BH132"/>
  <c r="BG132"/>
  <c r="BF132"/>
  <c r="BE132"/>
  <c r="AA132"/>
  <c r="Y132"/>
  <c r="W132"/>
  <c r="BK132"/>
  <c r="BI131"/>
  <c r="BH131"/>
  <c r="BG131"/>
  <c r="BE131"/>
  <c r="AA131"/>
  <c r="Y131"/>
  <c r="W131"/>
  <c r="BK131"/>
  <c r="N131"/>
  <c r="BF131" s="1"/>
  <c r="BI130"/>
  <c r="BH130"/>
  <c r="BG130"/>
  <c r="BF130"/>
  <c r="BE130"/>
  <c r="AA130"/>
  <c r="Y130"/>
  <c r="W130"/>
  <c r="BK130"/>
  <c r="N130"/>
  <c r="BI129"/>
  <c r="BH129"/>
  <c r="BG129"/>
  <c r="BE129"/>
  <c r="AA129"/>
  <c r="Y129"/>
  <c r="W129"/>
  <c r="BK129"/>
  <c r="N129"/>
  <c r="BF129" s="1"/>
  <c r="BI128"/>
  <c r="BH128"/>
  <c r="BG128"/>
  <c r="BF128"/>
  <c r="BE128"/>
  <c r="AA128"/>
  <c r="Y128"/>
  <c r="W128"/>
  <c r="BK128"/>
  <c r="N128"/>
  <c r="BI127"/>
  <c r="BH127"/>
  <c r="BG127"/>
  <c r="BE127"/>
  <c r="AA127"/>
  <c r="Y127"/>
  <c r="W127"/>
  <c r="BK127"/>
  <c r="N127"/>
  <c r="BF127" s="1"/>
  <c r="BI126"/>
  <c r="BH126"/>
  <c r="BG126"/>
  <c r="BF126"/>
  <c r="BE126"/>
  <c r="AA126"/>
  <c r="Y126"/>
  <c r="W126"/>
  <c r="BK126"/>
  <c r="N126"/>
  <c r="BI125"/>
  <c r="BH125"/>
  <c r="BG125"/>
  <c r="BE125"/>
  <c r="AA125"/>
  <c r="Y125"/>
  <c r="W125"/>
  <c r="BK125"/>
  <c r="BF125"/>
  <c r="BI124"/>
  <c r="BH124"/>
  <c r="BG124"/>
  <c r="BF124"/>
  <c r="BE124"/>
  <c r="AA124"/>
  <c r="Y124"/>
  <c r="W124"/>
  <c r="BK124"/>
  <c r="N124"/>
  <c r="BI123"/>
  <c r="BH123"/>
  <c r="BG123"/>
  <c r="BE123"/>
  <c r="AA123"/>
  <c r="Y123"/>
  <c r="Y122" s="1"/>
  <c r="Y121" s="1"/>
  <c r="Y120" s="1"/>
  <c r="W123"/>
  <c r="BK123"/>
  <c r="BK122" s="1"/>
  <c r="N123"/>
  <c r="BF123" s="1"/>
  <c r="M117"/>
  <c r="M116"/>
  <c r="F116"/>
  <c r="F114"/>
  <c r="F112"/>
  <c r="BI100"/>
  <c r="BH100"/>
  <c r="BG100"/>
  <c r="BE100"/>
  <c r="BI99"/>
  <c r="BH99"/>
  <c r="BG99"/>
  <c r="BE99"/>
  <c r="BI98"/>
  <c r="BH98"/>
  <c r="BG98"/>
  <c r="BE98"/>
  <c r="BI97"/>
  <c r="BH97"/>
  <c r="BG97"/>
  <c r="BE97"/>
  <c r="BI96"/>
  <c r="H37" s="1"/>
  <c r="BD100" i="1" s="1"/>
  <c r="BH96" i="12"/>
  <c r="BG96"/>
  <c r="BE96"/>
  <c r="BI95"/>
  <c r="BH95"/>
  <c r="H36" s="1"/>
  <c r="BC100" i="1" s="1"/>
  <c r="BG95" i="12"/>
  <c r="H35" s="1"/>
  <c r="BB100" i="1" s="1"/>
  <c r="BE95" i="12"/>
  <c r="M33" s="1"/>
  <c r="M85"/>
  <c r="M84"/>
  <c r="F84"/>
  <c r="F82"/>
  <c r="F80"/>
  <c r="O16"/>
  <c r="E16"/>
  <c r="F117" s="1"/>
  <c r="O15"/>
  <c r="O10"/>
  <c r="F6"/>
  <c r="F110" s="1"/>
  <c r="AA130" i="11"/>
  <c r="AY99" i="1"/>
  <c r="AX99"/>
  <c r="BI138" i="11"/>
  <c r="BH138"/>
  <c r="BG138"/>
  <c r="BE138"/>
  <c r="N138"/>
  <c r="BF138" s="1"/>
  <c r="BK138"/>
  <c r="BI137"/>
  <c r="BH137"/>
  <c r="BG137"/>
  <c r="BE137"/>
  <c r="BK137"/>
  <c r="N137" s="1"/>
  <c r="BF137" s="1"/>
  <c r="BI136"/>
  <c r="BH136"/>
  <c r="BG136"/>
  <c r="BF136"/>
  <c r="BE136"/>
  <c r="BK136"/>
  <c r="N136" s="1"/>
  <c r="BI135"/>
  <c r="BH135"/>
  <c r="BG135"/>
  <c r="BE135"/>
  <c r="BF135"/>
  <c r="BK135"/>
  <c r="BI134"/>
  <c r="BH134"/>
  <c r="BG134"/>
  <c r="BE134"/>
  <c r="N134"/>
  <c r="BF134" s="1"/>
  <c r="BK134"/>
  <c r="BK133" s="1"/>
  <c r="N93" s="1"/>
  <c r="BI132"/>
  <c r="H37" s="1"/>
  <c r="BD99" i="1" s="1"/>
  <c r="BH132" i="11"/>
  <c r="BG132"/>
  <c r="BE132"/>
  <c r="AA132"/>
  <c r="Y132"/>
  <c r="W132"/>
  <c r="BK132"/>
  <c r="BK130" s="1"/>
  <c r="N130" s="1"/>
  <c r="N92" s="1"/>
  <c r="N132"/>
  <c r="BF132" s="1"/>
  <c r="BI131"/>
  <c r="BH131"/>
  <c r="BG131"/>
  <c r="BF131"/>
  <c r="BE131"/>
  <c r="AA131"/>
  <c r="Y131"/>
  <c r="Y130" s="1"/>
  <c r="W131"/>
  <c r="W130" s="1"/>
  <c r="BK131"/>
  <c r="BI129"/>
  <c r="BH129"/>
  <c r="BG129"/>
  <c r="BF129"/>
  <c r="BE129"/>
  <c r="AA129"/>
  <c r="Y129"/>
  <c r="W129"/>
  <c r="BK129"/>
  <c r="N129"/>
  <c r="BI128"/>
  <c r="BH128"/>
  <c r="BG128"/>
  <c r="BE128"/>
  <c r="AA128"/>
  <c r="Y128"/>
  <c r="W128"/>
  <c r="BK128"/>
  <c r="N128"/>
  <c r="BF128" s="1"/>
  <c r="BI127"/>
  <c r="BH127"/>
  <c r="BG127"/>
  <c r="BF127"/>
  <c r="BE127"/>
  <c r="AA127"/>
  <c r="Y127"/>
  <c r="W127"/>
  <c r="BK127"/>
  <c r="N127"/>
  <c r="BI126"/>
  <c r="BH126"/>
  <c r="BG126"/>
  <c r="BE126"/>
  <c r="AA126"/>
  <c r="Y126"/>
  <c r="W126"/>
  <c r="BK126"/>
  <c r="N126"/>
  <c r="BF126" s="1"/>
  <c r="BI125"/>
  <c r="BH125"/>
  <c r="BG125"/>
  <c r="BF125"/>
  <c r="BE125"/>
  <c r="AA125"/>
  <c r="Y125"/>
  <c r="W125"/>
  <c r="BK125"/>
  <c r="BK123" s="1"/>
  <c r="N123" s="1"/>
  <c r="N91" s="1"/>
  <c r="N125"/>
  <c r="BI124"/>
  <c r="BH124"/>
  <c r="BG124"/>
  <c r="BE124"/>
  <c r="AA124"/>
  <c r="AA123" s="1"/>
  <c r="AA122" s="1"/>
  <c r="AA121" s="1"/>
  <c r="Y124"/>
  <c r="Y123" s="1"/>
  <c r="Y122" s="1"/>
  <c r="Y121" s="1"/>
  <c r="W124"/>
  <c r="W123" s="1"/>
  <c r="W122" s="1"/>
  <c r="W121" s="1"/>
  <c r="AU99" i="1" s="1"/>
  <c r="BK124" i="11"/>
  <c r="N124"/>
  <c r="BF124" s="1"/>
  <c r="M118"/>
  <c r="M117"/>
  <c r="F117"/>
  <c r="F115"/>
  <c r="F113"/>
  <c r="BI101"/>
  <c r="BH101"/>
  <c r="BG101"/>
  <c r="BE101"/>
  <c r="BI100"/>
  <c r="BH100"/>
  <c r="BG100"/>
  <c r="BE100"/>
  <c r="BI99"/>
  <c r="BH99"/>
  <c r="BG99"/>
  <c r="BE99"/>
  <c r="BI98"/>
  <c r="BH98"/>
  <c r="BG98"/>
  <c r="BE98"/>
  <c r="BI97"/>
  <c r="BH97"/>
  <c r="BG97"/>
  <c r="BE97"/>
  <c r="M33" s="1"/>
  <c r="BI96"/>
  <c r="BH96"/>
  <c r="BG96"/>
  <c r="H35" s="1"/>
  <c r="BB99" i="1" s="1"/>
  <c r="BE96" i="11"/>
  <c r="H33" s="1"/>
  <c r="AZ99" i="1" s="1"/>
  <c r="M85" i="11"/>
  <c r="M84"/>
  <c r="F84"/>
  <c r="F82"/>
  <c r="F80"/>
  <c r="O16"/>
  <c r="E16"/>
  <c r="F118" s="1"/>
  <c r="O15"/>
  <c r="O10"/>
  <c r="F6"/>
  <c r="F111" s="1"/>
  <c r="AY98" i="1"/>
  <c r="AX98"/>
  <c r="BI165" i="10"/>
  <c r="BH165"/>
  <c r="BG165"/>
  <c r="BE165"/>
  <c r="BK165"/>
  <c r="N165" s="1"/>
  <c r="BF165" s="1"/>
  <c r="BI164"/>
  <c r="BH164"/>
  <c r="BG164"/>
  <c r="BF164"/>
  <c r="BE164"/>
  <c r="BK164"/>
  <c r="N164" s="1"/>
  <c r="BI163"/>
  <c r="BH163"/>
  <c r="BG163"/>
  <c r="BE163"/>
  <c r="N163"/>
  <c r="BF163" s="1"/>
  <c r="BK163"/>
  <c r="BI162"/>
  <c r="BH162"/>
  <c r="BG162"/>
  <c r="BE162"/>
  <c r="N162"/>
  <c r="BF162" s="1"/>
  <c r="BK162"/>
  <c r="BI161"/>
  <c r="BH161"/>
  <c r="BG161"/>
  <c r="BE161"/>
  <c r="BK161"/>
  <c r="BI159"/>
  <c r="BH159"/>
  <c r="BG159"/>
  <c r="BE159"/>
  <c r="AA159"/>
  <c r="Y159"/>
  <c r="W159"/>
  <c r="BK159"/>
  <c r="N159"/>
  <c r="BF159" s="1"/>
  <c r="BI158"/>
  <c r="BH158"/>
  <c r="BG158"/>
  <c r="BF158"/>
  <c r="BE158"/>
  <c r="AA158"/>
  <c r="Y158"/>
  <c r="W158"/>
  <c r="BK158"/>
  <c r="BI157"/>
  <c r="BH157"/>
  <c r="BG157"/>
  <c r="BE157"/>
  <c r="AA157"/>
  <c r="Y157"/>
  <c r="W157"/>
  <c r="BK157"/>
  <c r="N157"/>
  <c r="BF157" s="1"/>
  <c r="BI156"/>
  <c r="BH156"/>
  <c r="BG156"/>
  <c r="BF156"/>
  <c r="BE156"/>
  <c r="AA156"/>
  <c r="Y156"/>
  <c r="W156"/>
  <c r="BK156"/>
  <c r="N156"/>
  <c r="BI155"/>
  <c r="BH155"/>
  <c r="BG155"/>
  <c r="BE155"/>
  <c r="AA155"/>
  <c r="Y155"/>
  <c r="W155"/>
  <c r="BK155"/>
  <c r="N155"/>
  <c r="BF155" s="1"/>
  <c r="BI154"/>
  <c r="BH154"/>
  <c r="BG154"/>
  <c r="BF154"/>
  <c r="BE154"/>
  <c r="AA154"/>
  <c r="Y154"/>
  <c r="W154"/>
  <c r="BK154"/>
  <c r="N154"/>
  <c r="BI153"/>
  <c r="BH153"/>
  <c r="BG153"/>
  <c r="BE153"/>
  <c r="AA153"/>
  <c r="Y153"/>
  <c r="W153"/>
  <c r="BK153"/>
  <c r="N153"/>
  <c r="BF153" s="1"/>
  <c r="BI152"/>
  <c r="BH152"/>
  <c r="BG152"/>
  <c r="BF152"/>
  <c r="BE152"/>
  <c r="AA152"/>
  <c r="Y152"/>
  <c r="W152"/>
  <c r="BK152"/>
  <c r="N152"/>
  <c r="BI151"/>
  <c r="BH151"/>
  <c r="BG151"/>
  <c r="BE151"/>
  <c r="AA151"/>
  <c r="Y151"/>
  <c r="W151"/>
  <c r="BK151"/>
  <c r="N151"/>
  <c r="BF151" s="1"/>
  <c r="BI150"/>
  <c r="BH150"/>
  <c r="BG150"/>
  <c r="BF150"/>
  <c r="BE150"/>
  <c r="AA150"/>
  <c r="Y150"/>
  <c r="W150"/>
  <c r="BK150"/>
  <c r="N150"/>
  <c r="BI149"/>
  <c r="BH149"/>
  <c r="BG149"/>
  <c r="BE149"/>
  <c r="AA149"/>
  <c r="Y149"/>
  <c r="W149"/>
  <c r="BK149"/>
  <c r="N149"/>
  <c r="BF149" s="1"/>
  <c r="BI148"/>
  <c r="BH148"/>
  <c r="BG148"/>
  <c r="BF148"/>
  <c r="BE148"/>
  <c r="AA148"/>
  <c r="Y148"/>
  <c r="W148"/>
  <c r="BK148"/>
  <c r="N148"/>
  <c r="BI147"/>
  <c r="BH147"/>
  <c r="BG147"/>
  <c r="BE147"/>
  <c r="AA147"/>
  <c r="Y147"/>
  <c r="W147"/>
  <c r="BK147"/>
  <c r="N147"/>
  <c r="BF147" s="1"/>
  <c r="BI146"/>
  <c r="BH146"/>
  <c r="BG146"/>
  <c r="BF146"/>
  <c r="BE146"/>
  <c r="AA146"/>
  <c r="Y146"/>
  <c r="W146"/>
  <c r="BK146"/>
  <c r="N146"/>
  <c r="BI145"/>
  <c r="BH145"/>
  <c r="BG145"/>
  <c r="BE145"/>
  <c r="AA145"/>
  <c r="Y145"/>
  <c r="W145"/>
  <c r="BK145"/>
  <c r="N145"/>
  <c r="BF145" s="1"/>
  <c r="BI144"/>
  <c r="BH144"/>
  <c r="BG144"/>
  <c r="BF144"/>
  <c r="BE144"/>
  <c r="AA144"/>
  <c r="Y144"/>
  <c r="W144"/>
  <c r="BK144"/>
  <c r="N144"/>
  <c r="BI143"/>
  <c r="BH143"/>
  <c r="BG143"/>
  <c r="BE143"/>
  <c r="AA143"/>
  <c r="Y143"/>
  <c r="W143"/>
  <c r="BK143"/>
  <c r="N143"/>
  <c r="BF143" s="1"/>
  <c r="BI142"/>
  <c r="BH142"/>
  <c r="BG142"/>
  <c r="BF142"/>
  <c r="BE142"/>
  <c r="AA142"/>
  <c r="Y142"/>
  <c r="W142"/>
  <c r="BK142"/>
  <c r="N142"/>
  <c r="BI141"/>
  <c r="BH141"/>
  <c r="BG141"/>
  <c r="BE141"/>
  <c r="AA141"/>
  <c r="Y141"/>
  <c r="W141"/>
  <c r="BK141"/>
  <c r="N141"/>
  <c r="BF141" s="1"/>
  <c r="BI140"/>
  <c r="BH140"/>
  <c r="BG140"/>
  <c r="BF140"/>
  <c r="BE140"/>
  <c r="AA140"/>
  <c r="Y140"/>
  <c r="W140"/>
  <c r="BK140"/>
  <c r="N140"/>
  <c r="BI139"/>
  <c r="BH139"/>
  <c r="BG139"/>
  <c r="BE139"/>
  <c r="AA139"/>
  <c r="Y139"/>
  <c r="W139"/>
  <c r="BK139"/>
  <c r="N139"/>
  <c r="BF139" s="1"/>
  <c r="BI138"/>
  <c r="BH138"/>
  <c r="BG138"/>
  <c r="BF138"/>
  <c r="BE138"/>
  <c r="AA138"/>
  <c r="Y138"/>
  <c r="W138"/>
  <c r="BK138"/>
  <c r="N138"/>
  <c r="BI137"/>
  <c r="BH137"/>
  <c r="BG137"/>
  <c r="BE137"/>
  <c r="AA137"/>
  <c r="Y137"/>
  <c r="W137"/>
  <c r="BK137"/>
  <c r="N137"/>
  <c r="BF137" s="1"/>
  <c r="BI136"/>
  <c r="BH136"/>
  <c r="BG136"/>
  <c r="BF136"/>
  <c r="BE136"/>
  <c r="AA136"/>
  <c r="Y136"/>
  <c r="W136"/>
  <c r="BK136"/>
  <c r="N136"/>
  <c r="BI135"/>
  <c r="BH135"/>
  <c r="BG135"/>
  <c r="BE135"/>
  <c r="AA135"/>
  <c r="Y135"/>
  <c r="W135"/>
  <c r="BK135"/>
  <c r="N135"/>
  <c r="BF135" s="1"/>
  <c r="BI134"/>
  <c r="BH134"/>
  <c r="BG134"/>
  <c r="BF134"/>
  <c r="BE134"/>
  <c r="AA134"/>
  <c r="Y134"/>
  <c r="W134"/>
  <c r="BK134"/>
  <c r="N134"/>
  <c r="BI133"/>
  <c r="BH133"/>
  <c r="BG133"/>
  <c r="BE133"/>
  <c r="AA133"/>
  <c r="Y133"/>
  <c r="W133"/>
  <c r="BK133"/>
  <c r="N133"/>
  <c r="BF133" s="1"/>
  <c r="BI132"/>
  <c r="BH132"/>
  <c r="BG132"/>
  <c r="BF132"/>
  <c r="BE132"/>
  <c r="AA132"/>
  <c r="Y132"/>
  <c r="W132"/>
  <c r="BK132"/>
  <c r="N132"/>
  <c r="BI131"/>
  <c r="BH131"/>
  <c r="BG131"/>
  <c r="BE131"/>
  <c r="AA131"/>
  <c r="Y131"/>
  <c r="W131"/>
  <c r="BK131"/>
  <c r="N131"/>
  <c r="BF131" s="1"/>
  <c r="BI130"/>
  <c r="BH130"/>
  <c r="BG130"/>
  <c r="BF130"/>
  <c r="BE130"/>
  <c r="AA130"/>
  <c r="Y130"/>
  <c r="W130"/>
  <c r="BK130"/>
  <c r="N130"/>
  <c r="BI129"/>
  <c r="BH129"/>
  <c r="BG129"/>
  <c r="BE129"/>
  <c r="AA129"/>
  <c r="Y129"/>
  <c r="W129"/>
  <c r="BK129"/>
  <c r="N129"/>
  <c r="BF129" s="1"/>
  <c r="BI128"/>
  <c r="BH128"/>
  <c r="BG128"/>
  <c r="BF128"/>
  <c r="BE128"/>
  <c r="AA128"/>
  <c r="Y128"/>
  <c r="W128"/>
  <c r="BK128"/>
  <c r="N128"/>
  <c r="BI127"/>
  <c r="BH127"/>
  <c r="BG127"/>
  <c r="BE127"/>
  <c r="AA127"/>
  <c r="Y127"/>
  <c r="W127"/>
  <c r="BK127"/>
  <c r="N127"/>
  <c r="BF127" s="1"/>
  <c r="BI126"/>
  <c r="BH126"/>
  <c r="BG126"/>
  <c r="BF126"/>
  <c r="BE126"/>
  <c r="AA126"/>
  <c r="Y126"/>
  <c r="W126"/>
  <c r="BK126"/>
  <c r="N126"/>
  <c r="BI125"/>
  <c r="BH125"/>
  <c r="BG125"/>
  <c r="BE125"/>
  <c r="AA125"/>
  <c r="Y125"/>
  <c r="W125"/>
  <c r="BK125"/>
  <c r="N125"/>
  <c r="BF125" s="1"/>
  <c r="BI124"/>
  <c r="BH124"/>
  <c r="BG124"/>
  <c r="BF124"/>
  <c r="BE124"/>
  <c r="AA124"/>
  <c r="Y124"/>
  <c r="W124"/>
  <c r="BK124"/>
  <c r="BK122" s="1"/>
  <c r="N124"/>
  <c r="BI123"/>
  <c r="BH123"/>
  <c r="BG123"/>
  <c r="BE123"/>
  <c r="AA123"/>
  <c r="AA122" s="1"/>
  <c r="AA121" s="1"/>
  <c r="AA120" s="1"/>
  <c r="Y123"/>
  <c r="Y122" s="1"/>
  <c r="Y121" s="1"/>
  <c r="Y120" s="1"/>
  <c r="W123"/>
  <c r="W122" s="1"/>
  <c r="W121" s="1"/>
  <c r="W120" s="1"/>
  <c r="AU98" i="1" s="1"/>
  <c r="BK123" i="10"/>
  <c r="N123"/>
  <c r="BF123" s="1"/>
  <c r="M117"/>
  <c r="M116"/>
  <c r="F116"/>
  <c r="F114"/>
  <c r="F112"/>
  <c r="BI100"/>
  <c r="BH100"/>
  <c r="BG100"/>
  <c r="BE100"/>
  <c r="BI99"/>
  <c r="BH99"/>
  <c r="BG99"/>
  <c r="BE99"/>
  <c r="BI98"/>
  <c r="BH98"/>
  <c r="BG98"/>
  <c r="BE98"/>
  <c r="BI97"/>
  <c r="BH97"/>
  <c r="BG97"/>
  <c r="BE97"/>
  <c r="BI96"/>
  <c r="BH96"/>
  <c r="BG96"/>
  <c r="BE96"/>
  <c r="BI95"/>
  <c r="H37" s="1"/>
  <c r="BD98" i="1" s="1"/>
  <c r="BH95" i="10"/>
  <c r="H36" s="1"/>
  <c r="BC98" i="1" s="1"/>
  <c r="BG95" i="10"/>
  <c r="BE95"/>
  <c r="H33" s="1"/>
  <c r="AZ98" i="1" s="1"/>
  <c r="M85" i="10"/>
  <c r="M84"/>
  <c r="F84"/>
  <c r="F82"/>
  <c r="F80"/>
  <c r="O16"/>
  <c r="E16"/>
  <c r="F117" s="1"/>
  <c r="O15"/>
  <c r="O10"/>
  <c r="M114" s="1"/>
  <c r="F6"/>
  <c r="F110" s="1"/>
  <c r="AY97" i="1"/>
  <c r="AX97"/>
  <c r="BI160" i="9"/>
  <c r="BH160"/>
  <c r="BG160"/>
  <c r="BE160"/>
  <c r="N160"/>
  <c r="BF160" s="1"/>
  <c r="BK160"/>
  <c r="BI159"/>
  <c r="BH159"/>
  <c r="BG159"/>
  <c r="BE159"/>
  <c r="BK159"/>
  <c r="BF159" s="1"/>
  <c r="BI158"/>
  <c r="BH158"/>
  <c r="BG158"/>
  <c r="BF158"/>
  <c r="BE158"/>
  <c r="BK158"/>
  <c r="BI157"/>
  <c r="BH157"/>
  <c r="BG157"/>
  <c r="BE157"/>
  <c r="BK157"/>
  <c r="N157" s="1"/>
  <c r="BF157" s="1"/>
  <c r="BI156"/>
  <c r="BH156"/>
  <c r="BG156"/>
  <c r="BE156"/>
  <c r="N156"/>
  <c r="BF156" s="1"/>
  <c r="BK156"/>
  <c r="BK155" s="1"/>
  <c r="N155" s="1"/>
  <c r="N100" s="1"/>
  <c r="BI154"/>
  <c r="BH154"/>
  <c r="BG154"/>
  <c r="BF154"/>
  <c r="BE154"/>
  <c r="AA154"/>
  <c r="AA153" s="1"/>
  <c r="Y154"/>
  <c r="Y153" s="1"/>
  <c r="W154"/>
  <c r="W153" s="1"/>
  <c r="BK154"/>
  <c r="BK153" s="1"/>
  <c r="N153" s="1"/>
  <c r="N99" s="1"/>
  <c r="N154"/>
  <c r="BI152"/>
  <c r="BH152"/>
  <c r="BG152"/>
  <c r="BE152"/>
  <c r="AA152"/>
  <c r="AA151" s="1"/>
  <c r="Y152"/>
  <c r="Y151" s="1"/>
  <c r="W152"/>
  <c r="W151" s="1"/>
  <c r="BK152"/>
  <c r="BK151" s="1"/>
  <c r="N151" s="1"/>
  <c r="N98" s="1"/>
  <c r="N152"/>
  <c r="BF152" s="1"/>
  <c r="BI150"/>
  <c r="BH150"/>
  <c r="BG150"/>
  <c r="BE150"/>
  <c r="AA150"/>
  <c r="AA149" s="1"/>
  <c r="Y150"/>
  <c r="Y149" s="1"/>
  <c r="W150"/>
  <c r="W149" s="1"/>
  <c r="BK150"/>
  <c r="BK149" s="1"/>
  <c r="N149" s="1"/>
  <c r="N97" s="1"/>
  <c r="N150"/>
  <c r="BF150" s="1"/>
  <c r="BI148"/>
  <c r="BH148"/>
  <c r="BG148"/>
  <c r="BF148"/>
  <c r="BE148"/>
  <c r="AA148"/>
  <c r="Y148"/>
  <c r="W148"/>
  <c r="BK148"/>
  <c r="BI147"/>
  <c r="BH147"/>
  <c r="BG147"/>
  <c r="BE147"/>
  <c r="AA147"/>
  <c r="Y147"/>
  <c r="W147"/>
  <c r="BK147"/>
  <c r="N147"/>
  <c r="BF147" s="1"/>
  <c r="BI146"/>
  <c r="BH146"/>
  <c r="BG146"/>
  <c r="BF146"/>
  <c r="BE146"/>
  <c r="AA146"/>
  <c r="Y146"/>
  <c r="W146"/>
  <c r="BK146"/>
  <c r="N146"/>
  <c r="BI145"/>
  <c r="BH145"/>
  <c r="BG145"/>
  <c r="BE145"/>
  <c r="AA145"/>
  <c r="Y145"/>
  <c r="W145"/>
  <c r="BK145"/>
  <c r="N145"/>
  <c r="BF145" s="1"/>
  <c r="BI144"/>
  <c r="BH144"/>
  <c r="BG144"/>
  <c r="BF144"/>
  <c r="BE144"/>
  <c r="AA144"/>
  <c r="Y144"/>
  <c r="W144"/>
  <c r="BK144"/>
  <c r="N144"/>
  <c r="BI143"/>
  <c r="BH143"/>
  <c r="BG143"/>
  <c r="BE143"/>
  <c r="AA143"/>
  <c r="AA142" s="1"/>
  <c r="Y143"/>
  <c r="Y142" s="1"/>
  <c r="W143"/>
  <c r="W142" s="1"/>
  <c r="BK143"/>
  <c r="BK142" s="1"/>
  <c r="N142" s="1"/>
  <c r="N96" s="1"/>
  <c r="N143"/>
  <c r="BF143" s="1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AA138" s="1"/>
  <c r="Y139"/>
  <c r="Y138" s="1"/>
  <c r="W139"/>
  <c r="W138" s="1"/>
  <c r="BK139"/>
  <c r="BK138" s="1"/>
  <c r="N138" s="1"/>
  <c r="N95" s="1"/>
  <c r="N139"/>
  <c r="BF139" s="1"/>
  <c r="BI137"/>
  <c r="BH137"/>
  <c r="BG137"/>
  <c r="BF137"/>
  <c r="BE137"/>
  <c r="AA137"/>
  <c r="Y137"/>
  <c r="W137"/>
  <c r="BK137"/>
  <c r="BI136"/>
  <c r="BH136"/>
  <c r="BG136"/>
  <c r="BE136"/>
  <c r="AA136"/>
  <c r="AA135" s="1"/>
  <c r="AA134" s="1"/>
  <c r="Y136"/>
  <c r="Y135" s="1"/>
  <c r="W136"/>
  <c r="W135" s="1"/>
  <c r="BK136"/>
  <c r="BK135" s="1"/>
  <c r="BF136"/>
  <c r="BI133"/>
  <c r="BH133"/>
  <c r="BG133"/>
  <c r="BE133"/>
  <c r="AA133"/>
  <c r="AA132" s="1"/>
  <c r="Y133"/>
  <c r="Y132" s="1"/>
  <c r="W133"/>
  <c r="W132" s="1"/>
  <c r="BK133"/>
  <c r="BK132" s="1"/>
  <c r="N132" s="1"/>
  <c r="N92" s="1"/>
  <c r="N133"/>
  <c r="BF133" s="1"/>
  <c r="BI131"/>
  <c r="BH131"/>
  <c r="BG131"/>
  <c r="BE131"/>
  <c r="AA131"/>
  <c r="AA130" s="1"/>
  <c r="Y131"/>
  <c r="Y130" s="1"/>
  <c r="Y129" s="1"/>
  <c r="W131"/>
  <c r="W130" s="1"/>
  <c r="BK131"/>
  <c r="BK130" s="1"/>
  <c r="N131"/>
  <c r="BF131" s="1"/>
  <c r="M125"/>
  <c r="M124"/>
  <c r="F124"/>
  <c r="F122"/>
  <c r="F120"/>
  <c r="BI108"/>
  <c r="BH108"/>
  <c r="BG108"/>
  <c r="BE108"/>
  <c r="BI107"/>
  <c r="BH107"/>
  <c r="BG107"/>
  <c r="BE107"/>
  <c r="BI106"/>
  <c r="BH106"/>
  <c r="BG106"/>
  <c r="BE106"/>
  <c r="BI105"/>
  <c r="BH105"/>
  <c r="BG105"/>
  <c r="BE105"/>
  <c r="BI104"/>
  <c r="BH104"/>
  <c r="BG104"/>
  <c r="BE104"/>
  <c r="BI103"/>
  <c r="H37" s="1"/>
  <c r="BD97" i="1" s="1"/>
  <c r="BH103" i="9"/>
  <c r="H36" s="1"/>
  <c r="BC97" i="1" s="1"/>
  <c r="BG103" i="9"/>
  <c r="H35" s="1"/>
  <c r="BB97" i="1" s="1"/>
  <c r="BE103" i="9"/>
  <c r="H33" s="1"/>
  <c r="AZ97" i="1" s="1"/>
  <c r="M85" i="9"/>
  <c r="M84"/>
  <c r="F84"/>
  <c r="F82"/>
  <c r="F80"/>
  <c r="O16"/>
  <c r="E16"/>
  <c r="F125" s="1"/>
  <c r="O15"/>
  <c r="O10"/>
  <c r="M122" s="1"/>
  <c r="F6"/>
  <c r="F118" s="1"/>
  <c r="AY95" i="1"/>
  <c r="AX95"/>
  <c r="BI172" i="8"/>
  <c r="BH172"/>
  <c r="BG172"/>
  <c r="BE172"/>
  <c r="N172"/>
  <c r="BF172" s="1"/>
  <c r="BK172"/>
  <c r="BI171"/>
  <c r="BH171"/>
  <c r="BG171"/>
  <c r="BE171"/>
  <c r="BK171"/>
  <c r="N171" s="1"/>
  <c r="BF171" s="1"/>
  <c r="BI170"/>
  <c r="BH170"/>
  <c r="BG170"/>
  <c r="BE170"/>
  <c r="N170"/>
  <c r="BF170" s="1"/>
  <c r="BK170"/>
  <c r="BI169"/>
  <c r="BH169"/>
  <c r="BG169"/>
  <c r="BE169"/>
  <c r="BK169"/>
  <c r="BF169" s="1"/>
  <c r="BI168"/>
  <c r="BH168"/>
  <c r="BG168"/>
  <c r="BF168"/>
  <c r="BE168"/>
  <c r="BK168"/>
  <c r="BK167" s="1"/>
  <c r="N92" s="1"/>
  <c r="BI166"/>
  <c r="BH166"/>
  <c r="BG166"/>
  <c r="BE166"/>
  <c r="AA166"/>
  <c r="Y166"/>
  <c r="W166"/>
  <c r="BK166"/>
  <c r="N166"/>
  <c r="BF166" s="1"/>
  <c r="BI165"/>
  <c r="BH165"/>
  <c r="BG165"/>
  <c r="BE165"/>
  <c r="AA165"/>
  <c r="Y165"/>
  <c r="W165"/>
  <c r="BK165"/>
  <c r="N165"/>
  <c r="BF165" s="1"/>
  <c r="BI164"/>
  <c r="BH164"/>
  <c r="BG164"/>
  <c r="BE164"/>
  <c r="AA164"/>
  <c r="Y164"/>
  <c r="W164"/>
  <c r="BK164"/>
  <c r="BF164"/>
  <c r="BI163"/>
  <c r="BH163"/>
  <c r="BG163"/>
  <c r="BE163"/>
  <c r="AA163"/>
  <c r="Y163"/>
  <c r="W163"/>
  <c r="BK163"/>
  <c r="N163"/>
  <c r="BF163" s="1"/>
  <c r="BI162"/>
  <c r="BH162"/>
  <c r="BG162"/>
  <c r="BE162"/>
  <c r="AA162"/>
  <c r="Y162"/>
  <c r="W162"/>
  <c r="BK162"/>
  <c r="N162"/>
  <c r="BF162" s="1"/>
  <c r="BI161"/>
  <c r="BH161"/>
  <c r="BG161"/>
  <c r="BE161"/>
  <c r="AA161"/>
  <c r="Y161"/>
  <c r="W161"/>
  <c r="BK161"/>
  <c r="N161"/>
  <c r="BF161" s="1"/>
  <c r="BI160"/>
  <c r="BH160"/>
  <c r="BG160"/>
  <c r="BE160"/>
  <c r="AA160"/>
  <c r="Y160"/>
  <c r="W160"/>
  <c r="BK160"/>
  <c r="BF160"/>
  <c r="BI159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 s="1"/>
  <c r="BI156"/>
  <c r="BH156"/>
  <c r="BG156"/>
  <c r="BE156"/>
  <c r="AA156"/>
  <c r="Y156"/>
  <c r="W156"/>
  <c r="BK156"/>
  <c r="N156"/>
  <c r="BF156" s="1"/>
  <c r="BI155"/>
  <c r="BH155"/>
  <c r="BG155"/>
  <c r="BE155"/>
  <c r="AA155"/>
  <c r="Y155"/>
  <c r="W155"/>
  <c r="BK155"/>
  <c r="N155"/>
  <c r="BF155" s="1"/>
  <c r="BI154"/>
  <c r="BH154"/>
  <c r="BG154"/>
  <c r="BE154"/>
  <c r="AA154"/>
  <c r="Y154"/>
  <c r="W154"/>
  <c r="BK154"/>
  <c r="N154"/>
  <c r="BF154" s="1"/>
  <c r="BI153"/>
  <c r="BH153"/>
  <c r="BG153"/>
  <c r="BE153"/>
  <c r="AA153"/>
  <c r="Y153"/>
  <c r="W153"/>
  <c r="BK153"/>
  <c r="N153"/>
  <c r="BF153" s="1"/>
  <c r="BI152"/>
  <c r="BH152"/>
  <c r="BG152"/>
  <c r="BE152"/>
  <c r="AA152"/>
  <c r="Y152"/>
  <c r="W152"/>
  <c r="BK152"/>
  <c r="N152"/>
  <c r="BF152" s="1"/>
  <c r="BI151"/>
  <c r="BH151"/>
  <c r="BG151"/>
  <c r="BE151"/>
  <c r="AA151"/>
  <c r="Y151"/>
  <c r="W151"/>
  <c r="BK151"/>
  <c r="N151"/>
  <c r="BF151" s="1"/>
  <c r="BI150"/>
  <c r="BH150"/>
  <c r="BG150"/>
  <c r="BE150"/>
  <c r="AA150"/>
  <c r="Y150"/>
  <c r="W150"/>
  <c r="BK150"/>
  <c r="N150"/>
  <c r="BF150" s="1"/>
  <c r="BI149"/>
  <c r="BH149"/>
  <c r="BG149"/>
  <c r="BE149"/>
  <c r="AA149"/>
  <c r="Y149"/>
  <c r="W149"/>
  <c r="BK149"/>
  <c r="N149"/>
  <c r="BF149" s="1"/>
  <c r="BI148"/>
  <c r="BH148"/>
  <c r="BG148"/>
  <c r="BE148"/>
  <c r="AA148"/>
  <c r="Y148"/>
  <c r="W148"/>
  <c r="BK148"/>
  <c r="N148"/>
  <c r="BF148" s="1"/>
  <c r="BI147"/>
  <c r="BH147"/>
  <c r="BG147"/>
  <c r="BE147"/>
  <c r="AA147"/>
  <c r="Y147"/>
  <c r="W147"/>
  <c r="BK147"/>
  <c r="N147"/>
  <c r="BF147" s="1"/>
  <c r="BI146"/>
  <c r="BH146"/>
  <c r="BG146"/>
  <c r="BE146"/>
  <c r="AA146"/>
  <c r="Y146"/>
  <c r="W146"/>
  <c r="BK146"/>
  <c r="N146"/>
  <c r="BF146" s="1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 s="1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 s="1"/>
  <c r="BI138"/>
  <c r="BH138"/>
  <c r="BG138"/>
  <c r="BE138"/>
  <c r="AA138"/>
  <c r="Y138"/>
  <c r="W138"/>
  <c r="BK138"/>
  <c r="N138"/>
  <c r="BF138" s="1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BK136"/>
  <c r="N136"/>
  <c r="BF136" s="1"/>
  <c r="BI135"/>
  <c r="BH135"/>
  <c r="BG135"/>
  <c r="BE135"/>
  <c r="AA135"/>
  <c r="Y135"/>
  <c r="W135"/>
  <c r="BK135"/>
  <c r="N135"/>
  <c r="BF135" s="1"/>
  <c r="BI134"/>
  <c r="BH134"/>
  <c r="BG134"/>
  <c r="BE134"/>
  <c r="AA134"/>
  <c r="Y134"/>
  <c r="W134"/>
  <c r="BK134"/>
  <c r="N134"/>
  <c r="BF134" s="1"/>
  <c r="BI133"/>
  <c r="BH133"/>
  <c r="BG133"/>
  <c r="BE133"/>
  <c r="AA133"/>
  <c r="Y133"/>
  <c r="W133"/>
  <c r="BK133"/>
  <c r="N133"/>
  <c r="BF133" s="1"/>
  <c r="BI132"/>
  <c r="BH132"/>
  <c r="BG132"/>
  <c r="BF132"/>
  <c r="BE132"/>
  <c r="AA132"/>
  <c r="Y132"/>
  <c r="W132"/>
  <c r="BK132"/>
  <c r="N132"/>
  <c r="BI131"/>
  <c r="BH131"/>
  <c r="BG131"/>
  <c r="BE131"/>
  <c r="AA131"/>
  <c r="Y131"/>
  <c r="W131"/>
  <c r="BK131"/>
  <c r="N131"/>
  <c r="BF131" s="1"/>
  <c r="BI130"/>
  <c r="BH130"/>
  <c r="BG130"/>
  <c r="BF130"/>
  <c r="BE130"/>
  <c r="AA130"/>
  <c r="Y130"/>
  <c r="W130"/>
  <c r="BK130"/>
  <c r="N130"/>
  <c r="BI129"/>
  <c r="BH129"/>
  <c r="BG129"/>
  <c r="BE129"/>
  <c r="AA129"/>
  <c r="Y129"/>
  <c r="W129"/>
  <c r="BK129"/>
  <c r="N129"/>
  <c r="BF129" s="1"/>
  <c r="BI128"/>
  <c r="BH128"/>
  <c r="BG128"/>
  <c r="BF128"/>
  <c r="BE128"/>
  <c r="AA128"/>
  <c r="Y128"/>
  <c r="W128"/>
  <c r="BK128"/>
  <c r="N128"/>
  <c r="BI127"/>
  <c r="BH127"/>
  <c r="BG127"/>
  <c r="BE127"/>
  <c r="AA127"/>
  <c r="Y127"/>
  <c r="W127"/>
  <c r="BK127"/>
  <c r="N127"/>
  <c r="BF127" s="1"/>
  <c r="BI126"/>
  <c r="BH126"/>
  <c r="BG126"/>
  <c r="BF126"/>
  <c r="BE126"/>
  <c r="AA126"/>
  <c r="Y126"/>
  <c r="W126"/>
  <c r="BK126"/>
  <c r="N126"/>
  <c r="BI125"/>
  <c r="BH125"/>
  <c r="BG125"/>
  <c r="BE125"/>
  <c r="AA125"/>
  <c r="Y125"/>
  <c r="W125"/>
  <c r="BK125"/>
  <c r="N125"/>
  <c r="BF125" s="1"/>
  <c r="BI124"/>
  <c r="BH124"/>
  <c r="BG124"/>
  <c r="BF124"/>
  <c r="BE124"/>
  <c r="AA124"/>
  <c r="Y124"/>
  <c r="W124"/>
  <c r="BK124"/>
  <c r="N124"/>
  <c r="BI123"/>
  <c r="BH123"/>
  <c r="BG123"/>
  <c r="BE123"/>
  <c r="AA123"/>
  <c r="AA122" s="1"/>
  <c r="AA121" s="1"/>
  <c r="AA120" s="1"/>
  <c r="Y123"/>
  <c r="Y122" s="1"/>
  <c r="Y121" s="1"/>
  <c r="Y120" s="1"/>
  <c r="W123"/>
  <c r="W122" s="1"/>
  <c r="W121" s="1"/>
  <c r="W120" s="1"/>
  <c r="AU95" i="1" s="1"/>
  <c r="BK123" i="8"/>
  <c r="BK122" s="1"/>
  <c r="N123"/>
  <c r="BF123" s="1"/>
  <c r="M117"/>
  <c r="M116"/>
  <c r="F116"/>
  <c r="F114"/>
  <c r="F112"/>
  <c r="BI100"/>
  <c r="BH100"/>
  <c r="BG100"/>
  <c r="BE100"/>
  <c r="BI99"/>
  <c r="BH99"/>
  <c r="BG99"/>
  <c r="BE99"/>
  <c r="BI98"/>
  <c r="BH98"/>
  <c r="BG98"/>
  <c r="BE98"/>
  <c r="BI97"/>
  <c r="BH97"/>
  <c r="BG97"/>
  <c r="BE97"/>
  <c r="BI96"/>
  <c r="BH96"/>
  <c r="BG96"/>
  <c r="BE96"/>
  <c r="BI95"/>
  <c r="H37" s="1"/>
  <c r="BD95" i="1" s="1"/>
  <c r="BH95" i="8"/>
  <c r="H36" s="1"/>
  <c r="BC95" i="1" s="1"/>
  <c r="BG95" i="8"/>
  <c r="H35" s="1"/>
  <c r="BB95" i="1" s="1"/>
  <c r="BE95" i="8"/>
  <c r="M85"/>
  <c r="M84"/>
  <c r="F84"/>
  <c r="F82"/>
  <c r="F80"/>
  <c r="O16"/>
  <c r="E16"/>
  <c r="F117" s="1"/>
  <c r="O15"/>
  <c r="O10"/>
  <c r="M114" s="1"/>
  <c r="F6"/>
  <c r="F110" s="1"/>
  <c r="AY94" i="1"/>
  <c r="AX94"/>
  <c r="BI158" i="7"/>
  <c r="BH158"/>
  <c r="BG158"/>
  <c r="BE158"/>
  <c r="BK158"/>
  <c r="N158" s="1"/>
  <c r="BF158" s="1"/>
  <c r="BI157"/>
  <c r="BH157"/>
  <c r="BG157"/>
  <c r="BE157"/>
  <c r="N157"/>
  <c r="BF157" s="1"/>
  <c r="BK157"/>
  <c r="BI156"/>
  <c r="BH156"/>
  <c r="BG156"/>
  <c r="BE156"/>
  <c r="BK156"/>
  <c r="N156" s="1"/>
  <c r="BF156" s="1"/>
  <c r="BI155"/>
  <c r="BH155"/>
  <c r="BG155"/>
  <c r="BE155"/>
  <c r="N155"/>
  <c r="BF155" s="1"/>
  <c r="BK155"/>
  <c r="BI154"/>
  <c r="BH154"/>
  <c r="BG154"/>
  <c r="BE154"/>
  <c r="BK154"/>
  <c r="BK153" s="1"/>
  <c r="N96" s="1"/>
  <c r="BI152"/>
  <c r="BH152"/>
  <c r="BG152"/>
  <c r="BE152"/>
  <c r="AA152"/>
  <c r="Y152"/>
  <c r="W152"/>
  <c r="BK152"/>
  <c r="N152"/>
  <c r="BF152" s="1"/>
  <c r="BI151"/>
  <c r="BH151"/>
  <c r="BG151"/>
  <c r="BE151"/>
  <c r="AA151"/>
  <c r="AA150" s="1"/>
  <c r="Y151"/>
  <c r="Y150" s="1"/>
  <c r="W151"/>
  <c r="W150" s="1"/>
  <c r="BK151"/>
  <c r="BK150" s="1"/>
  <c r="N150" s="1"/>
  <c r="N95" s="1"/>
  <c r="N151"/>
  <c r="BF151" s="1"/>
  <c r="BI149"/>
  <c r="BH149"/>
  <c r="BG149"/>
  <c r="BE149"/>
  <c r="AA149"/>
  <c r="Y149"/>
  <c r="W149"/>
  <c r="BK149"/>
  <c r="N149"/>
  <c r="BF149" s="1"/>
  <c r="BI148"/>
  <c r="BH148"/>
  <c r="BG148"/>
  <c r="BE148"/>
  <c r="AA148"/>
  <c r="AA147" s="1"/>
  <c r="Y148"/>
  <c r="Y147" s="1"/>
  <c r="W148"/>
  <c r="W147" s="1"/>
  <c r="BK148"/>
  <c r="BK147" s="1"/>
  <c r="N147" s="1"/>
  <c r="N94" s="1"/>
  <c r="N148"/>
  <c r="BF148" s="1"/>
  <c r="BI146"/>
  <c r="BH146"/>
  <c r="BG146"/>
  <c r="BE146"/>
  <c r="AA146"/>
  <c r="AA145" s="1"/>
  <c r="Y146"/>
  <c r="Y145" s="1"/>
  <c r="W146"/>
  <c r="W145" s="1"/>
  <c r="BK146"/>
  <c r="BK145" s="1"/>
  <c r="N145" s="1"/>
  <c r="N93" s="1"/>
  <c r="N146"/>
  <c r="BF146" s="1"/>
  <c r="BI144"/>
  <c r="BH144"/>
  <c r="BG144"/>
  <c r="BE144"/>
  <c r="AA144"/>
  <c r="AA143" s="1"/>
  <c r="Y144"/>
  <c r="Y143" s="1"/>
  <c r="W144"/>
  <c r="W143" s="1"/>
  <c r="BK144"/>
  <c r="BK143" s="1"/>
  <c r="N143" s="1"/>
  <c r="N92" s="1"/>
  <c r="BF144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 s="1"/>
  <c r="BI138"/>
  <c r="BH138"/>
  <c r="BG138"/>
  <c r="BE138"/>
  <c r="AA138"/>
  <c r="Y138"/>
  <c r="W138"/>
  <c r="BK138"/>
  <c r="N138"/>
  <c r="BF138" s="1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BK136"/>
  <c r="N136"/>
  <c r="BF136" s="1"/>
  <c r="BI135"/>
  <c r="BH135"/>
  <c r="BG135"/>
  <c r="BE135"/>
  <c r="AA135"/>
  <c r="Y135"/>
  <c r="W135"/>
  <c r="BK135"/>
  <c r="N135"/>
  <c r="BF135" s="1"/>
  <c r="BI134"/>
  <c r="BH134"/>
  <c r="BG134"/>
  <c r="BE134"/>
  <c r="AA134"/>
  <c r="Y134"/>
  <c r="W134"/>
  <c r="BK134"/>
  <c r="N134"/>
  <c r="BF134" s="1"/>
  <c r="BI133"/>
  <c r="BH133"/>
  <c r="BG133"/>
  <c r="BE133"/>
  <c r="AA133"/>
  <c r="Y133"/>
  <c r="W133"/>
  <c r="BK133"/>
  <c r="N133"/>
  <c r="BF133" s="1"/>
  <c r="BI132"/>
  <c r="BH132"/>
  <c r="BG132"/>
  <c r="BE132"/>
  <c r="AA132"/>
  <c r="Y132"/>
  <c r="W132"/>
  <c r="BK132"/>
  <c r="N132"/>
  <c r="BF132" s="1"/>
  <c r="BI131"/>
  <c r="BH131"/>
  <c r="BG131"/>
  <c r="BE131"/>
  <c r="AA131"/>
  <c r="Y131"/>
  <c r="W131"/>
  <c r="BK131"/>
  <c r="N131"/>
  <c r="BF131" s="1"/>
  <c r="BI130"/>
  <c r="BH130"/>
  <c r="BG130"/>
  <c r="BE130"/>
  <c r="AA130"/>
  <c r="Y130"/>
  <c r="W130"/>
  <c r="BK130"/>
  <c r="N130"/>
  <c r="BF130" s="1"/>
  <c r="BI129"/>
  <c r="BH129"/>
  <c r="BG129"/>
  <c r="BE129"/>
  <c r="AA129"/>
  <c r="Y129"/>
  <c r="W129"/>
  <c r="BK129"/>
  <c r="BF129"/>
  <c r="BI128"/>
  <c r="BH128"/>
  <c r="BG128"/>
  <c r="BE128"/>
  <c r="AA128"/>
  <c r="Y128"/>
  <c r="W128"/>
  <c r="BK128"/>
  <c r="N128"/>
  <c r="BF128" s="1"/>
  <c r="BI127"/>
  <c r="BH127"/>
  <c r="BG127"/>
  <c r="BE127"/>
  <c r="AA127"/>
  <c r="AA126" s="1"/>
  <c r="AA125" s="1"/>
  <c r="AA124" s="1"/>
  <c r="Y127"/>
  <c r="Y126" s="1"/>
  <c r="Y125" s="1"/>
  <c r="Y124" s="1"/>
  <c r="W127"/>
  <c r="W126" s="1"/>
  <c r="BK127"/>
  <c r="BK126" s="1"/>
  <c r="BF127"/>
  <c r="M121"/>
  <c r="M120"/>
  <c r="F120"/>
  <c r="F118"/>
  <c r="F116"/>
  <c r="BI104"/>
  <c r="BH104"/>
  <c r="BG104"/>
  <c r="BE104"/>
  <c r="BI103"/>
  <c r="BH103"/>
  <c r="BG103"/>
  <c r="BE103"/>
  <c r="BI102"/>
  <c r="BH102"/>
  <c r="BG102"/>
  <c r="BE102"/>
  <c r="BI101"/>
  <c r="BH101"/>
  <c r="BG101"/>
  <c r="BE101"/>
  <c r="BI100"/>
  <c r="BH100"/>
  <c r="BG100"/>
  <c r="BE100"/>
  <c r="BI99"/>
  <c r="H37" s="1"/>
  <c r="BD94" i="1" s="1"/>
  <c r="BH99" i="7"/>
  <c r="H36" s="1"/>
  <c r="BC94" i="1" s="1"/>
  <c r="BG99" i="7"/>
  <c r="H35" s="1"/>
  <c r="BB94" i="1" s="1"/>
  <c r="BE99" i="7"/>
  <c r="M33" s="1"/>
  <c r="AV94" i="1" s="1"/>
  <c r="M85" i="7"/>
  <c r="M84"/>
  <c r="F84"/>
  <c r="F82"/>
  <c r="F80"/>
  <c r="F78"/>
  <c r="O16"/>
  <c r="E16"/>
  <c r="F121" s="1"/>
  <c r="O15"/>
  <c r="O10"/>
  <c r="M118" s="1"/>
  <c r="F6"/>
  <c r="F114" s="1"/>
  <c r="AY93" i="1"/>
  <c r="AX93"/>
  <c r="BI166" i="6"/>
  <c r="BH166"/>
  <c r="BG166"/>
  <c r="BE166"/>
  <c r="N166"/>
  <c r="BF166" s="1"/>
  <c r="BK166"/>
  <c r="BI165"/>
  <c r="BH165"/>
  <c r="BG165"/>
  <c r="BE165"/>
  <c r="BK165"/>
  <c r="N165" s="1"/>
  <c r="BF165" s="1"/>
  <c r="BI164"/>
  <c r="BH164"/>
  <c r="BG164"/>
  <c r="BE164"/>
  <c r="N164"/>
  <c r="BF164" s="1"/>
  <c r="BK164"/>
  <c r="BI163"/>
  <c r="BH163"/>
  <c r="BG163"/>
  <c r="BE163"/>
  <c r="BK163"/>
  <c r="N163" s="1"/>
  <c r="BF163" s="1"/>
  <c r="BI162"/>
  <c r="BH162"/>
  <c r="BG162"/>
  <c r="BE162"/>
  <c r="N162"/>
  <c r="BF162" s="1"/>
  <c r="BK162"/>
  <c r="BK161" s="1"/>
  <c r="BI160"/>
  <c r="BH160"/>
  <c r="BG160"/>
  <c r="BE160"/>
  <c r="AA160"/>
  <c r="Y160"/>
  <c r="W160"/>
  <c r="BK160"/>
  <c r="N160"/>
  <c r="BF160" s="1"/>
  <c r="BI159"/>
  <c r="BH159"/>
  <c r="BG159"/>
  <c r="BE159"/>
  <c r="AA159"/>
  <c r="Y159"/>
  <c r="W159"/>
  <c r="BK159"/>
  <c r="BF159"/>
  <c r="BI158"/>
  <c r="BH158"/>
  <c r="BG158"/>
  <c r="BE158"/>
  <c r="AA158"/>
  <c r="Y158"/>
  <c r="W158"/>
  <c r="BK158"/>
  <c r="N158"/>
  <c r="BF158" s="1"/>
  <c r="BI157"/>
  <c r="BH157"/>
  <c r="BG157"/>
  <c r="BE157"/>
  <c r="AA157"/>
  <c r="AA156" s="1"/>
  <c r="Y157"/>
  <c r="Y156" s="1"/>
  <c r="W157"/>
  <c r="W156" s="1"/>
  <c r="BK157"/>
  <c r="BK156" s="1"/>
  <c r="N156" s="1"/>
  <c r="N94" s="1"/>
  <c r="N157"/>
  <c r="BF157" s="1"/>
  <c r="BI155"/>
  <c r="BH155"/>
  <c r="BG155"/>
  <c r="BE155"/>
  <c r="AA155"/>
  <c r="Y155"/>
  <c r="W155"/>
  <c r="BK155"/>
  <c r="N155"/>
  <c r="BF155" s="1"/>
  <c r="BI154"/>
  <c r="BH154"/>
  <c r="BG154"/>
  <c r="BE154"/>
  <c r="AA154"/>
  <c r="Y154"/>
  <c r="W154"/>
  <c r="BK154"/>
  <c r="N154"/>
  <c r="BF154" s="1"/>
  <c r="BI153"/>
  <c r="BH153"/>
  <c r="BG153"/>
  <c r="BE153"/>
  <c r="AA153"/>
  <c r="Y153"/>
  <c r="W153"/>
  <c r="BK153"/>
  <c r="N153"/>
  <c r="BF153" s="1"/>
  <c r="BI152"/>
  <c r="BH152"/>
  <c r="BG152"/>
  <c r="BE152"/>
  <c r="AA152"/>
  <c r="Y152"/>
  <c r="W152"/>
  <c r="BK152"/>
  <c r="N152"/>
  <c r="BF152" s="1"/>
  <c r="BI151"/>
  <c r="BH151"/>
  <c r="BG151"/>
  <c r="BE151"/>
  <c r="AA151"/>
  <c r="Y151"/>
  <c r="W151"/>
  <c r="BK151"/>
  <c r="N151"/>
  <c r="BF151" s="1"/>
  <c r="BI150"/>
  <c r="BH150"/>
  <c r="BG150"/>
  <c r="BE150"/>
  <c r="AA150"/>
  <c r="Y150"/>
  <c r="W150"/>
  <c r="BK150"/>
  <c r="N150"/>
  <c r="BF150" s="1"/>
  <c r="BI149"/>
  <c r="BH149"/>
  <c r="BG149"/>
  <c r="BE149"/>
  <c r="AA149"/>
  <c r="Y149"/>
  <c r="W149"/>
  <c r="BK149"/>
  <c r="N149"/>
  <c r="BF149" s="1"/>
  <c r="BI148"/>
  <c r="BH148"/>
  <c r="BG148"/>
  <c r="BE148"/>
  <c r="AA148"/>
  <c r="Y148"/>
  <c r="W148"/>
  <c r="BK148"/>
  <c r="N148"/>
  <c r="BF148" s="1"/>
  <c r="BI147"/>
  <c r="BH147"/>
  <c r="BG147"/>
  <c r="BE147"/>
  <c r="AA147"/>
  <c r="Y147"/>
  <c r="W147"/>
  <c r="BK147"/>
  <c r="N147"/>
  <c r="BF147" s="1"/>
  <c r="BI146"/>
  <c r="BH146"/>
  <c r="BG146"/>
  <c r="BE146"/>
  <c r="AA146"/>
  <c r="Y146"/>
  <c r="W146"/>
  <c r="BK146"/>
  <c r="N146"/>
  <c r="BF146" s="1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 s="1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 s="1"/>
  <c r="BI138"/>
  <c r="BH138"/>
  <c r="BG138"/>
  <c r="BE138"/>
  <c r="AA138"/>
  <c r="Y138"/>
  <c r="W138"/>
  <c r="BK138"/>
  <c r="N138"/>
  <c r="BF138" s="1"/>
  <c r="BI137"/>
  <c r="BH137"/>
  <c r="BG137"/>
  <c r="BE137"/>
  <c r="AA137"/>
  <c r="AA136" s="1"/>
  <c r="Y137"/>
  <c r="Y136" s="1"/>
  <c r="W137"/>
  <c r="W136" s="1"/>
  <c r="BK137"/>
  <c r="BK136" s="1"/>
  <c r="N136" s="1"/>
  <c r="N93" s="1"/>
  <c r="BF137"/>
  <c r="BI135"/>
  <c r="BH135"/>
  <c r="BG135"/>
  <c r="BE135"/>
  <c r="AA135"/>
  <c r="Y135"/>
  <c r="W135"/>
  <c r="BK135"/>
  <c r="N135"/>
  <c r="BF135" s="1"/>
  <c r="BI134"/>
  <c r="BH134"/>
  <c r="BG134"/>
  <c r="BE134"/>
  <c r="AA134"/>
  <c r="Y134"/>
  <c r="W134"/>
  <c r="BK134"/>
  <c r="N134"/>
  <c r="BF134" s="1"/>
  <c r="BI133"/>
  <c r="BH133"/>
  <c r="BG133"/>
  <c r="BE133"/>
  <c r="AA133"/>
  <c r="Y133"/>
  <c r="W133"/>
  <c r="BK133"/>
  <c r="N133"/>
  <c r="BF133" s="1"/>
  <c r="BI132"/>
  <c r="BH132"/>
  <c r="BG132"/>
  <c r="BE132"/>
  <c r="AA132"/>
  <c r="Y132"/>
  <c r="W132"/>
  <c r="BK132"/>
  <c r="N132"/>
  <c r="BF132" s="1"/>
  <c r="BI131"/>
  <c r="BH131"/>
  <c r="BG131"/>
  <c r="BE131"/>
  <c r="AA131"/>
  <c r="Y131"/>
  <c r="W131"/>
  <c r="BK131"/>
  <c r="N131"/>
  <c r="BF131" s="1"/>
  <c r="BI130"/>
  <c r="BH130"/>
  <c r="BG130"/>
  <c r="BE130"/>
  <c r="AA130"/>
  <c r="Y130"/>
  <c r="W130"/>
  <c r="BK130"/>
  <c r="N130"/>
  <c r="BF130" s="1"/>
  <c r="BI129"/>
  <c r="BH129"/>
  <c r="BG129"/>
  <c r="BE129"/>
  <c r="AA129"/>
  <c r="Y129"/>
  <c r="W129"/>
  <c r="BK129"/>
  <c r="N129"/>
  <c r="BF129" s="1"/>
  <c r="BI128"/>
  <c r="BH128"/>
  <c r="BG128"/>
  <c r="BE128"/>
  <c r="AA128"/>
  <c r="Y128"/>
  <c r="W128"/>
  <c r="BK128"/>
  <c r="N128"/>
  <c r="BF128" s="1"/>
  <c r="BI127"/>
  <c r="BH127"/>
  <c r="BG127"/>
  <c r="BE127"/>
  <c r="AA127"/>
  <c r="AA126" s="1"/>
  <c r="Y127"/>
  <c r="Y126" s="1"/>
  <c r="Y125" s="1"/>
  <c r="Y124" s="1"/>
  <c r="Y123" s="1"/>
  <c r="W127"/>
  <c r="W126" s="1"/>
  <c r="W125" s="1"/>
  <c r="W124" s="1"/>
  <c r="W123" s="1"/>
  <c r="AU93" i="1" s="1"/>
  <c r="BK127" i="6"/>
  <c r="BK126" s="1"/>
  <c r="N127"/>
  <c r="BF127" s="1"/>
  <c r="M120"/>
  <c r="M119"/>
  <c r="F119"/>
  <c r="F117"/>
  <c r="F115"/>
  <c r="BI103"/>
  <c r="BH103"/>
  <c r="BG103"/>
  <c r="BE103"/>
  <c r="BI102"/>
  <c r="BH102"/>
  <c r="BG102"/>
  <c r="BE102"/>
  <c r="BI101"/>
  <c r="BH101"/>
  <c r="BG101"/>
  <c r="BE101"/>
  <c r="BI100"/>
  <c r="BH100"/>
  <c r="BG100"/>
  <c r="BE100"/>
  <c r="BI99"/>
  <c r="BH99"/>
  <c r="BG99"/>
  <c r="BE99"/>
  <c r="BI98"/>
  <c r="H37" s="1"/>
  <c r="BD93" i="1" s="1"/>
  <c r="BH98" i="6"/>
  <c r="H36" s="1"/>
  <c r="BC93" i="1" s="1"/>
  <c r="BG98" i="6"/>
  <c r="H35" s="1"/>
  <c r="BB93" i="1" s="1"/>
  <c r="BE98" i="6"/>
  <c r="M33" s="1"/>
  <c r="AV93" i="1" s="1"/>
  <c r="M85" i="6"/>
  <c r="M84"/>
  <c r="F84"/>
  <c r="F82"/>
  <c r="F80"/>
  <c r="O16"/>
  <c r="E16"/>
  <c r="F120" s="1"/>
  <c r="O15"/>
  <c r="O10"/>
  <c r="M117" s="1"/>
  <c r="F6"/>
  <c r="F113" s="1"/>
  <c r="AY92" i="1"/>
  <c r="AX92"/>
  <c r="BI222" i="5"/>
  <c r="BH222"/>
  <c r="BG222"/>
  <c r="BE222"/>
  <c r="N222"/>
  <c r="BF222" s="1"/>
  <c r="BK222"/>
  <c r="BI221"/>
  <c r="BH221"/>
  <c r="BG221"/>
  <c r="BE221"/>
  <c r="BK221"/>
  <c r="N221" s="1"/>
  <c r="BF221" s="1"/>
  <c r="BI220"/>
  <c r="BH220"/>
  <c r="BG220"/>
  <c r="BF220"/>
  <c r="BE220"/>
  <c r="N220"/>
  <c r="BK220"/>
  <c r="BI219"/>
  <c r="BH219"/>
  <c r="BG219"/>
  <c r="BE219"/>
  <c r="BK219"/>
  <c r="N219" s="1"/>
  <c r="BF219" s="1"/>
  <c r="BI218"/>
  <c r="BH218"/>
  <c r="BG218"/>
  <c r="BE218"/>
  <c r="N218"/>
  <c r="BF218" s="1"/>
  <c r="BK218"/>
  <c r="BI216"/>
  <c r="BH216"/>
  <c r="BG216"/>
  <c r="BE216"/>
  <c r="AA216"/>
  <c r="Y216"/>
  <c r="W216"/>
  <c r="BK216"/>
  <c r="N216"/>
  <c r="BF216" s="1"/>
  <c r="BI215"/>
  <c r="BH215"/>
  <c r="BG215"/>
  <c r="BE215"/>
  <c r="AA215"/>
  <c r="Y215"/>
  <c r="W215"/>
  <c r="BK215"/>
  <c r="N215"/>
  <c r="BF215" s="1"/>
  <c r="BI214"/>
  <c r="BH214"/>
  <c r="BG214"/>
  <c r="BE214"/>
  <c r="AA214"/>
  <c r="Y214"/>
  <c r="W214"/>
  <c r="BK214"/>
  <c r="N214"/>
  <c r="BF214" s="1"/>
  <c r="BI213"/>
  <c r="BH213"/>
  <c r="BG213"/>
  <c r="BE213"/>
  <c r="AA213"/>
  <c r="Y213"/>
  <c r="W213"/>
  <c r="BK213"/>
  <c r="N213"/>
  <c r="BF213" s="1"/>
  <c r="BI212"/>
  <c r="BH212"/>
  <c r="BG212"/>
  <c r="BE212"/>
  <c r="AA212"/>
  <c r="Y212"/>
  <c r="W212"/>
  <c r="BK212"/>
  <c r="N212"/>
  <c r="BF212" s="1"/>
  <c r="BI211"/>
  <c r="BH211"/>
  <c r="BG211"/>
  <c r="BE211"/>
  <c r="AA211"/>
  <c r="Y211"/>
  <c r="W211"/>
  <c r="BK211"/>
  <c r="N211"/>
  <c r="BF211" s="1"/>
  <c r="BI210"/>
  <c r="BH210"/>
  <c r="BG210"/>
  <c r="BE210"/>
  <c r="AA210"/>
  <c r="Y210"/>
  <c r="W210"/>
  <c r="BK210"/>
  <c r="N210"/>
  <c r="BF210" s="1"/>
  <c r="BI209"/>
  <c r="BH209"/>
  <c r="BG209"/>
  <c r="BE209"/>
  <c r="AA209"/>
  <c r="Y209"/>
  <c r="W209"/>
  <c r="BK209"/>
  <c r="N209"/>
  <c r="BF209" s="1"/>
  <c r="BI208"/>
  <c r="BH208"/>
  <c r="BG208"/>
  <c r="BE208"/>
  <c r="AA208"/>
  <c r="Y208"/>
  <c r="W208"/>
  <c r="BK208"/>
  <c r="N208"/>
  <c r="BF208" s="1"/>
  <c r="BI207"/>
  <c r="BH207"/>
  <c r="BG207"/>
  <c r="BE207"/>
  <c r="AA207"/>
  <c r="Y207"/>
  <c r="W207"/>
  <c r="BK207"/>
  <c r="N207"/>
  <c r="BF207" s="1"/>
  <c r="BI206"/>
  <c r="BH206"/>
  <c r="BG206"/>
  <c r="BE206"/>
  <c r="AA206"/>
  <c r="Y206"/>
  <c r="W206"/>
  <c r="BK206"/>
  <c r="N206"/>
  <c r="BF206" s="1"/>
  <c r="BI205"/>
  <c r="BH205"/>
  <c r="BG205"/>
  <c r="BE205"/>
  <c r="AA205"/>
  <c r="Y205"/>
  <c r="W205"/>
  <c r="BK205"/>
  <c r="N205"/>
  <c r="BF205" s="1"/>
  <c r="BI204"/>
  <c r="BH204"/>
  <c r="BG204"/>
  <c r="BE204"/>
  <c r="AA204"/>
  <c r="Y204"/>
  <c r="W204"/>
  <c r="BK204"/>
  <c r="N204"/>
  <c r="BF204" s="1"/>
  <c r="BI203"/>
  <c r="BH203"/>
  <c r="BG203"/>
  <c r="BE203"/>
  <c r="AA203"/>
  <c r="Y203"/>
  <c r="W203"/>
  <c r="BK203"/>
  <c r="N203"/>
  <c r="BF203" s="1"/>
  <c r="BI202"/>
  <c r="BH202"/>
  <c r="BG202"/>
  <c r="BE202"/>
  <c r="AA202"/>
  <c r="Y202"/>
  <c r="W202"/>
  <c r="BK202"/>
  <c r="N202"/>
  <c r="BF202" s="1"/>
  <c r="BI201"/>
  <c r="BH201"/>
  <c r="BG201"/>
  <c r="BE201"/>
  <c r="AA201"/>
  <c r="Y201"/>
  <c r="W201"/>
  <c r="BK201"/>
  <c r="N201"/>
  <c r="BF201" s="1"/>
  <c r="BI200"/>
  <c r="BH200"/>
  <c r="BG200"/>
  <c r="BE200"/>
  <c r="AA200"/>
  <c r="Y200"/>
  <c r="W200"/>
  <c r="BK200"/>
  <c r="N200"/>
  <c r="BF200" s="1"/>
  <c r="BI199"/>
  <c r="BH199"/>
  <c r="BG199"/>
  <c r="BE199"/>
  <c r="AA199"/>
  <c r="Y199"/>
  <c r="W199"/>
  <c r="BK199"/>
  <c r="N199"/>
  <c r="BF199" s="1"/>
  <c r="BI198"/>
  <c r="BH198"/>
  <c r="BG198"/>
  <c r="BE198"/>
  <c r="AA198"/>
  <c r="Y198"/>
  <c r="W198"/>
  <c r="BK198"/>
  <c r="N198"/>
  <c r="BF198" s="1"/>
  <c r="BI197"/>
  <c r="BH197"/>
  <c r="BG197"/>
  <c r="BE197"/>
  <c r="AA197"/>
  <c r="Y197"/>
  <c r="W197"/>
  <c r="BK197"/>
  <c r="N197"/>
  <c r="BF197" s="1"/>
  <c r="BI196"/>
  <c r="BH196"/>
  <c r="BG196"/>
  <c r="BE196"/>
  <c r="AA196"/>
  <c r="Y196"/>
  <c r="W196"/>
  <c r="BK196"/>
  <c r="N196"/>
  <c r="BF196" s="1"/>
  <c r="BI195"/>
  <c r="BH195"/>
  <c r="BG195"/>
  <c r="BE195"/>
  <c r="AA195"/>
  <c r="Y195"/>
  <c r="W195"/>
  <c r="BK195"/>
  <c r="N195"/>
  <c r="BF195" s="1"/>
  <c r="BI194"/>
  <c r="BH194"/>
  <c r="BG194"/>
  <c r="BE194"/>
  <c r="AA194"/>
  <c r="Y194"/>
  <c r="W194"/>
  <c r="BK194"/>
  <c r="N194"/>
  <c r="BF194" s="1"/>
  <c r="BI193"/>
  <c r="BH193"/>
  <c r="BG193"/>
  <c r="BE193"/>
  <c r="AA193"/>
  <c r="Y193"/>
  <c r="W193"/>
  <c r="BK193"/>
  <c r="N193"/>
  <c r="BF193" s="1"/>
  <c r="BI192"/>
  <c r="BH192"/>
  <c r="BG192"/>
  <c r="BE192"/>
  <c r="AA192"/>
  <c r="Y192"/>
  <c r="W192"/>
  <c r="BK192"/>
  <c r="N192"/>
  <c r="BF192" s="1"/>
  <c r="BI191"/>
  <c r="BH191"/>
  <c r="BG191"/>
  <c r="BE191"/>
  <c r="AA191"/>
  <c r="Y191"/>
  <c r="W191"/>
  <c r="BK191"/>
  <c r="N191"/>
  <c r="BF191" s="1"/>
  <c r="BI190"/>
  <c r="BH190"/>
  <c r="BG190"/>
  <c r="BE190"/>
  <c r="AA190"/>
  <c r="Y190"/>
  <c r="W190"/>
  <c r="BK190"/>
  <c r="N190"/>
  <c r="BF190" s="1"/>
  <c r="BI189"/>
  <c r="BH189"/>
  <c r="BG189"/>
  <c r="BE189"/>
  <c r="AA189"/>
  <c r="Y189"/>
  <c r="W189"/>
  <c r="BK189"/>
  <c r="N189"/>
  <c r="BF189" s="1"/>
  <c r="BI188"/>
  <c r="BH188"/>
  <c r="BG188"/>
  <c r="BE188"/>
  <c r="AA188"/>
  <c r="Y188"/>
  <c r="W188"/>
  <c r="BK188"/>
  <c r="N188"/>
  <c r="BF188" s="1"/>
  <c r="BI187"/>
  <c r="BH187"/>
  <c r="BG187"/>
  <c r="BE187"/>
  <c r="AA187"/>
  <c r="Y187"/>
  <c r="W187"/>
  <c r="BK187"/>
  <c r="N187"/>
  <c r="BF187" s="1"/>
  <c r="BI186"/>
  <c r="BH186"/>
  <c r="BG186"/>
  <c r="BE186"/>
  <c r="AA186"/>
  <c r="Y186"/>
  <c r="W186"/>
  <c r="BK186"/>
  <c r="N186"/>
  <c r="BF186" s="1"/>
  <c r="BI185"/>
  <c r="BH185"/>
  <c r="BG185"/>
  <c r="BE185"/>
  <c r="AA185"/>
  <c r="Y185"/>
  <c r="W185"/>
  <c r="BK185"/>
  <c r="N185"/>
  <c r="BF185" s="1"/>
  <c r="BI184"/>
  <c r="BH184"/>
  <c r="BG184"/>
  <c r="BE184"/>
  <c r="AA184"/>
  <c r="Y184"/>
  <c r="W184"/>
  <c r="BK184"/>
  <c r="N184"/>
  <c r="BF184" s="1"/>
  <c r="BI183"/>
  <c r="BH183"/>
  <c r="BG183"/>
  <c r="BE183"/>
  <c r="AA183"/>
  <c r="Y183"/>
  <c r="W183"/>
  <c r="BK183"/>
  <c r="N183"/>
  <c r="BF183" s="1"/>
  <c r="BI182"/>
  <c r="BH182"/>
  <c r="BG182"/>
  <c r="BE182"/>
  <c r="AA182"/>
  <c r="Y182"/>
  <c r="W182"/>
  <c r="BK182"/>
  <c r="N182"/>
  <c r="BF182" s="1"/>
  <c r="BI181"/>
  <c r="BH181"/>
  <c r="BG181"/>
  <c r="BE181"/>
  <c r="AA181"/>
  <c r="Y181"/>
  <c r="W181"/>
  <c r="BK181"/>
  <c r="N181"/>
  <c r="BF181" s="1"/>
  <c r="BI180"/>
  <c r="BH180"/>
  <c r="BG180"/>
  <c r="BE180"/>
  <c r="AA180"/>
  <c r="Y180"/>
  <c r="W180"/>
  <c r="BK180"/>
  <c r="N180"/>
  <c r="BF180" s="1"/>
  <c r="BI179"/>
  <c r="BH179"/>
  <c r="BG179"/>
  <c r="BE179"/>
  <c r="AA179"/>
  <c r="Y179"/>
  <c r="W179"/>
  <c r="BK179"/>
  <c r="N179"/>
  <c r="BF179" s="1"/>
  <c r="BI178"/>
  <c r="BH178"/>
  <c r="BG178"/>
  <c r="BE178"/>
  <c r="AA178"/>
  <c r="Y178"/>
  <c r="W178"/>
  <c r="BK178"/>
  <c r="N178"/>
  <c r="BF178" s="1"/>
  <c r="BI177"/>
  <c r="BH177"/>
  <c r="BG177"/>
  <c r="BE177"/>
  <c r="AA177"/>
  <c r="Y177"/>
  <c r="W177"/>
  <c r="BK177"/>
  <c r="N177"/>
  <c r="BF177" s="1"/>
  <c r="BI176"/>
  <c r="BH176"/>
  <c r="BG176"/>
  <c r="BE176"/>
  <c r="AA176"/>
  <c r="Y176"/>
  <c r="W176"/>
  <c r="BK176"/>
  <c r="N176"/>
  <c r="BF176" s="1"/>
  <c r="BI175"/>
  <c r="BH175"/>
  <c r="BG175"/>
  <c r="BE175"/>
  <c r="AA175"/>
  <c r="Y175"/>
  <c r="W175"/>
  <c r="BK175"/>
  <c r="N175"/>
  <c r="BF175" s="1"/>
  <c r="BI174"/>
  <c r="BH174"/>
  <c r="BG174"/>
  <c r="BE174"/>
  <c r="AA174"/>
  <c r="Y174"/>
  <c r="W174"/>
  <c r="BK174"/>
  <c r="N174"/>
  <c r="BF174" s="1"/>
  <c r="BI173"/>
  <c r="BH173"/>
  <c r="BG173"/>
  <c r="BE173"/>
  <c r="AA173"/>
  <c r="Y173"/>
  <c r="W173"/>
  <c r="BK173"/>
  <c r="N173"/>
  <c r="BF173" s="1"/>
  <c r="BI172"/>
  <c r="BH172"/>
  <c r="BG172"/>
  <c r="BE172"/>
  <c r="AA172"/>
  <c r="Y172"/>
  <c r="W172"/>
  <c r="BK172"/>
  <c r="N172"/>
  <c r="BF172" s="1"/>
  <c r="BI171"/>
  <c r="BH171"/>
  <c r="BG171"/>
  <c r="BE171"/>
  <c r="AA171"/>
  <c r="Y171"/>
  <c r="W171"/>
  <c r="BK171"/>
  <c r="N171"/>
  <c r="BF171" s="1"/>
  <c r="BI170"/>
  <c r="BH170"/>
  <c r="BG170"/>
  <c r="BE170"/>
  <c r="AA170"/>
  <c r="Y170"/>
  <c r="W170"/>
  <c r="BK170"/>
  <c r="N170"/>
  <c r="BF170" s="1"/>
  <c r="BI169"/>
  <c r="BH169"/>
  <c r="BG169"/>
  <c r="BE169"/>
  <c r="AA169"/>
  <c r="Y169"/>
  <c r="W169"/>
  <c r="BK169"/>
  <c r="N169"/>
  <c r="BF169" s="1"/>
  <c r="BI168"/>
  <c r="BH168"/>
  <c r="BG168"/>
  <c r="BE168"/>
  <c r="AA168"/>
  <c r="Y168"/>
  <c r="W168"/>
  <c r="BK168"/>
  <c r="N168"/>
  <c r="BF168" s="1"/>
  <c r="BI167"/>
  <c r="BH167"/>
  <c r="BG167"/>
  <c r="BE167"/>
  <c r="AA167"/>
  <c r="Y167"/>
  <c r="W167"/>
  <c r="BK167"/>
  <c r="N167"/>
  <c r="BF167" s="1"/>
  <c r="BI166"/>
  <c r="BH166"/>
  <c r="BG166"/>
  <c r="BE166"/>
  <c r="AA166"/>
  <c r="Y166"/>
  <c r="W166"/>
  <c r="BK166"/>
  <c r="N166"/>
  <c r="BF166" s="1"/>
  <c r="BI165"/>
  <c r="BH165"/>
  <c r="BG165"/>
  <c r="BE165"/>
  <c r="AA165"/>
  <c r="Y165"/>
  <c r="W165"/>
  <c r="BK165"/>
  <c r="N165"/>
  <c r="BF165" s="1"/>
  <c r="BI164"/>
  <c r="BH164"/>
  <c r="BG164"/>
  <c r="BE164"/>
  <c r="AA164"/>
  <c r="Y164"/>
  <c r="W164"/>
  <c r="BK164"/>
  <c r="N164"/>
  <c r="BF164" s="1"/>
  <c r="BI163"/>
  <c r="BH163"/>
  <c r="BG163"/>
  <c r="BE163"/>
  <c r="AA163"/>
  <c r="Y163"/>
  <c r="W163"/>
  <c r="BK163"/>
  <c r="N163"/>
  <c r="BF163" s="1"/>
  <c r="BI162"/>
  <c r="BH162"/>
  <c r="BG162"/>
  <c r="BE162"/>
  <c r="AA162"/>
  <c r="Y162"/>
  <c r="W162"/>
  <c r="BK162"/>
  <c r="N162"/>
  <c r="BF162" s="1"/>
  <c r="BI161"/>
  <c r="BH161"/>
  <c r="BG161"/>
  <c r="BE161"/>
  <c r="AA161"/>
  <c r="Y161"/>
  <c r="W161"/>
  <c r="BK161"/>
  <c r="N161"/>
  <c r="BF161" s="1"/>
  <c r="BI160"/>
  <c r="BH160"/>
  <c r="BG160"/>
  <c r="BE160"/>
  <c r="AA160"/>
  <c r="Y160"/>
  <c r="W160"/>
  <c r="BK160"/>
  <c r="N160"/>
  <c r="BF160" s="1"/>
  <c r="BI159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 s="1"/>
  <c r="BI156"/>
  <c r="BH156"/>
  <c r="BG156"/>
  <c r="BE156"/>
  <c r="AA156"/>
  <c r="Y156"/>
  <c r="W156"/>
  <c r="BK156"/>
  <c r="N156"/>
  <c r="BF156" s="1"/>
  <c r="BI155"/>
  <c r="BH155"/>
  <c r="BG155"/>
  <c r="BE155"/>
  <c r="AA155"/>
  <c r="Y155"/>
  <c r="W155"/>
  <c r="BK155"/>
  <c r="N155"/>
  <c r="BF155" s="1"/>
  <c r="BI154"/>
  <c r="BH154"/>
  <c r="BG154"/>
  <c r="BE154"/>
  <c r="AA154"/>
  <c r="Y154"/>
  <c r="W154"/>
  <c r="BK154"/>
  <c r="N154"/>
  <c r="BF154" s="1"/>
  <c r="BI153"/>
  <c r="BH153"/>
  <c r="BG153"/>
  <c r="BE153"/>
  <c r="AA153"/>
  <c r="Y153"/>
  <c r="W153"/>
  <c r="BK153"/>
  <c r="N153"/>
  <c r="BF153" s="1"/>
  <c r="BI152"/>
  <c r="BH152"/>
  <c r="BG152"/>
  <c r="BE152"/>
  <c r="AA152"/>
  <c r="Y152"/>
  <c r="W152"/>
  <c r="BK152"/>
  <c r="N152"/>
  <c r="BF152" s="1"/>
  <c r="BI151"/>
  <c r="BH151"/>
  <c r="BG151"/>
  <c r="BE151"/>
  <c r="AA151"/>
  <c r="Y151"/>
  <c r="W151"/>
  <c r="BK151"/>
  <c r="N151"/>
  <c r="BF151" s="1"/>
  <c r="BI150"/>
  <c r="BH150"/>
  <c r="BG150"/>
  <c r="BE150"/>
  <c r="AA150"/>
  <c r="Y150"/>
  <c r="W150"/>
  <c r="BK150"/>
  <c r="N150"/>
  <c r="BF150" s="1"/>
  <c r="BI149"/>
  <c r="BH149"/>
  <c r="BG149"/>
  <c r="BE149"/>
  <c r="AA149"/>
  <c r="Y149"/>
  <c r="W149"/>
  <c r="BK149"/>
  <c r="N149"/>
  <c r="BF149" s="1"/>
  <c r="BI148"/>
  <c r="BH148"/>
  <c r="BG148"/>
  <c r="BE148"/>
  <c r="AA148"/>
  <c r="Y148"/>
  <c r="W148"/>
  <c r="BK148"/>
  <c r="N148"/>
  <c r="BF148" s="1"/>
  <c r="BI147"/>
  <c r="BH147"/>
  <c r="BG147"/>
  <c r="BE147"/>
  <c r="AA147"/>
  <c r="Y147"/>
  <c r="W147"/>
  <c r="BK147"/>
  <c r="BF147"/>
  <c r="BI146"/>
  <c r="BH146"/>
  <c r="BG146"/>
  <c r="BE146"/>
  <c r="AA146"/>
  <c r="Y146"/>
  <c r="W146"/>
  <c r="BK146"/>
  <c r="N146"/>
  <c r="BF146" s="1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 s="1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 s="1"/>
  <c r="BI138"/>
  <c r="BH138"/>
  <c r="BG138"/>
  <c r="BE138"/>
  <c r="AA138"/>
  <c r="Y138"/>
  <c r="W138"/>
  <c r="BK138"/>
  <c r="N138"/>
  <c r="BF138" s="1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BK136"/>
  <c r="N136"/>
  <c r="BF136" s="1"/>
  <c r="BI135"/>
  <c r="BH135"/>
  <c r="BG135"/>
  <c r="BE135"/>
  <c r="AA135"/>
  <c r="Y135"/>
  <c r="W135"/>
  <c r="BK135"/>
  <c r="N135"/>
  <c r="BF135" s="1"/>
  <c r="BI134"/>
  <c r="BH134"/>
  <c r="BG134"/>
  <c r="BE134"/>
  <c r="AA134"/>
  <c r="Y134"/>
  <c r="W134"/>
  <c r="BK134"/>
  <c r="BF134"/>
  <c r="BI133"/>
  <c r="BH133"/>
  <c r="BG133"/>
  <c r="BE133"/>
  <c r="AA133"/>
  <c r="Y133"/>
  <c r="W133"/>
  <c r="BK133"/>
  <c r="N133"/>
  <c r="BF133" s="1"/>
  <c r="BI132"/>
  <c r="BH132"/>
  <c r="BG132"/>
  <c r="BE132"/>
  <c r="AA132"/>
  <c r="Y132"/>
  <c r="W132"/>
  <c r="BK132"/>
  <c r="N132"/>
  <c r="BF132" s="1"/>
  <c r="BI131"/>
  <c r="BH131"/>
  <c r="BG131"/>
  <c r="BE131"/>
  <c r="AA131"/>
  <c r="Y131"/>
  <c r="W131"/>
  <c r="BK131"/>
  <c r="N131"/>
  <c r="BF131" s="1"/>
  <c r="BI130"/>
  <c r="BH130"/>
  <c r="BG130"/>
  <c r="BE130"/>
  <c r="AA130"/>
  <c r="Y130"/>
  <c r="W130"/>
  <c r="BK130"/>
  <c r="N130"/>
  <c r="BF130" s="1"/>
  <c r="BI129"/>
  <c r="BH129"/>
  <c r="BG129"/>
  <c r="BE129"/>
  <c r="AA129"/>
  <c r="Y129"/>
  <c r="W129"/>
  <c r="BK129"/>
  <c r="N129"/>
  <c r="BF129" s="1"/>
  <c r="BI128"/>
  <c r="BH128"/>
  <c r="BG128"/>
  <c r="BE128"/>
  <c r="AA128"/>
  <c r="Y128"/>
  <c r="W128"/>
  <c r="BK128"/>
  <c r="N128"/>
  <c r="BF128" s="1"/>
  <c r="BI127"/>
  <c r="BH127"/>
  <c r="BG127"/>
  <c r="BE127"/>
  <c r="AA127"/>
  <c r="Y127"/>
  <c r="W127"/>
  <c r="BK127"/>
  <c r="N127"/>
  <c r="BF127" s="1"/>
  <c r="BI126"/>
  <c r="BH126"/>
  <c r="BG126"/>
  <c r="BE126"/>
  <c r="AA126"/>
  <c r="Y126"/>
  <c r="W126"/>
  <c r="BK126"/>
  <c r="N126"/>
  <c r="BF126" s="1"/>
  <c r="BI125"/>
  <c r="BH125"/>
  <c r="BG125"/>
  <c r="BE125"/>
  <c r="AA125"/>
  <c r="Y125"/>
  <c r="W125"/>
  <c r="BK125"/>
  <c r="N125"/>
  <c r="BF125" s="1"/>
  <c r="BI124"/>
  <c r="BH124"/>
  <c r="BG124"/>
  <c r="BE124"/>
  <c r="AA124"/>
  <c r="Y124"/>
  <c r="W124"/>
  <c r="BK124"/>
  <c r="N124"/>
  <c r="BF124" s="1"/>
  <c r="BI123"/>
  <c r="BH123"/>
  <c r="BG123"/>
  <c r="BE123"/>
  <c r="AA123"/>
  <c r="AA122" s="1"/>
  <c r="AA121" s="1"/>
  <c r="AA120" s="1"/>
  <c r="Y123"/>
  <c r="Y122" s="1"/>
  <c r="Y121" s="1"/>
  <c r="Y120" s="1"/>
  <c r="W123"/>
  <c r="W122" s="1"/>
  <c r="W121" s="1"/>
  <c r="W120" s="1"/>
  <c r="AU92" i="1" s="1"/>
  <c r="BK123" i="5"/>
  <c r="N123"/>
  <c r="BF123" s="1"/>
  <c r="M117"/>
  <c r="M116"/>
  <c r="F116"/>
  <c r="F114"/>
  <c r="F112"/>
  <c r="BI100"/>
  <c r="BH100"/>
  <c r="BG100"/>
  <c r="BE100"/>
  <c r="BI99"/>
  <c r="BH99"/>
  <c r="BG99"/>
  <c r="BE99"/>
  <c r="BI98"/>
  <c r="BH98"/>
  <c r="BG98"/>
  <c r="BE98"/>
  <c r="BI97"/>
  <c r="BH97"/>
  <c r="BG97"/>
  <c r="BE97"/>
  <c r="BI96"/>
  <c r="BH96"/>
  <c r="BG96"/>
  <c r="BE96"/>
  <c r="BI95"/>
  <c r="BH95"/>
  <c r="H36" s="1"/>
  <c r="BC92" i="1" s="1"/>
  <c r="BG95" i="5"/>
  <c r="BE95"/>
  <c r="M85"/>
  <c r="M84"/>
  <c r="F84"/>
  <c r="F82"/>
  <c r="F80"/>
  <c r="O16"/>
  <c r="E16"/>
  <c r="F117" s="1"/>
  <c r="O15"/>
  <c r="O10"/>
  <c r="M114" s="1"/>
  <c r="F6"/>
  <c r="AY91" i="1"/>
  <c r="AX91"/>
  <c r="BI276" i="4"/>
  <c r="BH276"/>
  <c r="BG276"/>
  <c r="BE276"/>
  <c r="BK276"/>
  <c r="N276" s="1"/>
  <c r="BF276" s="1"/>
  <c r="BI275"/>
  <c r="BH275"/>
  <c r="BG275"/>
  <c r="BE275"/>
  <c r="BK275"/>
  <c r="N275" s="1"/>
  <c r="BF275" s="1"/>
  <c r="BI274"/>
  <c r="BH274"/>
  <c r="BG274"/>
  <c r="BE274"/>
  <c r="BK274"/>
  <c r="N274" s="1"/>
  <c r="BF274" s="1"/>
  <c r="BI273"/>
  <c r="BH273"/>
  <c r="BG273"/>
  <c r="BE273"/>
  <c r="BK273"/>
  <c r="N273" s="1"/>
  <c r="BF273" s="1"/>
  <c r="BI272"/>
  <c r="BH272"/>
  <c r="BG272"/>
  <c r="BE272"/>
  <c r="BK272"/>
  <c r="N272" s="1"/>
  <c r="BF272" s="1"/>
  <c r="BI270"/>
  <c r="BH270"/>
  <c r="BG270"/>
  <c r="BE270"/>
  <c r="AA270"/>
  <c r="Y270"/>
  <c r="W270"/>
  <c r="BK270"/>
  <c r="N270"/>
  <c r="BF270" s="1"/>
  <c r="BI269"/>
  <c r="BH269"/>
  <c r="BG269"/>
  <c r="BE269"/>
  <c r="AA269"/>
  <c r="Y269"/>
  <c r="W269"/>
  <c r="BK269"/>
  <c r="BF269"/>
  <c r="BI268"/>
  <c r="BH268"/>
  <c r="BG268"/>
  <c r="BF268"/>
  <c r="BE268"/>
  <c r="AA268"/>
  <c r="Y268"/>
  <c r="W268"/>
  <c r="BK268"/>
  <c r="N268"/>
  <c r="BI267"/>
  <c r="BH267"/>
  <c r="BG267"/>
  <c r="BE267"/>
  <c r="AA267"/>
  <c r="Y267"/>
  <c r="Y266" s="1"/>
  <c r="Y265" s="1"/>
  <c r="W267"/>
  <c r="BK267"/>
  <c r="N267"/>
  <c r="BF267" s="1"/>
  <c r="BI264"/>
  <c r="BH264"/>
  <c r="BG264"/>
  <c r="BE264"/>
  <c r="AA264"/>
  <c r="AA263" s="1"/>
  <c r="Y264"/>
  <c r="Y263" s="1"/>
  <c r="W264"/>
  <c r="W263" s="1"/>
  <c r="BK264"/>
  <c r="BK263" s="1"/>
  <c r="N263" s="1"/>
  <c r="N101" s="1"/>
  <c r="N264"/>
  <c r="BF264" s="1"/>
  <c r="BI262"/>
  <c r="BH262"/>
  <c r="BG262"/>
  <c r="BE262"/>
  <c r="AA262"/>
  <c r="Y262"/>
  <c r="W262"/>
  <c r="BK262"/>
  <c r="N262"/>
  <c r="BF262" s="1"/>
  <c r="BI261"/>
  <c r="BH261"/>
  <c r="BG261"/>
  <c r="BE261"/>
  <c r="AA261"/>
  <c r="Y261"/>
  <c r="W261"/>
  <c r="BK261"/>
  <c r="N261"/>
  <c r="BF261" s="1"/>
  <c r="BI260"/>
  <c r="BH260"/>
  <c r="BG260"/>
  <c r="BE260"/>
  <c r="AA260"/>
  <c r="Y260"/>
  <c r="W260"/>
  <c r="BK260"/>
  <c r="N260"/>
  <c r="BF260" s="1"/>
  <c r="BI259"/>
  <c r="BH259"/>
  <c r="BG259"/>
  <c r="BE259"/>
  <c r="AA259"/>
  <c r="Y259"/>
  <c r="W259"/>
  <c r="BK259"/>
  <c r="N259"/>
  <c r="BF259" s="1"/>
  <c r="BI258"/>
  <c r="BH258"/>
  <c r="BG258"/>
  <c r="BE258"/>
  <c r="AA258"/>
  <c r="Y258"/>
  <c r="W258"/>
  <c r="BK258"/>
  <c r="N258"/>
  <c r="BF258" s="1"/>
  <c r="BI257"/>
  <c r="BH257"/>
  <c r="BG257"/>
  <c r="BE257"/>
  <c r="AA257"/>
  <c r="Y257"/>
  <c r="W257"/>
  <c r="BK257"/>
  <c r="N257"/>
  <c r="BF257" s="1"/>
  <c r="BI256"/>
  <c r="BH256"/>
  <c r="BG256"/>
  <c r="BE256"/>
  <c r="AA256"/>
  <c r="Y256"/>
  <c r="W256"/>
  <c r="BK256"/>
  <c r="N256"/>
  <c r="BF256" s="1"/>
  <c r="BI255"/>
  <c r="BH255"/>
  <c r="BG255"/>
  <c r="BE255"/>
  <c r="AA255"/>
  <c r="Y255"/>
  <c r="W255"/>
  <c r="BK255"/>
  <c r="N255"/>
  <c r="BF255" s="1"/>
  <c r="BI254"/>
  <c r="BH254"/>
  <c r="BG254"/>
  <c r="BE254"/>
  <c r="AA254"/>
  <c r="Y254"/>
  <c r="W254"/>
  <c r="BK254"/>
  <c r="N254"/>
  <c r="BF254" s="1"/>
  <c r="BI253"/>
  <c r="BH253"/>
  <c r="BG253"/>
  <c r="BE253"/>
  <c r="AA253"/>
  <c r="Y253"/>
  <c r="W253"/>
  <c r="BK253"/>
  <c r="N253"/>
  <c r="BF253" s="1"/>
  <c r="BI252"/>
  <c r="BH252"/>
  <c r="BG252"/>
  <c r="BE252"/>
  <c r="AA252"/>
  <c r="Y252"/>
  <c r="W252"/>
  <c r="BK252"/>
  <c r="N252"/>
  <c r="BF252" s="1"/>
  <c r="BI251"/>
  <c r="BH251"/>
  <c r="BG251"/>
  <c r="BE251"/>
  <c r="AA251"/>
  <c r="Y251"/>
  <c r="W251"/>
  <c r="BK251"/>
  <c r="N251"/>
  <c r="BF251" s="1"/>
  <c r="BI250"/>
  <c r="BH250"/>
  <c r="BG250"/>
  <c r="BE250"/>
  <c r="AA250"/>
  <c r="Y250"/>
  <c r="W250"/>
  <c r="BK250"/>
  <c r="BF250"/>
  <c r="BI249"/>
  <c r="BH249"/>
  <c r="BG249"/>
  <c r="BE249"/>
  <c r="AA249"/>
  <c r="Y249"/>
  <c r="W249"/>
  <c r="BK249"/>
  <c r="N249"/>
  <c r="BF249" s="1"/>
  <c r="BI248"/>
  <c r="BH248"/>
  <c r="BG248"/>
  <c r="BE248"/>
  <c r="AA248"/>
  <c r="Y248"/>
  <c r="W248"/>
  <c r="BK248"/>
  <c r="N248"/>
  <c r="BF248" s="1"/>
  <c r="BI247"/>
  <c r="BH247"/>
  <c r="BG247"/>
  <c r="BE247"/>
  <c r="AA247"/>
  <c r="Y247"/>
  <c r="W247"/>
  <c r="BK247"/>
  <c r="N247"/>
  <c r="BF247" s="1"/>
  <c r="BI246"/>
  <c r="BH246"/>
  <c r="BG246"/>
  <c r="BE246"/>
  <c r="AA246"/>
  <c r="Y246"/>
  <c r="W246"/>
  <c r="BK246"/>
  <c r="N246"/>
  <c r="BF246" s="1"/>
  <c r="BI245"/>
  <c r="BH245"/>
  <c r="BG245"/>
  <c r="BE245"/>
  <c r="AA245"/>
  <c r="Y245"/>
  <c r="W245"/>
  <c r="BK245"/>
  <c r="N245"/>
  <c r="BF245" s="1"/>
  <c r="BI244"/>
  <c r="BH244"/>
  <c r="BG244"/>
  <c r="BE244"/>
  <c r="AA244"/>
  <c r="Y244"/>
  <c r="W244"/>
  <c r="BK244"/>
  <c r="N244"/>
  <c r="BF244" s="1"/>
  <c r="BI243"/>
  <c r="BH243"/>
  <c r="BG243"/>
  <c r="BE243"/>
  <c r="AA243"/>
  <c r="Y243"/>
  <c r="W243"/>
  <c r="BK243"/>
  <c r="N243"/>
  <c r="BF243" s="1"/>
  <c r="BI242"/>
  <c r="BH242"/>
  <c r="BG242"/>
  <c r="BE242"/>
  <c r="AA242"/>
  <c r="Y242"/>
  <c r="W242"/>
  <c r="BK242"/>
  <c r="N242"/>
  <c r="BF242" s="1"/>
  <c r="BI241"/>
  <c r="BH241"/>
  <c r="BG241"/>
  <c r="BE241"/>
  <c r="AA241"/>
  <c r="Y241"/>
  <c r="W241"/>
  <c r="BK241"/>
  <c r="N241"/>
  <c r="BF241" s="1"/>
  <c r="BI240"/>
  <c r="BH240"/>
  <c r="BG240"/>
  <c r="BE240"/>
  <c r="AA240"/>
  <c r="Y240"/>
  <c r="W240"/>
  <c r="BK240"/>
  <c r="N240"/>
  <c r="BF240" s="1"/>
  <c r="BI239"/>
  <c r="BH239"/>
  <c r="BG239"/>
  <c r="BE239"/>
  <c r="AA239"/>
  <c r="Y239"/>
  <c r="W239"/>
  <c r="BK239"/>
  <c r="N239"/>
  <c r="BF239" s="1"/>
  <c r="BI238"/>
  <c r="BH238"/>
  <c r="BG238"/>
  <c r="BE238"/>
  <c r="AA238"/>
  <c r="Y238"/>
  <c r="W238"/>
  <c r="BK238"/>
  <c r="N238"/>
  <c r="BF238" s="1"/>
  <c r="BI237"/>
  <c r="BH237"/>
  <c r="BG237"/>
  <c r="BE237"/>
  <c r="AA237"/>
  <c r="Y237"/>
  <c r="W237"/>
  <c r="BK237"/>
  <c r="N237"/>
  <c r="BF237" s="1"/>
  <c r="BI236"/>
  <c r="BH236"/>
  <c r="BG236"/>
  <c r="BE236"/>
  <c r="AA236"/>
  <c r="Y236"/>
  <c r="W236"/>
  <c r="BK236"/>
  <c r="N236"/>
  <c r="BF236" s="1"/>
  <c r="BI235"/>
  <c r="BH235"/>
  <c r="BG235"/>
  <c r="BE235"/>
  <c r="AA235"/>
  <c r="Y235"/>
  <c r="W235"/>
  <c r="BK235"/>
  <c r="N235"/>
  <c r="BF235" s="1"/>
  <c r="BI234"/>
  <c r="BH234"/>
  <c r="BG234"/>
  <c r="BE234"/>
  <c r="AA234"/>
  <c r="Y234"/>
  <c r="W234"/>
  <c r="BK234"/>
  <c r="N234"/>
  <c r="BF234" s="1"/>
  <c r="BI233"/>
  <c r="BH233"/>
  <c r="BG233"/>
  <c r="BE233"/>
  <c r="AA233"/>
  <c r="Y233"/>
  <c r="W233"/>
  <c r="BK233"/>
  <c r="N233"/>
  <c r="BF233" s="1"/>
  <c r="BI232"/>
  <c r="BH232"/>
  <c r="BG232"/>
  <c r="BE232"/>
  <c r="AA232"/>
  <c r="Y232"/>
  <c r="W232"/>
  <c r="BK232"/>
  <c r="N232"/>
  <c r="BF232" s="1"/>
  <c r="BI231"/>
  <c r="BH231"/>
  <c r="BG231"/>
  <c r="BE231"/>
  <c r="AA231"/>
  <c r="Y231"/>
  <c r="W231"/>
  <c r="BK231"/>
  <c r="N231"/>
  <c r="BF231" s="1"/>
  <c r="BI230"/>
  <c r="BH230"/>
  <c r="BG230"/>
  <c r="BE230"/>
  <c r="AA230"/>
  <c r="Y230"/>
  <c r="W230"/>
  <c r="BK230"/>
  <c r="N230"/>
  <c r="BF230" s="1"/>
  <c r="BI229"/>
  <c r="BH229"/>
  <c r="BG229"/>
  <c r="BE229"/>
  <c r="AA229"/>
  <c r="Y229"/>
  <c r="W229"/>
  <c r="BK229"/>
  <c r="N229"/>
  <c r="BF229" s="1"/>
  <c r="BI228"/>
  <c r="BH228"/>
  <c r="BG228"/>
  <c r="BE228"/>
  <c r="AA228"/>
  <c r="Y228"/>
  <c r="W228"/>
  <c r="BK228"/>
  <c r="N228"/>
  <c r="BF228" s="1"/>
  <c r="BI227"/>
  <c r="BH227"/>
  <c r="BG227"/>
  <c r="BE227"/>
  <c r="AA227"/>
  <c r="Y227"/>
  <c r="W227"/>
  <c r="BK227"/>
  <c r="N227"/>
  <c r="BF227" s="1"/>
  <c r="BI226"/>
  <c r="BH226"/>
  <c r="BG226"/>
  <c r="BE226"/>
  <c r="AA226"/>
  <c r="Y226"/>
  <c r="W226"/>
  <c r="BK226"/>
  <c r="N226"/>
  <c r="BF226" s="1"/>
  <c r="BI225"/>
  <c r="BH225"/>
  <c r="BG225"/>
  <c r="BE225"/>
  <c r="AA225"/>
  <c r="Y225"/>
  <c r="W225"/>
  <c r="BK225"/>
  <c r="N225"/>
  <c r="BF225" s="1"/>
  <c r="BI223"/>
  <c r="BH223"/>
  <c r="BG223"/>
  <c r="BE223"/>
  <c r="AA223"/>
  <c r="Y223"/>
  <c r="W223"/>
  <c r="BK223"/>
  <c r="N223"/>
  <c r="BF223" s="1"/>
  <c r="BI222"/>
  <c r="BH222"/>
  <c r="BG222"/>
  <c r="BF222"/>
  <c r="BE222"/>
  <c r="AA222"/>
  <c r="Y222"/>
  <c r="W222"/>
  <c r="BK222"/>
  <c r="N222"/>
  <c r="BI221"/>
  <c r="BH221"/>
  <c r="BG221"/>
  <c r="BE221"/>
  <c r="AA221"/>
  <c r="Y221"/>
  <c r="W221"/>
  <c r="BK221"/>
  <c r="N221"/>
  <c r="BF221" s="1"/>
  <c r="BI220"/>
  <c r="BH220"/>
  <c r="BG220"/>
  <c r="BE220"/>
  <c r="AA220"/>
  <c r="Y220"/>
  <c r="W220"/>
  <c r="BK220"/>
  <c r="N220"/>
  <c r="BF220" s="1"/>
  <c r="BI219"/>
  <c r="BH219"/>
  <c r="BG219"/>
  <c r="BE219"/>
  <c r="AA219"/>
  <c r="Y219"/>
  <c r="W219"/>
  <c r="BK219"/>
  <c r="N219"/>
  <c r="BF219" s="1"/>
  <c r="BI218"/>
  <c r="BH218"/>
  <c r="BG218"/>
  <c r="BE218"/>
  <c r="AA218"/>
  <c r="Y218"/>
  <c r="W218"/>
  <c r="BK218"/>
  <c r="N218"/>
  <c r="BF218" s="1"/>
  <c r="BI217"/>
  <c r="BH217"/>
  <c r="BG217"/>
  <c r="BE217"/>
  <c r="AA217"/>
  <c r="Y217"/>
  <c r="W217"/>
  <c r="BK217"/>
  <c r="N217"/>
  <c r="BF217" s="1"/>
  <c r="BI216"/>
  <c r="BH216"/>
  <c r="BG216"/>
  <c r="BE216"/>
  <c r="AA216"/>
  <c r="Y216"/>
  <c r="W216"/>
  <c r="BK216"/>
  <c r="N216"/>
  <c r="BF216" s="1"/>
  <c r="BI215"/>
  <c r="BH215"/>
  <c r="BG215"/>
  <c r="BE215"/>
  <c r="AA215"/>
  <c r="Y215"/>
  <c r="W215"/>
  <c r="BK215"/>
  <c r="N215"/>
  <c r="BF215" s="1"/>
  <c r="BI214"/>
  <c r="BH214"/>
  <c r="BG214"/>
  <c r="BE214"/>
  <c r="AA214"/>
  <c r="Y214"/>
  <c r="W214"/>
  <c r="BK214"/>
  <c r="N214"/>
  <c r="BF214" s="1"/>
  <c r="BI213"/>
  <c r="BH213"/>
  <c r="BG213"/>
  <c r="BE213"/>
  <c r="AA213"/>
  <c r="Y213"/>
  <c r="W213"/>
  <c r="BK213"/>
  <c r="N213"/>
  <c r="BF213" s="1"/>
  <c r="BI212"/>
  <c r="BH212"/>
  <c r="BG212"/>
  <c r="BF212"/>
  <c r="BE212"/>
  <c r="AA212"/>
  <c r="Y212"/>
  <c r="W212"/>
  <c r="BK212"/>
  <c r="N212"/>
  <c r="BI211"/>
  <c r="BH211"/>
  <c r="BG211"/>
  <c r="BE211"/>
  <c r="AA211"/>
  <c r="Y211"/>
  <c r="W211"/>
  <c r="BK211"/>
  <c r="N211"/>
  <c r="BF211" s="1"/>
  <c r="BI210"/>
  <c r="BH210"/>
  <c r="BG210"/>
  <c r="BE210"/>
  <c r="AA210"/>
  <c r="Y210"/>
  <c r="W210"/>
  <c r="BK210"/>
  <c r="N210"/>
  <c r="BF210" s="1"/>
  <c r="BI209"/>
  <c r="BH209"/>
  <c r="BG209"/>
  <c r="BE209"/>
  <c r="AA209"/>
  <c r="Y209"/>
  <c r="W209"/>
  <c r="BK209"/>
  <c r="N209"/>
  <c r="BF209" s="1"/>
  <c r="BI208"/>
  <c r="BH208"/>
  <c r="BG208"/>
  <c r="BE208"/>
  <c r="AA208"/>
  <c r="Y208"/>
  <c r="W208"/>
  <c r="BK208"/>
  <c r="N208"/>
  <c r="BF208" s="1"/>
  <c r="BI207"/>
  <c r="BH207"/>
  <c r="BG207"/>
  <c r="BE207"/>
  <c r="AA207"/>
  <c r="Y207"/>
  <c r="W207"/>
  <c r="BK207"/>
  <c r="N207"/>
  <c r="BF207" s="1"/>
  <c r="BI206"/>
  <c r="BH206"/>
  <c r="BG206"/>
  <c r="BF206"/>
  <c r="BE206"/>
  <c r="AA206"/>
  <c r="Y206"/>
  <c r="W206"/>
  <c r="BK206"/>
  <c r="N206"/>
  <c r="BI205"/>
  <c r="BH205"/>
  <c r="BG205"/>
  <c r="BE205"/>
  <c r="AA205"/>
  <c r="Y205"/>
  <c r="W205"/>
  <c r="BK205"/>
  <c r="N205"/>
  <c r="BF205" s="1"/>
  <c r="BI204"/>
  <c r="BH204"/>
  <c r="BG204"/>
  <c r="BE204"/>
  <c r="AA204"/>
  <c r="Y204"/>
  <c r="W204"/>
  <c r="BK204"/>
  <c r="N204"/>
  <c r="BF204" s="1"/>
  <c r="BI203"/>
  <c r="BH203"/>
  <c r="BG203"/>
  <c r="BE203"/>
  <c r="AA203"/>
  <c r="Y203"/>
  <c r="W203"/>
  <c r="BK203"/>
  <c r="N203"/>
  <c r="BF203" s="1"/>
  <c r="BI202"/>
  <c r="BH202"/>
  <c r="BG202"/>
  <c r="BE202"/>
  <c r="AA202"/>
  <c r="Y202"/>
  <c r="W202"/>
  <c r="BK202"/>
  <c r="N202"/>
  <c r="BF202" s="1"/>
  <c r="BI201"/>
  <c r="BH201"/>
  <c r="BG201"/>
  <c r="BE201"/>
  <c r="AA201"/>
  <c r="Y201"/>
  <c r="W201"/>
  <c r="BK201"/>
  <c r="N201"/>
  <c r="BF201" s="1"/>
  <c r="BI199"/>
  <c r="BH199"/>
  <c r="BG199"/>
  <c r="BE199"/>
  <c r="AA199"/>
  <c r="Y199"/>
  <c r="W199"/>
  <c r="BK199"/>
  <c r="N199"/>
  <c r="BF199" s="1"/>
  <c r="BI198"/>
  <c r="BH198"/>
  <c r="BG198"/>
  <c r="BE198"/>
  <c r="AA198"/>
  <c r="Y198"/>
  <c r="W198"/>
  <c r="BK198"/>
  <c r="N198"/>
  <c r="BF198" s="1"/>
  <c r="BI197"/>
  <c r="BH197"/>
  <c r="BG197"/>
  <c r="BE197"/>
  <c r="AA197"/>
  <c r="Y197"/>
  <c r="W197"/>
  <c r="BK197"/>
  <c r="N197"/>
  <c r="BF197" s="1"/>
  <c r="BI196"/>
  <c r="BH196"/>
  <c r="BG196"/>
  <c r="BE196"/>
  <c r="AA196"/>
  <c r="Y196"/>
  <c r="W196"/>
  <c r="BK196"/>
  <c r="N196"/>
  <c r="BF196" s="1"/>
  <c r="BI195"/>
  <c r="BH195"/>
  <c r="BG195"/>
  <c r="BE195"/>
  <c r="AA195"/>
  <c r="Y195"/>
  <c r="W195"/>
  <c r="BK195"/>
  <c r="N195"/>
  <c r="BF195" s="1"/>
  <c r="BI194"/>
  <c r="BH194"/>
  <c r="BG194"/>
  <c r="BE194"/>
  <c r="AA194"/>
  <c r="Y194"/>
  <c r="W194"/>
  <c r="BK194"/>
  <c r="N194"/>
  <c r="BF194" s="1"/>
  <c r="BI193"/>
  <c r="BH193"/>
  <c r="BG193"/>
  <c r="BE193"/>
  <c r="AA193"/>
  <c r="Y193"/>
  <c r="W193"/>
  <c r="BK193"/>
  <c r="N193"/>
  <c r="BF193" s="1"/>
  <c r="BI192"/>
  <c r="BH192"/>
  <c r="BG192"/>
  <c r="BE192"/>
  <c r="AA192"/>
  <c r="Y192"/>
  <c r="W192"/>
  <c r="BK192"/>
  <c r="N192"/>
  <c r="BF192" s="1"/>
  <c r="BI191"/>
  <c r="BH191"/>
  <c r="BG191"/>
  <c r="BE191"/>
  <c r="AA191"/>
  <c r="Y191"/>
  <c r="W191"/>
  <c r="BK191"/>
  <c r="N191"/>
  <c r="BF191" s="1"/>
  <c r="BI190"/>
  <c r="BH190"/>
  <c r="BG190"/>
  <c r="BE190"/>
  <c r="AA190"/>
  <c r="Y190"/>
  <c r="W190"/>
  <c r="BK190"/>
  <c r="N190"/>
  <c r="BF190" s="1"/>
  <c r="BI189"/>
  <c r="BH189"/>
  <c r="BG189"/>
  <c r="BE189"/>
  <c r="AA189"/>
  <c r="Y189"/>
  <c r="W189"/>
  <c r="BK189"/>
  <c r="N189"/>
  <c r="BF189" s="1"/>
  <c r="BI188"/>
  <c r="BH188"/>
  <c r="BG188"/>
  <c r="BE188"/>
  <c r="AA188"/>
  <c r="Y188"/>
  <c r="W188"/>
  <c r="BK188"/>
  <c r="N188"/>
  <c r="BF188" s="1"/>
  <c r="BI187"/>
  <c r="BH187"/>
  <c r="BG187"/>
  <c r="BE187"/>
  <c r="AA187"/>
  <c r="Y187"/>
  <c r="W187"/>
  <c r="BK187"/>
  <c r="N187"/>
  <c r="BF187" s="1"/>
  <c r="BI186"/>
  <c r="BH186"/>
  <c r="BG186"/>
  <c r="BE186"/>
  <c r="AA186"/>
  <c r="Y186"/>
  <c r="W186"/>
  <c r="BK186"/>
  <c r="N186"/>
  <c r="BF186" s="1"/>
  <c r="BI185"/>
  <c r="BH185"/>
  <c r="BG185"/>
  <c r="BE185"/>
  <c r="AA185"/>
  <c r="Y185"/>
  <c r="W185"/>
  <c r="BK185"/>
  <c r="N185"/>
  <c r="BF185" s="1"/>
  <c r="BI184"/>
  <c r="BH184"/>
  <c r="BG184"/>
  <c r="BE184"/>
  <c r="AA184"/>
  <c r="Y184"/>
  <c r="W184"/>
  <c r="BK184"/>
  <c r="N184"/>
  <c r="BF184" s="1"/>
  <c r="BI183"/>
  <c r="BH183"/>
  <c r="BG183"/>
  <c r="BE183"/>
  <c r="AA183"/>
  <c r="Y183"/>
  <c r="W183"/>
  <c r="BK183"/>
  <c r="N183"/>
  <c r="BF183" s="1"/>
  <c r="BI182"/>
  <c r="BH182"/>
  <c r="BG182"/>
  <c r="BE182"/>
  <c r="AA182"/>
  <c r="Y182"/>
  <c r="W182"/>
  <c r="BK182"/>
  <c r="N182"/>
  <c r="BF182" s="1"/>
  <c r="BI181"/>
  <c r="BH181"/>
  <c r="BG181"/>
  <c r="BE181"/>
  <c r="AA181"/>
  <c r="Y181"/>
  <c r="W181"/>
  <c r="BK181"/>
  <c r="N181"/>
  <c r="BF181" s="1"/>
  <c r="BI180"/>
  <c r="BH180"/>
  <c r="BG180"/>
  <c r="BE180"/>
  <c r="AA180"/>
  <c r="Y180"/>
  <c r="W180"/>
  <c r="BK180"/>
  <c r="N180"/>
  <c r="BF180" s="1"/>
  <c r="BI179"/>
  <c r="BH179"/>
  <c r="BG179"/>
  <c r="BE179"/>
  <c r="AA179"/>
  <c r="Y179"/>
  <c r="W179"/>
  <c r="BK179"/>
  <c r="N179"/>
  <c r="BF179" s="1"/>
  <c r="BI178"/>
  <c r="BH178"/>
  <c r="BG178"/>
  <c r="BE178"/>
  <c r="AA178"/>
  <c r="Y178"/>
  <c r="W178"/>
  <c r="BK178"/>
  <c r="N178"/>
  <c r="BF178" s="1"/>
  <c r="BI177"/>
  <c r="BH177"/>
  <c r="BG177"/>
  <c r="BE177"/>
  <c r="AA177"/>
  <c r="Y177"/>
  <c r="W177"/>
  <c r="BK177"/>
  <c r="N177"/>
  <c r="BF177" s="1"/>
  <c r="BI176"/>
  <c r="BH176"/>
  <c r="BG176"/>
  <c r="BE176"/>
  <c r="AA176"/>
  <c r="Y176"/>
  <c r="W176"/>
  <c r="BK176"/>
  <c r="N176"/>
  <c r="BF176" s="1"/>
  <c r="BI175"/>
  <c r="BH175"/>
  <c r="BG175"/>
  <c r="BE175"/>
  <c r="AA175"/>
  <c r="Y175"/>
  <c r="W175"/>
  <c r="BK175"/>
  <c r="N175"/>
  <c r="BF175" s="1"/>
  <c r="BI174"/>
  <c r="BH174"/>
  <c r="BG174"/>
  <c r="BE174"/>
  <c r="AA174"/>
  <c r="Y174"/>
  <c r="W174"/>
  <c r="BK174"/>
  <c r="N174"/>
  <c r="BF174" s="1"/>
  <c r="BI173"/>
  <c r="BH173"/>
  <c r="BG173"/>
  <c r="BE173"/>
  <c r="AA173"/>
  <c r="Y173"/>
  <c r="W173"/>
  <c r="BK173"/>
  <c r="N173"/>
  <c r="BF173" s="1"/>
  <c r="BI172"/>
  <c r="BH172"/>
  <c r="BG172"/>
  <c r="BE172"/>
  <c r="AA172"/>
  <c r="Y172"/>
  <c r="W172"/>
  <c r="BK172"/>
  <c r="N172"/>
  <c r="BF172" s="1"/>
  <c r="BI171"/>
  <c r="BH171"/>
  <c r="BG171"/>
  <c r="BE171"/>
  <c r="AA171"/>
  <c r="Y171"/>
  <c r="W171"/>
  <c r="BK171"/>
  <c r="N171"/>
  <c r="BF171" s="1"/>
  <c r="BI170"/>
  <c r="BH170"/>
  <c r="BG170"/>
  <c r="BE170"/>
  <c r="AA170"/>
  <c r="Y170"/>
  <c r="W170"/>
  <c r="BK170"/>
  <c r="N170"/>
  <c r="BF170" s="1"/>
  <c r="BI168"/>
  <c r="BH168"/>
  <c r="BG168"/>
  <c r="BE168"/>
  <c r="AA168"/>
  <c r="Y168"/>
  <c r="W168"/>
  <c r="BK168"/>
  <c r="N168"/>
  <c r="BF168" s="1"/>
  <c r="BI167"/>
  <c r="BH167"/>
  <c r="BG167"/>
  <c r="BE167"/>
  <c r="AA167"/>
  <c r="Y167"/>
  <c r="W167"/>
  <c r="BK167"/>
  <c r="BK166" s="1"/>
  <c r="N166" s="1"/>
  <c r="N97" s="1"/>
  <c r="N167"/>
  <c r="BF167" s="1"/>
  <c r="BI165"/>
  <c r="BH165"/>
  <c r="BG165"/>
  <c r="BE165"/>
  <c r="AA165"/>
  <c r="Y165"/>
  <c r="W165"/>
  <c r="BK165"/>
  <c r="N165"/>
  <c r="BF165" s="1"/>
  <c r="BI164"/>
  <c r="BH164"/>
  <c r="BG164"/>
  <c r="BE164"/>
  <c r="AA164"/>
  <c r="Y164"/>
  <c r="W164"/>
  <c r="BK164"/>
  <c r="N164"/>
  <c r="BF164" s="1"/>
  <c r="BI163"/>
  <c r="BH163"/>
  <c r="BG163"/>
  <c r="BE163"/>
  <c r="AA163"/>
  <c r="Y163"/>
  <c r="W163"/>
  <c r="BK163"/>
  <c r="N163"/>
  <c r="BF163" s="1"/>
  <c r="BI162"/>
  <c r="BH162"/>
  <c r="BG162"/>
  <c r="BE162"/>
  <c r="AA162"/>
  <c r="Y162"/>
  <c r="W162"/>
  <c r="BK162"/>
  <c r="N162"/>
  <c r="BF162" s="1"/>
  <c r="BI161"/>
  <c r="BH161"/>
  <c r="BG161"/>
  <c r="BE161"/>
  <c r="AA161"/>
  <c r="Y161"/>
  <c r="W161"/>
  <c r="BK161"/>
  <c r="N161"/>
  <c r="BF161" s="1"/>
  <c r="BI160"/>
  <c r="BH160"/>
  <c r="BG160"/>
  <c r="BE160"/>
  <c r="AA160"/>
  <c r="Y160"/>
  <c r="W160"/>
  <c r="BK160"/>
  <c r="N160"/>
  <c r="BF160" s="1"/>
  <c r="BI157"/>
  <c r="BH157"/>
  <c r="BG157"/>
  <c r="BE157"/>
  <c r="AA157"/>
  <c r="Y157"/>
  <c r="W157"/>
  <c r="BK157"/>
  <c r="N157"/>
  <c r="BF157" s="1"/>
  <c r="BI156"/>
  <c r="BH156"/>
  <c r="BG156"/>
  <c r="BE156"/>
  <c r="AA156"/>
  <c r="Y156"/>
  <c r="W156"/>
  <c r="BK156"/>
  <c r="N156"/>
  <c r="BF156" s="1"/>
  <c r="BI155"/>
  <c r="BH155"/>
  <c r="BG155"/>
  <c r="BE155"/>
  <c r="AA155"/>
  <c r="Y155"/>
  <c r="W155"/>
  <c r="BK155"/>
  <c r="N155"/>
  <c r="BF155" s="1"/>
  <c r="BI153"/>
  <c r="BH153"/>
  <c r="BG153"/>
  <c r="BE153"/>
  <c r="AA153"/>
  <c r="Y153"/>
  <c r="W153"/>
  <c r="BK153"/>
  <c r="N153"/>
  <c r="BF153" s="1"/>
  <c r="BI152"/>
  <c r="BH152"/>
  <c r="BG152"/>
  <c r="BE152"/>
  <c r="AA152"/>
  <c r="Y152"/>
  <c r="W152"/>
  <c r="BK152"/>
  <c r="N152"/>
  <c r="BF152" s="1"/>
  <c r="BI151"/>
  <c r="BH151"/>
  <c r="BG151"/>
  <c r="BE151"/>
  <c r="AA151"/>
  <c r="Y151"/>
  <c r="W151"/>
  <c r="BK151"/>
  <c r="N151"/>
  <c r="BF151" s="1"/>
  <c r="BI149"/>
  <c r="BH149"/>
  <c r="BG149"/>
  <c r="BE149"/>
  <c r="AA149"/>
  <c r="AA148" s="1"/>
  <c r="Y149"/>
  <c r="Y148" s="1"/>
  <c r="W149"/>
  <c r="W148" s="1"/>
  <c r="BK149"/>
  <c r="BK148" s="1"/>
  <c r="N148" s="1"/>
  <c r="N92" s="1"/>
  <c r="BF149"/>
  <c r="BI147"/>
  <c r="BH147"/>
  <c r="BG147"/>
  <c r="BE147"/>
  <c r="AA147"/>
  <c r="Y147"/>
  <c r="W147"/>
  <c r="BK147"/>
  <c r="N147"/>
  <c r="BF147" s="1"/>
  <c r="BI146"/>
  <c r="BH146"/>
  <c r="BG146"/>
  <c r="BE146"/>
  <c r="AA146"/>
  <c r="Y146"/>
  <c r="W146"/>
  <c r="BK146"/>
  <c r="N146"/>
  <c r="BF146" s="1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 s="1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 s="1"/>
  <c r="BI138"/>
  <c r="BH138"/>
  <c r="BG138"/>
  <c r="BF138"/>
  <c r="BE138"/>
  <c r="AA138"/>
  <c r="Y138"/>
  <c r="W138"/>
  <c r="BK138"/>
  <c r="N138"/>
  <c r="BI137"/>
  <c r="BH137"/>
  <c r="BG137"/>
  <c r="BE137"/>
  <c r="AA137"/>
  <c r="Y137"/>
  <c r="W137"/>
  <c r="BK137"/>
  <c r="N137"/>
  <c r="BF137" s="1"/>
  <c r="BI136"/>
  <c r="BH136"/>
  <c r="BG136"/>
  <c r="BF136"/>
  <c r="BE136"/>
  <c r="AA136"/>
  <c r="Y136"/>
  <c r="W136"/>
  <c r="BK136"/>
  <c r="BK135" s="1"/>
  <c r="N135" s="1"/>
  <c r="N91" s="1"/>
  <c r="M129"/>
  <c r="M128"/>
  <c r="F128"/>
  <c r="F126"/>
  <c r="F124"/>
  <c r="BI112"/>
  <c r="BH112"/>
  <c r="BG112"/>
  <c r="BE112"/>
  <c r="BI111"/>
  <c r="BH111"/>
  <c r="BG111"/>
  <c r="BE111"/>
  <c r="BI110"/>
  <c r="BH110"/>
  <c r="BG110"/>
  <c r="BE110"/>
  <c r="BI109"/>
  <c r="BH109"/>
  <c r="BG109"/>
  <c r="BE109"/>
  <c r="BI108"/>
  <c r="BH108"/>
  <c r="BG108"/>
  <c r="BE108"/>
  <c r="BI107"/>
  <c r="BH107"/>
  <c r="BG107"/>
  <c r="BE107"/>
  <c r="M85"/>
  <c r="M84"/>
  <c r="F84"/>
  <c r="F82"/>
  <c r="F80"/>
  <c r="O16"/>
  <c r="E16"/>
  <c r="F85" s="1"/>
  <c r="O15"/>
  <c r="O10"/>
  <c r="F6"/>
  <c r="F78" s="1"/>
  <c r="AA195" i="3"/>
  <c r="AA194" s="1"/>
  <c r="W179"/>
  <c r="Y176"/>
  <c r="AA155"/>
  <c r="W139"/>
  <c r="Y129"/>
  <c r="AY90" i="1"/>
  <c r="AX90"/>
  <c r="BI205" i="3"/>
  <c r="BH205"/>
  <c r="BG205"/>
  <c r="BF205"/>
  <c r="BE205"/>
  <c r="N205"/>
  <c r="BK205"/>
  <c r="BI204"/>
  <c r="BH204"/>
  <c r="BG204"/>
  <c r="BE204"/>
  <c r="BK204"/>
  <c r="N204" s="1"/>
  <c r="BF204" s="1"/>
  <c r="BI203"/>
  <c r="BH203"/>
  <c r="BG203"/>
  <c r="BE203"/>
  <c r="N203"/>
  <c r="BF203" s="1"/>
  <c r="BK203"/>
  <c r="BI202"/>
  <c r="BH202"/>
  <c r="BG202"/>
  <c r="BE202"/>
  <c r="BK202"/>
  <c r="N202" s="1"/>
  <c r="BF202" s="1"/>
  <c r="BI201"/>
  <c r="BH201"/>
  <c r="BG201"/>
  <c r="BF201"/>
  <c r="BE201"/>
  <c r="BK201"/>
  <c r="BK200" s="1"/>
  <c r="N99" s="1"/>
  <c r="BI199"/>
  <c r="BH199"/>
  <c r="BG199"/>
  <c r="BE199"/>
  <c r="AA199"/>
  <c r="Y199"/>
  <c r="W199"/>
  <c r="BK199"/>
  <c r="N199"/>
  <c r="BF199" s="1"/>
  <c r="BI198"/>
  <c r="BH198"/>
  <c r="BG198"/>
  <c r="BE198"/>
  <c r="AA198"/>
  <c r="Y198"/>
  <c r="W198"/>
  <c r="BK198"/>
  <c r="N198"/>
  <c r="BF198" s="1"/>
  <c r="BI197"/>
  <c r="BH197"/>
  <c r="BG197"/>
  <c r="BE197"/>
  <c r="AA197"/>
  <c r="Y197"/>
  <c r="W197"/>
  <c r="BK197"/>
  <c r="N197"/>
  <c r="BF197" s="1"/>
  <c r="BI196"/>
  <c r="BH196"/>
  <c r="BG196"/>
  <c r="BE196"/>
  <c r="AA196"/>
  <c r="Y196"/>
  <c r="Y195" s="1"/>
  <c r="Y194" s="1"/>
  <c r="W196"/>
  <c r="W195" s="1"/>
  <c r="W194" s="1"/>
  <c r="BK196"/>
  <c r="BK195" s="1"/>
  <c r="N196"/>
  <c r="BF196" s="1"/>
  <c r="BI193"/>
  <c r="BH193"/>
  <c r="BG193"/>
  <c r="BE193"/>
  <c r="AA193"/>
  <c r="Y193"/>
  <c r="W193"/>
  <c r="BK193"/>
  <c r="BF193"/>
  <c r="BI192"/>
  <c r="BH192"/>
  <c r="BG192"/>
  <c r="BE192"/>
  <c r="AA192"/>
  <c r="Y192"/>
  <c r="W192"/>
  <c r="BK192"/>
  <c r="N192"/>
  <c r="BF192" s="1"/>
  <c r="BI191"/>
  <c r="BH191"/>
  <c r="BG191"/>
  <c r="BE191"/>
  <c r="AA191"/>
  <c r="Y191"/>
  <c r="W191"/>
  <c r="BK191"/>
  <c r="N191"/>
  <c r="BF191" s="1"/>
  <c r="BI190"/>
  <c r="BH190"/>
  <c r="BG190"/>
  <c r="BE190"/>
  <c r="AA190"/>
  <c r="Y190"/>
  <c r="W190"/>
  <c r="BK190"/>
  <c r="N190"/>
  <c r="BF190" s="1"/>
  <c r="BI189"/>
  <c r="BH189"/>
  <c r="BG189"/>
  <c r="BE189"/>
  <c r="AA189"/>
  <c r="Y189"/>
  <c r="W189"/>
  <c r="BK189"/>
  <c r="N189"/>
  <c r="BF189" s="1"/>
  <c r="BI188"/>
  <c r="BH188"/>
  <c r="BG188"/>
  <c r="BE188"/>
  <c r="AA188"/>
  <c r="Y188"/>
  <c r="W188"/>
  <c r="BK188"/>
  <c r="N188"/>
  <c r="BF188" s="1"/>
  <c r="BI187"/>
  <c r="BH187"/>
  <c r="BG187"/>
  <c r="BE187"/>
  <c r="AA187"/>
  <c r="Y187"/>
  <c r="W187"/>
  <c r="BK187"/>
  <c r="N187"/>
  <c r="BF187" s="1"/>
  <c r="BI186"/>
  <c r="BH186"/>
  <c r="BG186"/>
  <c r="BE186"/>
  <c r="AA186"/>
  <c r="Y186"/>
  <c r="W186"/>
  <c r="BK186"/>
  <c r="N186"/>
  <c r="BF186" s="1"/>
  <c r="BI185"/>
  <c r="BH185"/>
  <c r="BG185"/>
  <c r="BE185"/>
  <c r="AA185"/>
  <c r="Y185"/>
  <c r="W185"/>
  <c r="BK185"/>
  <c r="N185"/>
  <c r="BF185" s="1"/>
  <c r="BI184"/>
  <c r="BH184"/>
  <c r="BG184"/>
  <c r="BE184"/>
  <c r="AA184"/>
  <c r="Y184"/>
  <c r="W184"/>
  <c r="BK184"/>
  <c r="N184"/>
  <c r="BF184" s="1"/>
  <c r="BI183"/>
  <c r="BH183"/>
  <c r="BG183"/>
  <c r="BE183"/>
  <c r="AA183"/>
  <c r="Y183"/>
  <c r="W183"/>
  <c r="BK183"/>
  <c r="N183"/>
  <c r="BF183" s="1"/>
  <c r="BI182"/>
  <c r="BH182"/>
  <c r="BG182"/>
  <c r="BE182"/>
  <c r="AA182"/>
  <c r="Y182"/>
  <c r="W182"/>
  <c r="BK182"/>
  <c r="N182"/>
  <c r="BF182" s="1"/>
  <c r="BI181"/>
  <c r="BH181"/>
  <c r="BG181"/>
  <c r="BE181"/>
  <c r="AA181"/>
  <c r="Y181"/>
  <c r="W181"/>
  <c r="BK181"/>
  <c r="N181"/>
  <c r="BF181" s="1"/>
  <c r="BI180"/>
  <c r="BH180"/>
  <c r="BG180"/>
  <c r="BE180"/>
  <c r="AA180"/>
  <c r="AA179" s="1"/>
  <c r="Y180"/>
  <c r="Y179" s="1"/>
  <c r="W180"/>
  <c r="BK180"/>
  <c r="BK179" s="1"/>
  <c r="N179" s="1"/>
  <c r="N180"/>
  <c r="BF180" s="1"/>
  <c r="N96"/>
  <c r="BI178"/>
  <c r="BH178"/>
  <c r="BG178"/>
  <c r="BF178"/>
  <c r="BE178"/>
  <c r="AA178"/>
  <c r="Y178"/>
  <c r="W178"/>
  <c r="BK178"/>
  <c r="N178"/>
  <c r="BI177"/>
  <c r="BH177"/>
  <c r="BG177"/>
  <c r="BE177"/>
  <c r="AA177"/>
  <c r="AA176" s="1"/>
  <c r="Y177"/>
  <c r="W177"/>
  <c r="BK177"/>
  <c r="BK176" s="1"/>
  <c r="N176" s="1"/>
  <c r="N95" s="1"/>
  <c r="N177"/>
  <c r="BF177" s="1"/>
  <c r="BI175"/>
  <c r="BH175"/>
  <c r="BG175"/>
  <c r="BE175"/>
  <c r="AA175"/>
  <c r="Y175"/>
  <c r="W175"/>
  <c r="BK175"/>
  <c r="N175"/>
  <c r="BF175" s="1"/>
  <c r="BI174"/>
  <c r="BH174"/>
  <c r="BG174"/>
  <c r="BE174"/>
  <c r="AA174"/>
  <c r="Y174"/>
  <c r="W174"/>
  <c r="BK174"/>
  <c r="N174"/>
  <c r="BF174" s="1"/>
  <c r="BI173"/>
  <c r="BH173"/>
  <c r="BG173"/>
  <c r="BE173"/>
  <c r="AA173"/>
  <c r="Y173"/>
  <c r="W173"/>
  <c r="BK173"/>
  <c r="N173"/>
  <c r="BF173" s="1"/>
  <c r="BI172"/>
  <c r="BH172"/>
  <c r="BG172"/>
  <c r="BE172"/>
  <c r="AA172"/>
  <c r="Y172"/>
  <c r="W172"/>
  <c r="BK172"/>
  <c r="N172"/>
  <c r="BF172" s="1"/>
  <c r="BI171"/>
  <c r="BH171"/>
  <c r="BG171"/>
  <c r="BE171"/>
  <c r="AA171"/>
  <c r="Y171"/>
  <c r="W171"/>
  <c r="BK171"/>
  <c r="N171"/>
  <c r="BF171" s="1"/>
  <c r="BI170"/>
  <c r="BH170"/>
  <c r="BG170"/>
  <c r="BE170"/>
  <c r="AA170"/>
  <c r="Y170"/>
  <c r="W170"/>
  <c r="BK170"/>
  <c r="N170"/>
  <c r="BF170" s="1"/>
  <c r="BI169"/>
  <c r="BH169"/>
  <c r="BG169"/>
  <c r="BE169"/>
  <c r="AA169"/>
  <c r="Y169"/>
  <c r="W169"/>
  <c r="BK169"/>
  <c r="N169"/>
  <c r="BF169" s="1"/>
  <c r="BI168"/>
  <c r="BH168"/>
  <c r="BG168"/>
  <c r="BE168"/>
  <c r="AA168"/>
  <c r="Y168"/>
  <c r="W168"/>
  <c r="BK168"/>
  <c r="N168"/>
  <c r="BF168" s="1"/>
  <c r="BI167"/>
  <c r="BH167"/>
  <c r="BG167"/>
  <c r="BE167"/>
  <c r="AA167"/>
  <c r="Y167"/>
  <c r="W167"/>
  <c r="BK167"/>
  <c r="N167"/>
  <c r="BF167" s="1"/>
  <c r="BI166"/>
  <c r="BH166"/>
  <c r="BG166"/>
  <c r="BE166"/>
  <c r="AA166"/>
  <c r="Y166"/>
  <c r="W166"/>
  <c r="BK166"/>
  <c r="N166"/>
  <c r="BF166" s="1"/>
  <c r="BI165"/>
  <c r="BH165"/>
  <c r="BG165"/>
  <c r="BE165"/>
  <c r="AA165"/>
  <c r="Y165"/>
  <c r="W165"/>
  <c r="BK165"/>
  <c r="N165"/>
  <c r="BF165" s="1"/>
  <c r="BI164"/>
  <c r="BH164"/>
  <c r="BG164"/>
  <c r="BE164"/>
  <c r="AA164"/>
  <c r="Y164"/>
  <c r="W164"/>
  <c r="BK164"/>
  <c r="N164"/>
  <c r="BF164" s="1"/>
  <c r="BI163"/>
  <c r="BH163"/>
  <c r="BG163"/>
  <c r="BE163"/>
  <c r="AA163"/>
  <c r="Y163"/>
  <c r="W163"/>
  <c r="BK163"/>
  <c r="N163"/>
  <c r="BF163" s="1"/>
  <c r="BI162"/>
  <c r="BH162"/>
  <c r="BG162"/>
  <c r="BE162"/>
  <c r="AA162"/>
  <c r="Y162"/>
  <c r="W162"/>
  <c r="BK162"/>
  <c r="N162"/>
  <c r="BF162" s="1"/>
  <c r="BI161"/>
  <c r="BH161"/>
  <c r="BG161"/>
  <c r="BE161"/>
  <c r="AA161"/>
  <c r="Y161"/>
  <c r="W161"/>
  <c r="BK161"/>
  <c r="N161"/>
  <c r="BF161" s="1"/>
  <c r="BI160"/>
  <c r="BH160"/>
  <c r="BG160"/>
  <c r="BE160"/>
  <c r="AA160"/>
  <c r="Y160"/>
  <c r="W160"/>
  <c r="BK160"/>
  <c r="N160"/>
  <c r="BF160" s="1"/>
  <c r="BI159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 s="1"/>
  <c r="BI156"/>
  <c r="BH156"/>
  <c r="BG156"/>
  <c r="BE156"/>
  <c r="H33" s="1"/>
  <c r="AZ90" i="1" s="1"/>
  <c r="AA156" i="3"/>
  <c r="Y156"/>
  <c r="Y155" s="1"/>
  <c r="W156"/>
  <c r="W155" s="1"/>
  <c r="BK156"/>
  <c r="BK155" s="1"/>
  <c r="N155" s="1"/>
  <c r="N94" s="1"/>
  <c r="N156"/>
  <c r="BF156" s="1"/>
  <c r="BI154"/>
  <c r="BH154"/>
  <c r="BG154"/>
  <c r="BE154"/>
  <c r="AA154"/>
  <c r="Y154"/>
  <c r="W154"/>
  <c r="BK154"/>
  <c r="N154"/>
  <c r="BF154" s="1"/>
  <c r="BI153"/>
  <c r="BH153"/>
  <c r="BG153"/>
  <c r="BF153"/>
  <c r="BE153"/>
  <c r="AA153"/>
  <c r="Y153"/>
  <c r="W153"/>
  <c r="BK153"/>
  <c r="N153"/>
  <c r="BI152"/>
  <c r="BH152"/>
  <c r="BG152"/>
  <c r="BE152"/>
  <c r="AA152"/>
  <c r="Y152"/>
  <c r="W152"/>
  <c r="BK152"/>
  <c r="N152"/>
  <c r="BF152" s="1"/>
  <c r="BI151"/>
  <c r="BH151"/>
  <c r="BG151"/>
  <c r="BF151"/>
  <c r="BE151"/>
  <c r="AA151"/>
  <c r="Y151"/>
  <c r="W151"/>
  <c r="BK151"/>
  <c r="N151"/>
  <c r="BI150"/>
  <c r="BH150"/>
  <c r="BG150"/>
  <c r="BE150"/>
  <c r="AA150"/>
  <c r="Y150"/>
  <c r="W150"/>
  <c r="BK150"/>
  <c r="N150"/>
  <c r="BF150" s="1"/>
  <c r="BI149"/>
  <c r="BH149"/>
  <c r="BG149"/>
  <c r="BF149"/>
  <c r="BE149"/>
  <c r="AA149"/>
  <c r="Y149"/>
  <c r="W149"/>
  <c r="BK149"/>
  <c r="N149"/>
  <c r="BI148"/>
  <c r="BH148"/>
  <c r="BG148"/>
  <c r="BE148"/>
  <c r="AA148"/>
  <c r="Y148"/>
  <c r="W148"/>
  <c r="BK148"/>
  <c r="N148"/>
  <c r="BF148" s="1"/>
  <c r="BI147"/>
  <c r="BH147"/>
  <c r="BG147"/>
  <c r="BF147"/>
  <c r="BE147"/>
  <c r="AA147"/>
  <c r="Y147"/>
  <c r="Y146" s="1"/>
  <c r="W147"/>
  <c r="BK147"/>
  <c r="BK146" s="1"/>
  <c r="N146" s="1"/>
  <c r="N93" s="1"/>
  <c r="N147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 s="1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40"/>
  <c r="BH140"/>
  <c r="BG140"/>
  <c r="H35" s="1"/>
  <c r="BB90" i="1" s="1"/>
  <c r="BE140" i="3"/>
  <c r="AA140"/>
  <c r="AA139" s="1"/>
  <c r="Y140"/>
  <c r="W140"/>
  <c r="BK140"/>
  <c r="BK139" s="1"/>
  <c r="N139" s="1"/>
  <c r="N92" s="1"/>
  <c r="N140"/>
  <c r="BF140" s="1"/>
  <c r="BI138"/>
  <c r="BH138"/>
  <c r="BG138"/>
  <c r="BF138"/>
  <c r="BE138"/>
  <c r="AA138"/>
  <c r="Y138"/>
  <c r="W138"/>
  <c r="BK138"/>
  <c r="N138"/>
  <c r="BI137"/>
  <c r="BH137"/>
  <c r="BG137"/>
  <c r="BE137"/>
  <c r="AA137"/>
  <c r="Y137"/>
  <c r="W137"/>
  <c r="BK137"/>
  <c r="N137"/>
  <c r="BF137" s="1"/>
  <c r="BI136"/>
  <c r="BH136"/>
  <c r="BG136"/>
  <c r="BF136"/>
  <c r="BE136"/>
  <c r="AA136"/>
  <c r="Y136"/>
  <c r="W136"/>
  <c r="BK136"/>
  <c r="N136"/>
  <c r="BI135"/>
  <c r="BH135"/>
  <c r="BG135"/>
  <c r="BE135"/>
  <c r="AA135"/>
  <c r="Y135"/>
  <c r="W135"/>
  <c r="BK135"/>
  <c r="N135"/>
  <c r="BF135" s="1"/>
  <c r="BI134"/>
  <c r="BH134"/>
  <c r="BG134"/>
  <c r="BF134"/>
  <c r="BE134"/>
  <c r="AA134"/>
  <c r="Y134"/>
  <c r="W134"/>
  <c r="BK134"/>
  <c r="N134"/>
  <c r="BI133"/>
  <c r="BH133"/>
  <c r="BG133"/>
  <c r="BE133"/>
  <c r="AA133"/>
  <c r="Y133"/>
  <c r="W133"/>
  <c r="BK133"/>
  <c r="N133"/>
  <c r="BF133" s="1"/>
  <c r="BI132"/>
  <c r="BH132"/>
  <c r="BG132"/>
  <c r="BF132"/>
  <c r="BE132"/>
  <c r="AA132"/>
  <c r="Y132"/>
  <c r="W132"/>
  <c r="BK132"/>
  <c r="N132"/>
  <c r="BI131"/>
  <c r="BH131"/>
  <c r="BG131"/>
  <c r="BE131"/>
  <c r="AA131"/>
  <c r="Y131"/>
  <c r="W131"/>
  <c r="BK131"/>
  <c r="N131"/>
  <c r="BF131" s="1"/>
  <c r="BI130"/>
  <c r="BH130"/>
  <c r="BG130"/>
  <c r="BF130"/>
  <c r="BE130"/>
  <c r="AA130"/>
  <c r="AA129" s="1"/>
  <c r="Y130"/>
  <c r="W130"/>
  <c r="BK130"/>
  <c r="BK129" s="1"/>
  <c r="N129" s="1"/>
  <c r="N91" s="1"/>
  <c r="N130"/>
  <c r="M124"/>
  <c r="M123"/>
  <c r="F123"/>
  <c r="F121"/>
  <c r="F119"/>
  <c r="BI107"/>
  <c r="BH107"/>
  <c r="BG107"/>
  <c r="BE107"/>
  <c r="BI106"/>
  <c r="BH106"/>
  <c r="BG106"/>
  <c r="BE106"/>
  <c r="BI105"/>
  <c r="BH105"/>
  <c r="BG105"/>
  <c r="BE105"/>
  <c r="BI104"/>
  <c r="BH104"/>
  <c r="BG104"/>
  <c r="BE104"/>
  <c r="BI103"/>
  <c r="BH103"/>
  <c r="BG103"/>
  <c r="BE103"/>
  <c r="BI102"/>
  <c r="BH102"/>
  <c r="BG102"/>
  <c r="BE102"/>
  <c r="M85"/>
  <c r="M84"/>
  <c r="F84"/>
  <c r="F82"/>
  <c r="F80"/>
  <c r="O16"/>
  <c r="E16"/>
  <c r="O15"/>
  <c r="O10"/>
  <c r="M121" s="1"/>
  <c r="F6"/>
  <c r="F117" s="1"/>
  <c r="BK379" i="2"/>
  <c r="N379" s="1"/>
  <c r="N113" s="1"/>
  <c r="W372"/>
  <c r="BK351"/>
  <c r="N351" s="1"/>
  <c r="N109" s="1"/>
  <c r="BK295"/>
  <c r="N295" s="1"/>
  <c r="AA263"/>
  <c r="W199"/>
  <c r="AY89" i="1"/>
  <c r="AX89"/>
  <c r="BI395" i="2"/>
  <c r="BH395"/>
  <c r="BG395"/>
  <c r="BE395"/>
  <c r="BK395"/>
  <c r="N395" s="1"/>
  <c r="BF395" s="1"/>
  <c r="BI394"/>
  <c r="BH394"/>
  <c r="BG394"/>
  <c r="BE394"/>
  <c r="N394"/>
  <c r="BF394" s="1"/>
  <c r="BK394"/>
  <c r="BI393"/>
  <c r="BH393"/>
  <c r="BG393"/>
  <c r="BE393"/>
  <c r="BK393"/>
  <c r="N393" s="1"/>
  <c r="BF393" s="1"/>
  <c r="BI392"/>
  <c r="BH392"/>
  <c r="BG392"/>
  <c r="BF392"/>
  <c r="BE392"/>
  <c r="N392"/>
  <c r="BK392"/>
  <c r="BI391"/>
  <c r="BH391"/>
  <c r="BG391"/>
  <c r="BE391"/>
  <c r="BK391"/>
  <c r="BK390" s="1"/>
  <c r="N390" s="1"/>
  <c r="N116" s="1"/>
  <c r="BI389"/>
  <c r="BH389"/>
  <c r="BG389"/>
  <c r="BF389"/>
  <c r="BE389"/>
  <c r="AA389"/>
  <c r="Y389"/>
  <c r="W389"/>
  <c r="W387" s="1"/>
  <c r="BK389"/>
  <c r="N389"/>
  <c r="BI388"/>
  <c r="BH388"/>
  <c r="BG388"/>
  <c r="BE388"/>
  <c r="AA388"/>
  <c r="AA387" s="1"/>
  <c r="Y388"/>
  <c r="Y387" s="1"/>
  <c r="W388"/>
  <c r="BK388"/>
  <c r="BK387" s="1"/>
  <c r="N387" s="1"/>
  <c r="N115" s="1"/>
  <c r="N388"/>
  <c r="BF388" s="1"/>
  <c r="BI386"/>
  <c r="BH386"/>
  <c r="BG386"/>
  <c r="BE386"/>
  <c r="AA386"/>
  <c r="Y386"/>
  <c r="Y383" s="1"/>
  <c r="W386"/>
  <c r="BK386"/>
  <c r="N386"/>
  <c r="BF386" s="1"/>
  <c r="BI385"/>
  <c r="BH385"/>
  <c r="BG385"/>
  <c r="BE385"/>
  <c r="AA385"/>
  <c r="Y385"/>
  <c r="W385"/>
  <c r="BK385"/>
  <c r="N385"/>
  <c r="BF385" s="1"/>
  <c r="BI384"/>
  <c r="BH384"/>
  <c r="BG384"/>
  <c r="BE384"/>
  <c r="AA384"/>
  <c r="AA383" s="1"/>
  <c r="Y384"/>
  <c r="W384"/>
  <c r="W383" s="1"/>
  <c r="BK384"/>
  <c r="BK383" s="1"/>
  <c r="N383" s="1"/>
  <c r="N114" s="1"/>
  <c r="N384"/>
  <c r="BF384" s="1"/>
  <c r="BI382"/>
  <c r="BH382"/>
  <c r="BG382"/>
  <c r="BF382"/>
  <c r="BE382"/>
  <c r="AA382"/>
  <c r="Y382"/>
  <c r="W382"/>
  <c r="BK382"/>
  <c r="N382"/>
  <c r="BI381"/>
  <c r="BH381"/>
  <c r="BG381"/>
  <c r="BE381"/>
  <c r="AA381"/>
  <c r="AA379" s="1"/>
  <c r="Y381"/>
  <c r="W381"/>
  <c r="BK381"/>
  <c r="N381"/>
  <c r="BF381" s="1"/>
  <c r="BI380"/>
  <c r="BH380"/>
  <c r="BG380"/>
  <c r="BF380"/>
  <c r="BE380"/>
  <c r="AA380"/>
  <c r="Y380"/>
  <c r="Y379" s="1"/>
  <c r="W380"/>
  <c r="BK380"/>
  <c r="N380"/>
  <c r="BI378"/>
  <c r="BH378"/>
  <c r="BG378"/>
  <c r="BE378"/>
  <c r="AA378"/>
  <c r="Y378"/>
  <c r="W378"/>
  <c r="BK378"/>
  <c r="N378"/>
  <c r="BF378" s="1"/>
  <c r="BI377"/>
  <c r="BH377"/>
  <c r="BG377"/>
  <c r="BE377"/>
  <c r="AA377"/>
  <c r="Y377"/>
  <c r="W377"/>
  <c r="BK377"/>
  <c r="N377"/>
  <c r="BF377" s="1"/>
  <c r="BI376"/>
  <c r="BH376"/>
  <c r="BG376"/>
  <c r="BE376"/>
  <c r="AA376"/>
  <c r="AA375" s="1"/>
  <c r="Y376"/>
  <c r="W376"/>
  <c r="W375" s="1"/>
  <c r="BK376"/>
  <c r="BK375" s="1"/>
  <c r="N375" s="1"/>
  <c r="N112" s="1"/>
  <c r="N376"/>
  <c r="BF376" s="1"/>
  <c r="BI374"/>
  <c r="BH374"/>
  <c r="BG374"/>
  <c r="BE374"/>
  <c r="AA374"/>
  <c r="Y374"/>
  <c r="W374"/>
  <c r="BK374"/>
  <c r="N374"/>
  <c r="BF374" s="1"/>
  <c r="BI373"/>
  <c r="BH373"/>
  <c r="BG373"/>
  <c r="BF373"/>
  <c r="BE373"/>
  <c r="AA373"/>
  <c r="AA372" s="1"/>
  <c r="Y373"/>
  <c r="Y372" s="1"/>
  <c r="W373"/>
  <c r="BK373"/>
  <c r="BK372" s="1"/>
  <c r="N372" s="1"/>
  <c r="N111" s="1"/>
  <c r="N373"/>
  <c r="BI371"/>
  <c r="BH371"/>
  <c r="BG371"/>
  <c r="BE371"/>
  <c r="AA371"/>
  <c r="Y371"/>
  <c r="W371"/>
  <c r="BK371"/>
  <c r="N371"/>
  <c r="BF371" s="1"/>
  <c r="BI370"/>
  <c r="BH370"/>
  <c r="BG370"/>
  <c r="BE370"/>
  <c r="AA370"/>
  <c r="Y370"/>
  <c r="W370"/>
  <c r="BK370"/>
  <c r="N370"/>
  <c r="BF370" s="1"/>
  <c r="BI369"/>
  <c r="BH369"/>
  <c r="BG369"/>
  <c r="BE369"/>
  <c r="AA369"/>
  <c r="Y369"/>
  <c r="W369"/>
  <c r="BK369"/>
  <c r="N369"/>
  <c r="BF369" s="1"/>
  <c r="BI368"/>
  <c r="BH368"/>
  <c r="BG368"/>
  <c r="BE368"/>
  <c r="AA368"/>
  <c r="Y368"/>
  <c r="W368"/>
  <c r="BK368"/>
  <c r="N368"/>
  <c r="BF368" s="1"/>
  <c r="BI367"/>
  <c r="BH367"/>
  <c r="BG367"/>
  <c r="BE367"/>
  <c r="AA367"/>
  <c r="Y367"/>
  <c r="W367"/>
  <c r="BK367"/>
  <c r="N367"/>
  <c r="BF367" s="1"/>
  <c r="BI366"/>
  <c r="BH366"/>
  <c r="BG366"/>
  <c r="BE366"/>
  <c r="AA366"/>
  <c r="Y366"/>
  <c r="W366"/>
  <c r="BK366"/>
  <c r="N366"/>
  <c r="BF366" s="1"/>
  <c r="BI365"/>
  <c r="BH365"/>
  <c r="BG365"/>
  <c r="BE365"/>
  <c r="AA365"/>
  <c r="Y365"/>
  <c r="W365"/>
  <c r="BK365"/>
  <c r="N365"/>
  <c r="BF365" s="1"/>
  <c r="BI364"/>
  <c r="BH364"/>
  <c r="BG364"/>
  <c r="BE364"/>
  <c r="AA364"/>
  <c r="Y364"/>
  <c r="W364"/>
  <c r="BK364"/>
  <c r="N364"/>
  <c r="BF364" s="1"/>
  <c r="BI363"/>
  <c r="BH363"/>
  <c r="BG363"/>
  <c r="BE363"/>
  <c r="AA363"/>
  <c r="Y363"/>
  <c r="W363"/>
  <c r="BK363"/>
  <c r="N363"/>
  <c r="BF363" s="1"/>
  <c r="BI362"/>
  <c r="BH362"/>
  <c r="BG362"/>
  <c r="BE362"/>
  <c r="AA362"/>
  <c r="AA361" s="1"/>
  <c r="Y362"/>
  <c r="Y361" s="1"/>
  <c r="W362"/>
  <c r="W361" s="1"/>
  <c r="BK362"/>
  <c r="N362"/>
  <c r="BF362" s="1"/>
  <c r="BI360"/>
  <c r="BH360"/>
  <c r="BG360"/>
  <c r="BF360"/>
  <c r="BE360"/>
  <c r="AA360"/>
  <c r="Y360"/>
  <c r="W360"/>
  <c r="BK360"/>
  <c r="N360"/>
  <c r="BI359"/>
  <c r="BH359"/>
  <c r="BG359"/>
  <c r="BE359"/>
  <c r="AA359"/>
  <c r="Y359"/>
  <c r="W359"/>
  <c r="BK359"/>
  <c r="N359"/>
  <c r="BF359" s="1"/>
  <c r="BI358"/>
  <c r="BH358"/>
  <c r="BG358"/>
  <c r="BF358"/>
  <c r="BE358"/>
  <c r="AA358"/>
  <c r="Y358"/>
  <c r="W358"/>
  <c r="BK358"/>
  <c r="N358"/>
  <c r="BI357"/>
  <c r="BH357"/>
  <c r="BG357"/>
  <c r="BE357"/>
  <c r="AA357"/>
  <c r="Y357"/>
  <c r="W357"/>
  <c r="BK357"/>
  <c r="N357"/>
  <c r="BF357" s="1"/>
  <c r="BI356"/>
  <c r="BH356"/>
  <c r="BG356"/>
  <c r="BF356"/>
  <c r="BE356"/>
  <c r="AA356"/>
  <c r="Y356"/>
  <c r="W356"/>
  <c r="BK356"/>
  <c r="N356"/>
  <c r="BI355"/>
  <c r="BH355"/>
  <c r="BG355"/>
  <c r="BE355"/>
  <c r="AA355"/>
  <c r="Y355"/>
  <c r="W355"/>
  <c r="BK355"/>
  <c r="N355"/>
  <c r="BF355" s="1"/>
  <c r="BI354"/>
  <c r="BH354"/>
  <c r="BG354"/>
  <c r="BF354"/>
  <c r="BE354"/>
  <c r="AA354"/>
  <c r="Y354"/>
  <c r="W354"/>
  <c r="BK354"/>
  <c r="N354"/>
  <c r="BI353"/>
  <c r="BH353"/>
  <c r="BG353"/>
  <c r="BE353"/>
  <c r="AA353"/>
  <c r="AA351" s="1"/>
  <c r="Y353"/>
  <c r="W353"/>
  <c r="BK353"/>
  <c r="N353"/>
  <c r="BF353" s="1"/>
  <c r="BI352"/>
  <c r="BH352"/>
  <c r="BG352"/>
  <c r="BF352"/>
  <c r="BE352"/>
  <c r="AA352"/>
  <c r="Y352"/>
  <c r="Y351" s="1"/>
  <c r="W352"/>
  <c r="W351" s="1"/>
  <c r="BK352"/>
  <c r="N352"/>
  <c r="BI350"/>
  <c r="BH350"/>
  <c r="BG350"/>
  <c r="BE350"/>
  <c r="AA350"/>
  <c r="Y350"/>
  <c r="W350"/>
  <c r="BK350"/>
  <c r="N350"/>
  <c r="BF350" s="1"/>
  <c r="BI349"/>
  <c r="BH349"/>
  <c r="BG349"/>
  <c r="BE349"/>
  <c r="AA349"/>
  <c r="Y349"/>
  <c r="W349"/>
  <c r="BK349"/>
  <c r="N349"/>
  <c r="BF349" s="1"/>
  <c r="BI348"/>
  <c r="BH348"/>
  <c r="BG348"/>
  <c r="BE348"/>
  <c r="AA348"/>
  <c r="Y348"/>
  <c r="W348"/>
  <c r="BK348"/>
  <c r="N348"/>
  <c r="BF348" s="1"/>
  <c r="BI347"/>
  <c r="BH347"/>
  <c r="BG347"/>
  <c r="BE347"/>
  <c r="AA347"/>
  <c r="Y347"/>
  <c r="W347"/>
  <c r="BK347"/>
  <c r="N347"/>
  <c r="BF347" s="1"/>
  <c r="BI346"/>
  <c r="BH346"/>
  <c r="BG346"/>
  <c r="BE346"/>
  <c r="AA346"/>
  <c r="AA345" s="1"/>
  <c r="Y346"/>
  <c r="Y345" s="1"/>
  <c r="W346"/>
  <c r="W345" s="1"/>
  <c r="BK346"/>
  <c r="N346"/>
  <c r="BF346" s="1"/>
  <c r="BI344"/>
  <c r="BH344"/>
  <c r="BG344"/>
  <c r="BE344"/>
  <c r="AA344"/>
  <c r="Y344"/>
  <c r="W344"/>
  <c r="BK344"/>
  <c r="N344"/>
  <c r="BF344" s="1"/>
  <c r="BI343"/>
  <c r="BH343"/>
  <c r="BG343"/>
  <c r="BF343"/>
  <c r="BE343"/>
  <c r="AA343"/>
  <c r="Y343"/>
  <c r="W343"/>
  <c r="BK343"/>
  <c r="N343"/>
  <c r="BI342"/>
  <c r="BH342"/>
  <c r="BG342"/>
  <c r="BE342"/>
  <c r="AA342"/>
  <c r="Y342"/>
  <c r="W342"/>
  <c r="BK342"/>
  <c r="N342"/>
  <c r="BF342" s="1"/>
  <c r="BI341"/>
  <c r="BH341"/>
  <c r="BG341"/>
  <c r="BF341"/>
  <c r="BE341"/>
  <c r="AA341"/>
  <c r="Y341"/>
  <c r="W341"/>
  <c r="BK341"/>
  <c r="N341"/>
  <c r="BI340"/>
  <c r="BH340"/>
  <c r="BG340"/>
  <c r="BE340"/>
  <c r="AA340"/>
  <c r="Y340"/>
  <c r="W340"/>
  <c r="BK340"/>
  <c r="N340"/>
  <c r="BF340" s="1"/>
  <c r="BI339"/>
  <c r="BH339"/>
  <c r="BG339"/>
  <c r="BF339"/>
  <c r="BE339"/>
  <c r="AA339"/>
  <c r="Y339"/>
  <c r="W339"/>
  <c r="BK339"/>
  <c r="N339"/>
  <c r="BI338"/>
  <c r="BH338"/>
  <c r="BG338"/>
  <c r="BE338"/>
  <c r="AA338"/>
  <c r="Y338"/>
  <c r="W338"/>
  <c r="BK338"/>
  <c r="N338"/>
  <c r="BF338" s="1"/>
  <c r="BI337"/>
  <c r="BH337"/>
  <c r="BG337"/>
  <c r="BF337"/>
  <c r="BE337"/>
  <c r="AA337"/>
  <c r="Y337"/>
  <c r="W337"/>
  <c r="BK337"/>
  <c r="N337"/>
  <c r="BI336"/>
  <c r="BH336"/>
  <c r="BG336"/>
  <c r="BE336"/>
  <c r="AA336"/>
  <c r="Y336"/>
  <c r="W336"/>
  <c r="BK336"/>
  <c r="N336"/>
  <c r="BF336" s="1"/>
  <c r="BI335"/>
  <c r="BH335"/>
  <c r="BG335"/>
  <c r="BF335"/>
  <c r="BE335"/>
  <c r="AA335"/>
  <c r="Y335"/>
  <c r="W335"/>
  <c r="BK335"/>
  <c r="N335"/>
  <c r="BI334"/>
  <c r="BH334"/>
  <c r="BG334"/>
  <c r="BE334"/>
  <c r="AA334"/>
  <c r="Y334"/>
  <c r="W334"/>
  <c r="BK334"/>
  <c r="N334"/>
  <c r="BF334" s="1"/>
  <c r="BI333"/>
  <c r="BH333"/>
  <c r="BG333"/>
  <c r="BF333"/>
  <c r="BE333"/>
  <c r="AA333"/>
  <c r="Y333"/>
  <c r="W333"/>
  <c r="BK333"/>
  <c r="N333"/>
  <c r="BI332"/>
  <c r="BH332"/>
  <c r="BG332"/>
  <c r="BE332"/>
  <c r="AA332"/>
  <c r="Y332"/>
  <c r="W332"/>
  <c r="BK332"/>
  <c r="N332"/>
  <c r="BF332" s="1"/>
  <c r="BI331"/>
  <c r="BH331"/>
  <c r="BG331"/>
  <c r="BF331"/>
  <c r="BE331"/>
  <c r="AA331"/>
  <c r="Y331"/>
  <c r="W331"/>
  <c r="BK331"/>
  <c r="N331"/>
  <c r="BI330"/>
  <c r="BH330"/>
  <c r="BG330"/>
  <c r="BE330"/>
  <c r="AA330"/>
  <c r="Y330"/>
  <c r="W330"/>
  <c r="BK330"/>
  <c r="N330"/>
  <c r="BF330" s="1"/>
  <c r="BI329"/>
  <c r="BH329"/>
  <c r="BG329"/>
  <c r="BF329"/>
  <c r="BE329"/>
  <c r="AA329"/>
  <c r="Y329"/>
  <c r="W329"/>
  <c r="W327" s="1"/>
  <c r="BK329"/>
  <c r="N329"/>
  <c r="BI328"/>
  <c r="BH328"/>
  <c r="BG328"/>
  <c r="BE328"/>
  <c r="AA328"/>
  <c r="AA327" s="1"/>
  <c r="Y328"/>
  <c r="Y327" s="1"/>
  <c r="W328"/>
  <c r="BK328"/>
  <c r="BK327" s="1"/>
  <c r="N327" s="1"/>
  <c r="N107" s="1"/>
  <c r="N328"/>
  <c r="BF328" s="1"/>
  <c r="BI326"/>
  <c r="BH326"/>
  <c r="BG326"/>
  <c r="BE326"/>
  <c r="AA326"/>
  <c r="Y326"/>
  <c r="W326"/>
  <c r="BK326"/>
  <c r="N326"/>
  <c r="BF326" s="1"/>
  <c r="BI325"/>
  <c r="BH325"/>
  <c r="BG325"/>
  <c r="BE325"/>
  <c r="AA325"/>
  <c r="Y325"/>
  <c r="W325"/>
  <c r="BK325"/>
  <c r="N325"/>
  <c r="BF325" s="1"/>
  <c r="BI324"/>
  <c r="BH324"/>
  <c r="BG324"/>
  <c r="BE324"/>
  <c r="AA324"/>
  <c r="Y324"/>
  <c r="W324"/>
  <c r="BK324"/>
  <c r="N324"/>
  <c r="BF324" s="1"/>
  <c r="BI323"/>
  <c r="BH323"/>
  <c r="BG323"/>
  <c r="BE323"/>
  <c r="AA323"/>
  <c r="Y323"/>
  <c r="W323"/>
  <c r="BK323"/>
  <c r="N323"/>
  <c r="BF323" s="1"/>
  <c r="BI322"/>
  <c r="BH322"/>
  <c r="BG322"/>
  <c r="BE322"/>
  <c r="AA322"/>
  <c r="Y322"/>
  <c r="W322"/>
  <c r="BK322"/>
  <c r="N322"/>
  <c r="BF322" s="1"/>
  <c r="BI321"/>
  <c r="BH321"/>
  <c r="BG321"/>
  <c r="BE321"/>
  <c r="AA321"/>
  <c r="Y321"/>
  <c r="W321"/>
  <c r="BK321"/>
  <c r="N321"/>
  <c r="BF321" s="1"/>
  <c r="BI320"/>
  <c r="BH320"/>
  <c r="BG320"/>
  <c r="BE320"/>
  <c r="AA320"/>
  <c r="Y320"/>
  <c r="W320"/>
  <c r="BK320"/>
  <c r="N320"/>
  <c r="BF320" s="1"/>
  <c r="BI319"/>
  <c r="BH319"/>
  <c r="BG319"/>
  <c r="BE319"/>
  <c r="AA319"/>
  <c r="Y319"/>
  <c r="W319"/>
  <c r="BK319"/>
  <c r="N319"/>
  <c r="BF319" s="1"/>
  <c r="BI318"/>
  <c r="BH318"/>
  <c r="BG318"/>
  <c r="BE318"/>
  <c r="AA318"/>
  <c r="Y318"/>
  <c r="W318"/>
  <c r="BK318"/>
  <c r="N318"/>
  <c r="BF318" s="1"/>
  <c r="BI317"/>
  <c r="BH317"/>
  <c r="BG317"/>
  <c r="BE317"/>
  <c r="AA317"/>
  <c r="Y317"/>
  <c r="W317"/>
  <c r="BK317"/>
  <c r="N317"/>
  <c r="BF317" s="1"/>
  <c r="BI316"/>
  <c r="BH316"/>
  <c r="BG316"/>
  <c r="BE316"/>
  <c r="AA316"/>
  <c r="Y316"/>
  <c r="W316"/>
  <c r="BK316"/>
  <c r="N316"/>
  <c r="BF316" s="1"/>
  <c r="BI315"/>
  <c r="BH315"/>
  <c r="BG315"/>
  <c r="BE315"/>
  <c r="AA315"/>
  <c r="Y315"/>
  <c r="W315"/>
  <c r="BK315"/>
  <c r="N315"/>
  <c r="BF315" s="1"/>
  <c r="BI314"/>
  <c r="BH314"/>
  <c r="BG314"/>
  <c r="BE314"/>
  <c r="AA314"/>
  <c r="Y314"/>
  <c r="W314"/>
  <c r="BK314"/>
  <c r="N314"/>
  <c r="BF314" s="1"/>
  <c r="BI313"/>
  <c r="BH313"/>
  <c r="BG313"/>
  <c r="BE313"/>
  <c r="AA313"/>
  <c r="Y313"/>
  <c r="W313"/>
  <c r="BK313"/>
  <c r="N313"/>
  <c r="BF313" s="1"/>
  <c r="BI312"/>
  <c r="BH312"/>
  <c r="BG312"/>
  <c r="BE312"/>
  <c r="AA312"/>
  <c r="Y312"/>
  <c r="W312"/>
  <c r="BK312"/>
  <c r="N312"/>
  <c r="BF312" s="1"/>
  <c r="BI311"/>
  <c r="BH311"/>
  <c r="BG311"/>
  <c r="BE311"/>
  <c r="AA311"/>
  <c r="Y311"/>
  <c r="W311"/>
  <c r="BK311"/>
  <c r="N311"/>
  <c r="BF311" s="1"/>
  <c r="BI310"/>
  <c r="BH310"/>
  <c r="BG310"/>
  <c r="BE310"/>
  <c r="AA310"/>
  <c r="Y310"/>
  <c r="W310"/>
  <c r="BK310"/>
  <c r="N310"/>
  <c r="BF310" s="1"/>
  <c r="BI309"/>
  <c r="BH309"/>
  <c r="BG309"/>
  <c r="BE309"/>
  <c r="AA309"/>
  <c r="Y309"/>
  <c r="W309"/>
  <c r="BK309"/>
  <c r="N309"/>
  <c r="BF309" s="1"/>
  <c r="BI308"/>
  <c r="BH308"/>
  <c r="BG308"/>
  <c r="BE308"/>
  <c r="AA308"/>
  <c r="Y308"/>
  <c r="W308"/>
  <c r="BK308"/>
  <c r="N308"/>
  <c r="BF308" s="1"/>
  <c r="BI307"/>
  <c r="BH307"/>
  <c r="BG307"/>
  <c r="BE307"/>
  <c r="AA307"/>
  <c r="Y307"/>
  <c r="W307"/>
  <c r="BK307"/>
  <c r="N307"/>
  <c r="BF307" s="1"/>
  <c r="BI306"/>
  <c r="BH306"/>
  <c r="BG306"/>
  <c r="BE306"/>
  <c r="AA306"/>
  <c r="Y306"/>
  <c r="W306"/>
  <c r="BK306"/>
  <c r="N306"/>
  <c r="BF306" s="1"/>
  <c r="BI305"/>
  <c r="BH305"/>
  <c r="BG305"/>
  <c r="BE305"/>
  <c r="AA305"/>
  <c r="Y305"/>
  <c r="W305"/>
  <c r="BK305"/>
  <c r="N305"/>
  <c r="BF305" s="1"/>
  <c r="BI304"/>
  <c r="BH304"/>
  <c r="BG304"/>
  <c r="BE304"/>
  <c r="AA304"/>
  <c r="Y304"/>
  <c r="W304"/>
  <c r="BK304"/>
  <c r="N304"/>
  <c r="BF304" s="1"/>
  <c r="BI303"/>
  <c r="BH303"/>
  <c r="BG303"/>
  <c r="BF303"/>
  <c r="BE303"/>
  <c r="AA303"/>
  <c r="Y303"/>
  <c r="W303"/>
  <c r="BK303"/>
  <c r="N303"/>
  <c r="BI302"/>
  <c r="BH302"/>
  <c r="BG302"/>
  <c r="BE302"/>
  <c r="AA302"/>
  <c r="Y302"/>
  <c r="W302"/>
  <c r="BK302"/>
  <c r="N302"/>
  <c r="BF302" s="1"/>
  <c r="BI301"/>
  <c r="BH301"/>
  <c r="BG301"/>
  <c r="BF301"/>
  <c r="BE301"/>
  <c r="AA301"/>
  <c r="Y301"/>
  <c r="W301"/>
  <c r="BK301"/>
  <c r="N301"/>
  <c r="BI300"/>
  <c r="BH300"/>
  <c r="BG300"/>
  <c r="BE300"/>
  <c r="AA300"/>
  <c r="Y300"/>
  <c r="W300"/>
  <c r="BK300"/>
  <c r="N300"/>
  <c r="BF300" s="1"/>
  <c r="BI299"/>
  <c r="BH299"/>
  <c r="BG299"/>
  <c r="BF299"/>
  <c r="BE299"/>
  <c r="AA299"/>
  <c r="Y299"/>
  <c r="Y297" s="1"/>
  <c r="W299"/>
  <c r="BK299"/>
  <c r="N299"/>
  <c r="BI298"/>
  <c r="BH298"/>
  <c r="BG298"/>
  <c r="BE298"/>
  <c r="AA298"/>
  <c r="AA297" s="1"/>
  <c r="Y298"/>
  <c r="W298"/>
  <c r="BK298"/>
  <c r="N298"/>
  <c r="BF298" s="1"/>
  <c r="BI296"/>
  <c r="BH296"/>
  <c r="BG296"/>
  <c r="BE296"/>
  <c r="AA296"/>
  <c r="AA295" s="1"/>
  <c r="Y296"/>
  <c r="Y295" s="1"/>
  <c r="W296"/>
  <c r="W295" s="1"/>
  <c r="BK296"/>
  <c r="N296"/>
  <c r="BF296" s="1"/>
  <c r="N105"/>
  <c r="BI294"/>
  <c r="BH294"/>
  <c r="BG294"/>
  <c r="BF294"/>
  <c r="BE294"/>
  <c r="AA294"/>
  <c r="Y294"/>
  <c r="W294"/>
  <c r="BK294"/>
  <c r="N294"/>
  <c r="BI293"/>
  <c r="BH293"/>
  <c r="BG293"/>
  <c r="BE293"/>
  <c r="AA293"/>
  <c r="Y293"/>
  <c r="W293"/>
  <c r="BK293"/>
  <c r="N293"/>
  <c r="BF293" s="1"/>
  <c r="BI292"/>
  <c r="BH292"/>
  <c r="BG292"/>
  <c r="BF292"/>
  <c r="BE292"/>
  <c r="AA292"/>
  <c r="Y292"/>
  <c r="W292"/>
  <c r="BK292"/>
  <c r="N292"/>
  <c r="BI291"/>
  <c r="BH291"/>
  <c r="BG291"/>
  <c r="BE291"/>
  <c r="AA291"/>
  <c r="Y291"/>
  <c r="W291"/>
  <c r="BK291"/>
  <c r="N291"/>
  <c r="BF291" s="1"/>
  <c r="BI290"/>
  <c r="BH290"/>
  <c r="BG290"/>
  <c r="BF290"/>
  <c r="BE290"/>
  <c r="AA290"/>
  <c r="Y290"/>
  <c r="W290"/>
  <c r="BK290"/>
  <c r="N290"/>
  <c r="BI289"/>
  <c r="BH289"/>
  <c r="BG289"/>
  <c r="BE289"/>
  <c r="AA289"/>
  <c r="Y289"/>
  <c r="W289"/>
  <c r="BK289"/>
  <c r="N289"/>
  <c r="BF289" s="1"/>
  <c r="BI288"/>
  <c r="BH288"/>
  <c r="BG288"/>
  <c r="BF288"/>
  <c r="BE288"/>
  <c r="AA288"/>
  <c r="Y288"/>
  <c r="W288"/>
  <c r="BK288"/>
  <c r="N288"/>
  <c r="BI287"/>
  <c r="BH287"/>
  <c r="BG287"/>
  <c r="BE287"/>
  <c r="AA287"/>
  <c r="Y287"/>
  <c r="W287"/>
  <c r="BK287"/>
  <c r="N287"/>
  <c r="BF287" s="1"/>
  <c r="BI286"/>
  <c r="BH286"/>
  <c r="BG286"/>
  <c r="BF286"/>
  <c r="BE286"/>
  <c r="AA286"/>
  <c r="Y286"/>
  <c r="Y285" s="1"/>
  <c r="W286"/>
  <c r="W285" s="1"/>
  <c r="BK286"/>
  <c r="N286"/>
  <c r="BI284"/>
  <c r="BH284"/>
  <c r="BG284"/>
  <c r="BF284"/>
  <c r="BE284"/>
  <c r="AA284"/>
  <c r="Y284"/>
  <c r="W284"/>
  <c r="BK284"/>
  <c r="N284"/>
  <c r="BI283"/>
  <c r="BH283"/>
  <c r="BG283"/>
  <c r="BE283"/>
  <c r="AA283"/>
  <c r="Y283"/>
  <c r="W283"/>
  <c r="BK283"/>
  <c r="N283"/>
  <c r="BF283" s="1"/>
  <c r="BI282"/>
  <c r="BH282"/>
  <c r="BG282"/>
  <c r="BF282"/>
  <c r="BE282"/>
  <c r="AA282"/>
  <c r="Y282"/>
  <c r="W282"/>
  <c r="BK282"/>
  <c r="N282"/>
  <c r="BI281"/>
  <c r="BH281"/>
  <c r="BG281"/>
  <c r="BE281"/>
  <c r="AA281"/>
  <c r="Y281"/>
  <c r="W281"/>
  <c r="BK281"/>
  <c r="N281"/>
  <c r="BF281" s="1"/>
  <c r="BI280"/>
  <c r="BH280"/>
  <c r="BG280"/>
  <c r="BF280"/>
  <c r="BE280"/>
  <c r="AA280"/>
  <c r="Y280"/>
  <c r="W280"/>
  <c r="BK280"/>
  <c r="N280"/>
  <c r="BI279"/>
  <c r="BH279"/>
  <c r="BG279"/>
  <c r="BE279"/>
  <c r="AA279"/>
  <c r="Y279"/>
  <c r="W279"/>
  <c r="BK279"/>
  <c r="N279"/>
  <c r="BF279" s="1"/>
  <c r="BI278"/>
  <c r="BH278"/>
  <c r="BG278"/>
  <c r="BF278"/>
  <c r="BE278"/>
  <c r="AA278"/>
  <c r="Y278"/>
  <c r="W278"/>
  <c r="BK278"/>
  <c r="N278"/>
  <c r="BI277"/>
  <c r="BH277"/>
  <c r="BG277"/>
  <c r="BE277"/>
  <c r="AA277"/>
  <c r="Y277"/>
  <c r="W277"/>
  <c r="BK277"/>
  <c r="N277"/>
  <c r="BF277" s="1"/>
  <c r="BI276"/>
  <c r="BH276"/>
  <c r="BG276"/>
  <c r="BF276"/>
  <c r="BE276"/>
  <c r="AA276"/>
  <c r="Y276"/>
  <c r="W276"/>
  <c r="W275" s="1"/>
  <c r="BK276"/>
  <c r="BK275" s="1"/>
  <c r="N275" s="1"/>
  <c r="N103" s="1"/>
  <c r="N276"/>
  <c r="BI274"/>
  <c r="BH274"/>
  <c r="BG274"/>
  <c r="BE274"/>
  <c r="AA274"/>
  <c r="Y274"/>
  <c r="W274"/>
  <c r="BK274"/>
  <c r="N274"/>
  <c r="BF274" s="1"/>
  <c r="BI273"/>
  <c r="BH273"/>
  <c r="BG273"/>
  <c r="BF273"/>
  <c r="BE273"/>
  <c r="AA273"/>
  <c r="Y273"/>
  <c r="W273"/>
  <c r="BK273"/>
  <c r="N273"/>
  <c r="BI272"/>
  <c r="BH272"/>
  <c r="BG272"/>
  <c r="BE272"/>
  <c r="AA272"/>
  <c r="Y272"/>
  <c r="W272"/>
  <c r="BK272"/>
  <c r="N272"/>
  <c r="BF272" s="1"/>
  <c r="BI271"/>
  <c r="BH271"/>
  <c r="BG271"/>
  <c r="BF271"/>
  <c r="BE271"/>
  <c r="AA271"/>
  <c r="Y271"/>
  <c r="Y270" s="1"/>
  <c r="W271"/>
  <c r="W270" s="1"/>
  <c r="BK271"/>
  <c r="N271"/>
  <c r="BI269"/>
  <c r="BH269"/>
  <c r="BG269"/>
  <c r="BF269"/>
  <c r="BE269"/>
  <c r="AA269"/>
  <c r="Y269"/>
  <c r="W269"/>
  <c r="BK269"/>
  <c r="N269"/>
  <c r="BI268"/>
  <c r="BH268"/>
  <c r="BG268"/>
  <c r="BE268"/>
  <c r="AA268"/>
  <c r="Y268"/>
  <c r="W268"/>
  <c r="BK268"/>
  <c r="N268"/>
  <c r="BF268" s="1"/>
  <c r="BI267"/>
  <c r="BH267"/>
  <c r="BG267"/>
  <c r="BF267"/>
  <c r="BE267"/>
  <c r="AA267"/>
  <c r="Y267"/>
  <c r="W267"/>
  <c r="BK267"/>
  <c r="N267"/>
  <c r="BI266"/>
  <c r="BH266"/>
  <c r="BG266"/>
  <c r="BE266"/>
  <c r="AA266"/>
  <c r="Y266"/>
  <c r="W266"/>
  <c r="BK266"/>
  <c r="N266"/>
  <c r="BF266" s="1"/>
  <c r="BI265"/>
  <c r="BH265"/>
  <c r="BG265"/>
  <c r="BF265"/>
  <c r="BE265"/>
  <c r="AA265"/>
  <c r="Y265"/>
  <c r="W265"/>
  <c r="BK265"/>
  <c r="N265"/>
  <c r="BI264"/>
  <c r="BH264"/>
  <c r="BG264"/>
  <c r="BE264"/>
  <c r="AA264"/>
  <c r="Y264"/>
  <c r="Y263" s="1"/>
  <c r="W264"/>
  <c r="BK264"/>
  <c r="BK263" s="1"/>
  <c r="N263" s="1"/>
  <c r="N101" s="1"/>
  <c r="N264"/>
  <c r="BF264" s="1"/>
  <c r="BI262"/>
  <c r="BH262"/>
  <c r="BG262"/>
  <c r="BF262"/>
  <c r="BE262"/>
  <c r="AA262"/>
  <c r="Y262"/>
  <c r="W262"/>
  <c r="BK262"/>
  <c r="N262"/>
  <c r="BI261"/>
  <c r="BH261"/>
  <c r="BG261"/>
  <c r="BE261"/>
  <c r="AA261"/>
  <c r="Y261"/>
  <c r="W261"/>
  <c r="BK261"/>
  <c r="N261"/>
  <c r="BF261" s="1"/>
  <c r="BI260"/>
  <c r="BH260"/>
  <c r="BG260"/>
  <c r="BF260"/>
  <c r="BE260"/>
  <c r="AA260"/>
  <c r="Y260"/>
  <c r="W260"/>
  <c r="BK260"/>
  <c r="N260"/>
  <c r="BI259"/>
  <c r="BH259"/>
  <c r="BG259"/>
  <c r="BE259"/>
  <c r="AA259"/>
  <c r="AA258" s="1"/>
  <c r="Y259"/>
  <c r="W259"/>
  <c r="BK259"/>
  <c r="BK258" s="1"/>
  <c r="N258" s="1"/>
  <c r="N100" s="1"/>
  <c r="N259"/>
  <c r="BF259" s="1"/>
  <c r="BI257"/>
  <c r="BH257"/>
  <c r="BG257"/>
  <c r="BE257"/>
  <c r="AA257"/>
  <c r="Y257"/>
  <c r="W257"/>
  <c r="BK257"/>
  <c r="N257"/>
  <c r="BF257" s="1"/>
  <c r="BI256"/>
  <c r="BH256"/>
  <c r="BG256"/>
  <c r="BF256"/>
  <c r="BE256"/>
  <c r="AA256"/>
  <c r="Y256"/>
  <c r="W256"/>
  <c r="BK256"/>
  <c r="N256"/>
  <c r="BI255"/>
  <c r="BH255"/>
  <c r="BG255"/>
  <c r="BE255"/>
  <c r="AA255"/>
  <c r="AA254" s="1"/>
  <c r="Y255"/>
  <c r="Y254" s="1"/>
  <c r="W255"/>
  <c r="W254" s="1"/>
  <c r="BK255"/>
  <c r="N255"/>
  <c r="BF255" s="1"/>
  <c r="BI252"/>
  <c r="BH252"/>
  <c r="BG252"/>
  <c r="BE252"/>
  <c r="AA252"/>
  <c r="AA251" s="1"/>
  <c r="Y252"/>
  <c r="Y251" s="1"/>
  <c r="W252"/>
  <c r="W251" s="1"/>
  <c r="BK252"/>
  <c r="BK251" s="1"/>
  <c r="N251" s="1"/>
  <c r="N97" s="1"/>
  <c r="N252"/>
  <c r="BF252" s="1"/>
  <c r="BI250"/>
  <c r="BH250"/>
  <c r="BG250"/>
  <c r="BF250"/>
  <c r="BE250"/>
  <c r="AA250"/>
  <c r="Y250"/>
  <c r="W250"/>
  <c r="BK250"/>
  <c r="N250"/>
  <c r="BI249"/>
  <c r="BH249"/>
  <c r="BG249"/>
  <c r="BE249"/>
  <c r="AA249"/>
  <c r="Y249"/>
  <c r="W249"/>
  <c r="BK249"/>
  <c r="N249"/>
  <c r="BF249" s="1"/>
  <c r="BI248"/>
  <c r="BH248"/>
  <c r="BG248"/>
  <c r="BF248"/>
  <c r="BE248"/>
  <c r="AA248"/>
  <c r="Y248"/>
  <c r="W248"/>
  <c r="BK248"/>
  <c r="N248"/>
  <c r="BI247"/>
  <c r="BH247"/>
  <c r="BG247"/>
  <c r="BE247"/>
  <c r="AA247"/>
  <c r="Y247"/>
  <c r="W247"/>
  <c r="BK247"/>
  <c r="N247"/>
  <c r="BF247" s="1"/>
  <c r="BI246"/>
  <c r="BH246"/>
  <c r="BG246"/>
  <c r="BF246"/>
  <c r="BE246"/>
  <c r="AA246"/>
  <c r="Y246"/>
  <c r="W246"/>
  <c r="BK246"/>
  <c r="N246"/>
  <c r="BI245"/>
  <c r="BH245"/>
  <c r="BG245"/>
  <c r="BE245"/>
  <c r="AA245"/>
  <c r="Y245"/>
  <c r="W245"/>
  <c r="BK245"/>
  <c r="N245"/>
  <c r="BF245" s="1"/>
  <c r="BI244"/>
  <c r="BH244"/>
  <c r="BG244"/>
  <c r="BF244"/>
  <c r="BE244"/>
  <c r="AA244"/>
  <c r="Y244"/>
  <c r="W244"/>
  <c r="BK244"/>
  <c r="N244"/>
  <c r="BI243"/>
  <c r="BH243"/>
  <c r="BG243"/>
  <c r="BE243"/>
  <c r="AA243"/>
  <c r="Y243"/>
  <c r="W243"/>
  <c r="BK243"/>
  <c r="N243"/>
  <c r="BF243" s="1"/>
  <c r="BI242"/>
  <c r="BH242"/>
  <c r="BG242"/>
  <c r="BF242"/>
  <c r="BE242"/>
  <c r="AA242"/>
  <c r="Y242"/>
  <c r="W242"/>
  <c r="BK242"/>
  <c r="N242"/>
  <c r="BI241"/>
  <c r="BH241"/>
  <c r="BG241"/>
  <c r="BE241"/>
  <c r="AA241"/>
  <c r="Y241"/>
  <c r="W241"/>
  <c r="BK241"/>
  <c r="N241"/>
  <c r="BF241" s="1"/>
  <c r="BI240"/>
  <c r="BH240"/>
  <c r="BG240"/>
  <c r="BF240"/>
  <c r="BE240"/>
  <c r="AA240"/>
  <c r="Y240"/>
  <c r="W240"/>
  <c r="BK240"/>
  <c r="N240"/>
  <c r="BI239"/>
  <c r="BH239"/>
  <c r="BG239"/>
  <c r="BE239"/>
  <c r="AA239"/>
  <c r="Y239"/>
  <c r="W239"/>
  <c r="BK239"/>
  <c r="N239"/>
  <c r="BF239" s="1"/>
  <c r="BI238"/>
  <c r="BH238"/>
  <c r="BG238"/>
  <c r="BF238"/>
  <c r="BE238"/>
  <c r="AA238"/>
  <c r="Y238"/>
  <c r="W238"/>
  <c r="BK238"/>
  <c r="N238"/>
  <c r="BI237"/>
  <c r="BH237"/>
  <c r="BG237"/>
  <c r="BE237"/>
  <c r="AA237"/>
  <c r="Y237"/>
  <c r="W237"/>
  <c r="BK237"/>
  <c r="N237"/>
  <c r="BF237" s="1"/>
  <c r="BI236"/>
  <c r="BH236"/>
  <c r="BG236"/>
  <c r="BF236"/>
  <c r="BE236"/>
  <c r="AA236"/>
  <c r="Y236"/>
  <c r="W236"/>
  <c r="BK236"/>
  <c r="N236"/>
  <c r="BI235"/>
  <c r="BH235"/>
  <c r="BG235"/>
  <c r="BE235"/>
  <c r="AA235"/>
  <c r="Y235"/>
  <c r="W235"/>
  <c r="BK235"/>
  <c r="N235"/>
  <c r="BF235" s="1"/>
  <c r="BI234"/>
  <c r="BH234"/>
  <c r="BG234"/>
  <c r="BF234"/>
  <c r="BE234"/>
  <c r="AA234"/>
  <c r="Y234"/>
  <c r="W234"/>
  <c r="BK234"/>
  <c r="N234"/>
  <c r="BI233"/>
  <c r="BH233"/>
  <c r="BG233"/>
  <c r="BE233"/>
  <c r="AA233"/>
  <c r="Y233"/>
  <c r="W233"/>
  <c r="BK233"/>
  <c r="N233"/>
  <c r="BF233" s="1"/>
  <c r="BI232"/>
  <c r="BH232"/>
  <c r="BG232"/>
  <c r="BF232"/>
  <c r="BE232"/>
  <c r="AA232"/>
  <c r="Y232"/>
  <c r="W232"/>
  <c r="BK232"/>
  <c r="N232"/>
  <c r="BI231"/>
  <c r="BH231"/>
  <c r="BG231"/>
  <c r="BE231"/>
  <c r="AA231"/>
  <c r="Y231"/>
  <c r="W231"/>
  <c r="BK231"/>
  <c r="N231"/>
  <c r="BF231" s="1"/>
  <c r="BI230"/>
  <c r="BH230"/>
  <c r="BG230"/>
  <c r="BF230"/>
  <c r="BE230"/>
  <c r="AA230"/>
  <c r="Y230"/>
  <c r="W230"/>
  <c r="BK230"/>
  <c r="N230"/>
  <c r="BI229"/>
  <c r="BH229"/>
  <c r="BG229"/>
  <c r="BE229"/>
  <c r="AA229"/>
  <c r="Y229"/>
  <c r="W229"/>
  <c r="BK229"/>
  <c r="N229"/>
  <c r="BF229" s="1"/>
  <c r="BI228"/>
  <c r="BH228"/>
  <c r="BG228"/>
  <c r="BF228"/>
  <c r="BE228"/>
  <c r="AA228"/>
  <c r="Y228"/>
  <c r="W228"/>
  <c r="BK228"/>
  <c r="N228"/>
  <c r="BI227"/>
  <c r="BH227"/>
  <c r="BG227"/>
  <c r="BE227"/>
  <c r="AA227"/>
  <c r="Y227"/>
  <c r="W227"/>
  <c r="BK227"/>
  <c r="N227"/>
  <c r="BF227" s="1"/>
  <c r="BI226"/>
  <c r="BH226"/>
  <c r="BG226"/>
  <c r="BF226"/>
  <c r="BE226"/>
  <c r="AA226"/>
  <c r="Y226"/>
  <c r="W226"/>
  <c r="BK226"/>
  <c r="N226"/>
  <c r="BI225"/>
  <c r="BH225"/>
  <c r="BG225"/>
  <c r="BE225"/>
  <c r="AA225"/>
  <c r="Y225"/>
  <c r="W225"/>
  <c r="BK225"/>
  <c r="N225"/>
  <c r="BF225" s="1"/>
  <c r="BI224"/>
  <c r="BH224"/>
  <c r="BG224"/>
  <c r="BF224"/>
  <c r="BE224"/>
  <c r="AA224"/>
  <c r="Y224"/>
  <c r="W224"/>
  <c r="BK224"/>
  <c r="N224"/>
  <c r="BI223"/>
  <c r="BH223"/>
  <c r="BG223"/>
  <c r="BE223"/>
  <c r="AA223"/>
  <c r="Y223"/>
  <c r="W223"/>
  <c r="BK223"/>
  <c r="N223"/>
  <c r="BF223" s="1"/>
  <c r="BI222"/>
  <c r="BH222"/>
  <c r="BG222"/>
  <c r="BF222"/>
  <c r="BE222"/>
  <c r="AA222"/>
  <c r="Y222"/>
  <c r="W222"/>
  <c r="BK222"/>
  <c r="N222"/>
  <c r="BI221"/>
  <c r="BH221"/>
  <c r="BG221"/>
  <c r="BE221"/>
  <c r="AA221"/>
  <c r="Y221"/>
  <c r="W221"/>
  <c r="BK221"/>
  <c r="N221"/>
  <c r="BF221" s="1"/>
  <c r="BI220"/>
  <c r="BH220"/>
  <c r="BG220"/>
  <c r="BF220"/>
  <c r="BE220"/>
  <c r="AA220"/>
  <c r="Y220"/>
  <c r="W220"/>
  <c r="BK220"/>
  <c r="N220"/>
  <c r="BI219"/>
  <c r="BH219"/>
  <c r="BG219"/>
  <c r="BE219"/>
  <c r="AA219"/>
  <c r="Y219"/>
  <c r="W219"/>
  <c r="BK219"/>
  <c r="N219"/>
  <c r="BF219" s="1"/>
  <c r="BI218"/>
  <c r="BH218"/>
  <c r="BG218"/>
  <c r="BF218"/>
  <c r="BE218"/>
  <c r="AA218"/>
  <c r="Y218"/>
  <c r="W218"/>
  <c r="BK218"/>
  <c r="N218"/>
  <c r="BI217"/>
  <c r="BH217"/>
  <c r="BG217"/>
  <c r="BE217"/>
  <c r="AA217"/>
  <c r="Y217"/>
  <c r="W217"/>
  <c r="BK217"/>
  <c r="N217"/>
  <c r="BF217" s="1"/>
  <c r="BI216"/>
  <c r="BH216"/>
  <c r="BG216"/>
  <c r="BF216"/>
  <c r="BE216"/>
  <c r="AA216"/>
  <c r="Y216"/>
  <c r="W216"/>
  <c r="BK216"/>
  <c r="N216"/>
  <c r="BI215"/>
  <c r="BH215"/>
  <c r="BG215"/>
  <c r="BE215"/>
  <c r="AA215"/>
  <c r="Y215"/>
  <c r="W215"/>
  <c r="BK215"/>
  <c r="N215"/>
  <c r="BF215" s="1"/>
  <c r="BI214"/>
  <c r="BH214"/>
  <c r="BG214"/>
  <c r="BF214"/>
  <c r="BE214"/>
  <c r="AA214"/>
  <c r="Y214"/>
  <c r="W214"/>
  <c r="BK214"/>
  <c r="N214"/>
  <c r="BI213"/>
  <c r="BH213"/>
  <c r="BG213"/>
  <c r="BE213"/>
  <c r="AA213"/>
  <c r="Y213"/>
  <c r="W213"/>
  <c r="BK213"/>
  <c r="N213"/>
  <c r="BF213" s="1"/>
  <c r="BI212"/>
  <c r="BH212"/>
  <c r="BG212"/>
  <c r="BF212"/>
  <c r="BE212"/>
  <c r="AA212"/>
  <c r="Y212"/>
  <c r="W212"/>
  <c r="BK212"/>
  <c r="N212"/>
  <c r="BI211"/>
  <c r="BH211"/>
  <c r="BG211"/>
  <c r="BE211"/>
  <c r="AA211"/>
  <c r="Y211"/>
  <c r="W211"/>
  <c r="BK211"/>
  <c r="N211"/>
  <c r="BF211" s="1"/>
  <c r="BI210"/>
  <c r="BH210"/>
  <c r="BG210"/>
  <c r="BF210"/>
  <c r="BE210"/>
  <c r="AA210"/>
  <c r="Y210"/>
  <c r="W210"/>
  <c r="BK210"/>
  <c r="N210"/>
  <c r="BI209"/>
  <c r="BH209"/>
  <c r="BG209"/>
  <c r="BE209"/>
  <c r="AA209"/>
  <c r="Y209"/>
  <c r="W209"/>
  <c r="BK209"/>
  <c r="N209"/>
  <c r="BF209" s="1"/>
  <c r="BI208"/>
  <c r="BH208"/>
  <c r="BG208"/>
  <c r="BF208"/>
  <c r="BE208"/>
  <c r="AA208"/>
  <c r="Y208"/>
  <c r="W208"/>
  <c r="BK208"/>
  <c r="N208"/>
  <c r="BI207"/>
  <c r="BH207"/>
  <c r="BG207"/>
  <c r="BE207"/>
  <c r="AA207"/>
  <c r="Y207"/>
  <c r="W207"/>
  <c r="BK207"/>
  <c r="N207"/>
  <c r="BF207" s="1"/>
  <c r="BI206"/>
  <c r="BH206"/>
  <c r="BG206"/>
  <c r="BF206"/>
  <c r="BE206"/>
  <c r="AA206"/>
  <c r="Y206"/>
  <c r="W206"/>
  <c r="BK206"/>
  <c r="N206"/>
  <c r="BI205"/>
  <c r="BH205"/>
  <c r="BG205"/>
  <c r="BE205"/>
  <c r="AA205"/>
  <c r="Y205"/>
  <c r="W205"/>
  <c r="BK205"/>
  <c r="N205"/>
  <c r="BF205" s="1"/>
  <c r="BI204"/>
  <c r="BH204"/>
  <c r="BG204"/>
  <c r="BF204"/>
  <c r="BE204"/>
  <c r="AA204"/>
  <c r="Y204"/>
  <c r="W204"/>
  <c r="BK204"/>
  <c r="N204"/>
  <c r="BI203"/>
  <c r="BH203"/>
  <c r="BG203"/>
  <c r="BE203"/>
  <c r="AA203"/>
  <c r="AA202" s="1"/>
  <c r="Y203"/>
  <c r="W203"/>
  <c r="BK203"/>
  <c r="BK202" s="1"/>
  <c r="N202" s="1"/>
  <c r="N96" s="1"/>
  <c r="N203"/>
  <c r="BF203" s="1"/>
  <c r="BI201"/>
  <c r="BH201"/>
  <c r="BG201"/>
  <c r="BE201"/>
  <c r="AA201"/>
  <c r="Y201"/>
  <c r="W201"/>
  <c r="BK201"/>
  <c r="N201"/>
  <c r="BF201" s="1"/>
  <c r="BI200"/>
  <c r="BH200"/>
  <c r="BG200"/>
  <c r="BF200"/>
  <c r="BE200"/>
  <c r="AA200"/>
  <c r="Y200"/>
  <c r="W200"/>
  <c r="BK200"/>
  <c r="BK199" s="1"/>
  <c r="N199" s="1"/>
  <c r="N95" s="1"/>
  <c r="N200"/>
  <c r="BI198"/>
  <c r="BH198"/>
  <c r="BG198"/>
  <c r="BE198"/>
  <c r="AA198"/>
  <c r="Y198"/>
  <c r="W198"/>
  <c r="BK198"/>
  <c r="N198"/>
  <c r="BF198" s="1"/>
  <c r="BI197"/>
  <c r="BH197"/>
  <c r="BG197"/>
  <c r="BF197"/>
  <c r="BE197"/>
  <c r="AA197"/>
  <c r="Y197"/>
  <c r="W197"/>
  <c r="BK197"/>
  <c r="N197"/>
  <c r="BI196"/>
  <c r="BH196"/>
  <c r="BG196"/>
  <c r="BE196"/>
  <c r="AA196"/>
  <c r="Y196"/>
  <c r="W196"/>
  <c r="BK196"/>
  <c r="N196"/>
  <c r="BF196" s="1"/>
  <c r="BI195"/>
  <c r="BH195"/>
  <c r="BG195"/>
  <c r="BF195"/>
  <c r="BE195"/>
  <c r="AA195"/>
  <c r="Y195"/>
  <c r="W195"/>
  <c r="BK195"/>
  <c r="N195"/>
  <c r="BI194"/>
  <c r="BH194"/>
  <c r="BG194"/>
  <c r="BE194"/>
  <c r="AA194"/>
  <c r="Y194"/>
  <c r="W194"/>
  <c r="BK194"/>
  <c r="N194"/>
  <c r="BF194" s="1"/>
  <c r="BI193"/>
  <c r="BH193"/>
  <c r="BG193"/>
  <c r="BF193"/>
  <c r="BE193"/>
  <c r="AA193"/>
  <c r="Y193"/>
  <c r="W193"/>
  <c r="BK193"/>
  <c r="N193"/>
  <c r="BI192"/>
  <c r="BH192"/>
  <c r="BG192"/>
  <c r="BE192"/>
  <c r="AA192"/>
  <c r="Y192"/>
  <c r="W192"/>
  <c r="BK192"/>
  <c r="N192"/>
  <c r="BF192" s="1"/>
  <c r="BI191"/>
  <c r="BH191"/>
  <c r="BG191"/>
  <c r="BF191"/>
  <c r="BE191"/>
  <c r="AA191"/>
  <c r="Y191"/>
  <c r="W191"/>
  <c r="BK191"/>
  <c r="N191"/>
  <c r="BI190"/>
  <c r="BH190"/>
  <c r="BG190"/>
  <c r="BE190"/>
  <c r="AA190"/>
  <c r="Y190"/>
  <c r="W190"/>
  <c r="BK190"/>
  <c r="N190"/>
  <c r="BF190" s="1"/>
  <c r="BI189"/>
  <c r="BH189"/>
  <c r="BG189"/>
  <c r="BF189"/>
  <c r="BE189"/>
  <c r="AA189"/>
  <c r="Y189"/>
  <c r="W189"/>
  <c r="BK189"/>
  <c r="N189"/>
  <c r="BI188"/>
  <c r="BH188"/>
  <c r="BG188"/>
  <c r="BE188"/>
  <c r="AA188"/>
  <c r="Y188"/>
  <c r="W188"/>
  <c r="BK188"/>
  <c r="N188"/>
  <c r="BF188" s="1"/>
  <c r="BI187"/>
  <c r="BH187"/>
  <c r="BG187"/>
  <c r="BF187"/>
  <c r="BE187"/>
  <c r="AA187"/>
  <c r="Y187"/>
  <c r="W187"/>
  <c r="BK187"/>
  <c r="N187"/>
  <c r="BI186"/>
  <c r="BH186"/>
  <c r="BG186"/>
  <c r="BE186"/>
  <c r="AA186"/>
  <c r="Y186"/>
  <c r="W186"/>
  <c r="BK186"/>
  <c r="N186"/>
  <c r="BF186" s="1"/>
  <c r="BI185"/>
  <c r="BH185"/>
  <c r="BG185"/>
  <c r="BF185"/>
  <c r="BE185"/>
  <c r="AA185"/>
  <c r="Y185"/>
  <c r="W185"/>
  <c r="BK185"/>
  <c r="N185"/>
  <c r="BI184"/>
  <c r="BH184"/>
  <c r="BG184"/>
  <c r="BE184"/>
  <c r="AA184"/>
  <c r="Y184"/>
  <c r="W184"/>
  <c r="BK184"/>
  <c r="N184"/>
  <c r="BF184" s="1"/>
  <c r="BI183"/>
  <c r="BH183"/>
  <c r="BG183"/>
  <c r="BF183"/>
  <c r="BE183"/>
  <c r="AA183"/>
  <c r="Y183"/>
  <c r="W183"/>
  <c r="BK183"/>
  <c r="N183"/>
  <c r="BI182"/>
  <c r="BH182"/>
  <c r="BG182"/>
  <c r="BE182"/>
  <c r="AA182"/>
  <c r="Y182"/>
  <c r="W182"/>
  <c r="BK182"/>
  <c r="N182"/>
  <c r="BF182" s="1"/>
  <c r="BI181"/>
  <c r="BH181"/>
  <c r="BG181"/>
  <c r="BF181"/>
  <c r="BE181"/>
  <c r="AA181"/>
  <c r="Y181"/>
  <c r="W181"/>
  <c r="BK181"/>
  <c r="N181"/>
  <c r="BI180"/>
  <c r="BH180"/>
  <c r="BG180"/>
  <c r="BE180"/>
  <c r="AA180"/>
  <c r="Y180"/>
  <c r="W180"/>
  <c r="BK180"/>
  <c r="N180"/>
  <c r="BF180" s="1"/>
  <c r="BI179"/>
  <c r="BH179"/>
  <c r="BG179"/>
  <c r="BF179"/>
  <c r="BE179"/>
  <c r="AA179"/>
  <c r="Y179"/>
  <c r="W179"/>
  <c r="BK179"/>
  <c r="N179"/>
  <c r="BI178"/>
  <c r="BH178"/>
  <c r="BG178"/>
  <c r="BE178"/>
  <c r="AA178"/>
  <c r="Y178"/>
  <c r="W178"/>
  <c r="BK178"/>
  <c r="N178"/>
  <c r="BF178" s="1"/>
  <c r="BI177"/>
  <c r="BH177"/>
  <c r="BG177"/>
  <c r="BF177"/>
  <c r="BE177"/>
  <c r="AA177"/>
  <c r="Y177"/>
  <c r="W177"/>
  <c r="BK177"/>
  <c r="N177"/>
  <c r="BI176"/>
  <c r="BH176"/>
  <c r="BG176"/>
  <c r="BE176"/>
  <c r="AA176"/>
  <c r="Y176"/>
  <c r="W176"/>
  <c r="BK176"/>
  <c r="N176"/>
  <c r="BF176" s="1"/>
  <c r="BI175"/>
  <c r="BH175"/>
  <c r="BG175"/>
  <c r="BF175"/>
  <c r="BE175"/>
  <c r="AA175"/>
  <c r="Y175"/>
  <c r="W175"/>
  <c r="BK175"/>
  <c r="N175"/>
  <c r="BI174"/>
  <c r="BH174"/>
  <c r="BG174"/>
  <c r="BE174"/>
  <c r="AA174"/>
  <c r="Y174"/>
  <c r="W174"/>
  <c r="BK174"/>
  <c r="N174"/>
  <c r="BF174" s="1"/>
  <c r="BI173"/>
  <c r="BH173"/>
  <c r="BG173"/>
  <c r="BF173"/>
  <c r="BE173"/>
  <c r="AA173"/>
  <c r="Y173"/>
  <c r="W173"/>
  <c r="BK173"/>
  <c r="N173"/>
  <c r="BI172"/>
  <c r="BH172"/>
  <c r="BG172"/>
  <c r="BE172"/>
  <c r="AA172"/>
  <c r="Y172"/>
  <c r="W172"/>
  <c r="BK172"/>
  <c r="N172"/>
  <c r="BF172" s="1"/>
  <c r="BI171"/>
  <c r="BH171"/>
  <c r="BG171"/>
  <c r="BF171"/>
  <c r="BE171"/>
  <c r="AA171"/>
  <c r="Y171"/>
  <c r="W171"/>
  <c r="BK171"/>
  <c r="N171"/>
  <c r="BI170"/>
  <c r="BH170"/>
  <c r="BG170"/>
  <c r="BE170"/>
  <c r="AA170"/>
  <c r="Y170"/>
  <c r="W170"/>
  <c r="BK170"/>
  <c r="N170"/>
  <c r="BF170" s="1"/>
  <c r="BI169"/>
  <c r="BH169"/>
  <c r="BG169"/>
  <c r="BF169"/>
  <c r="BE169"/>
  <c r="AA169"/>
  <c r="Y169"/>
  <c r="W169"/>
  <c r="BK169"/>
  <c r="N169"/>
  <c r="BI168"/>
  <c r="BH168"/>
  <c r="BG168"/>
  <c r="BE168"/>
  <c r="AA168"/>
  <c r="AA167" s="1"/>
  <c r="Y168"/>
  <c r="Y167" s="1"/>
  <c r="W168"/>
  <c r="BK168"/>
  <c r="BK167" s="1"/>
  <c r="N167" s="1"/>
  <c r="N94" s="1"/>
  <c r="N168"/>
  <c r="BF168" s="1"/>
  <c r="BI166"/>
  <c r="BH166"/>
  <c r="BG166"/>
  <c r="BE166"/>
  <c r="AA166"/>
  <c r="Y166"/>
  <c r="W166"/>
  <c r="BK166"/>
  <c r="N166"/>
  <c r="BF166" s="1"/>
  <c r="BI165"/>
  <c r="BH165"/>
  <c r="BG165"/>
  <c r="BF165"/>
  <c r="BE165"/>
  <c r="AA165"/>
  <c r="Y165"/>
  <c r="W165"/>
  <c r="BK165"/>
  <c r="N165"/>
  <c r="BI164"/>
  <c r="BH164"/>
  <c r="BG164"/>
  <c r="BE164"/>
  <c r="AA164"/>
  <c r="Y164"/>
  <c r="W164"/>
  <c r="BK164"/>
  <c r="BF164"/>
  <c r="BI163"/>
  <c r="BH163"/>
  <c r="BG163"/>
  <c r="BF163"/>
  <c r="BE163"/>
  <c r="AA163"/>
  <c r="Y163"/>
  <c r="W163"/>
  <c r="BK163"/>
  <c r="N163"/>
  <c r="BI162"/>
  <c r="BH162"/>
  <c r="BG162"/>
  <c r="BE162"/>
  <c r="AA162"/>
  <c r="Y162"/>
  <c r="W162"/>
  <c r="BK162"/>
  <c r="N162"/>
  <c r="BF162" s="1"/>
  <c r="BI161"/>
  <c r="BH161"/>
  <c r="BG161"/>
  <c r="BF161"/>
  <c r="BE161"/>
  <c r="AA161"/>
  <c r="AA160" s="1"/>
  <c r="Y161"/>
  <c r="W161"/>
  <c r="W160" s="1"/>
  <c r="BK161"/>
  <c r="BK160" s="1"/>
  <c r="N160" s="1"/>
  <c r="N93" s="1"/>
  <c r="N161"/>
  <c r="BI159"/>
  <c r="BH159"/>
  <c r="BG159"/>
  <c r="BE159"/>
  <c r="AA159"/>
  <c r="Y159"/>
  <c r="W159"/>
  <c r="BK159"/>
  <c r="N159"/>
  <c r="BF159" s="1"/>
  <c r="BI158"/>
  <c r="BH158"/>
  <c r="BG158"/>
  <c r="BF158"/>
  <c r="BE158"/>
  <c r="AA158"/>
  <c r="Y158"/>
  <c r="W158"/>
  <c r="BK158"/>
  <c r="N158"/>
  <c r="BI157"/>
  <c r="BH157"/>
  <c r="BG157"/>
  <c r="BE157"/>
  <c r="AA157"/>
  <c r="Y157"/>
  <c r="W157"/>
  <c r="BK157"/>
  <c r="N157"/>
  <c r="BF157" s="1"/>
  <c r="BI156"/>
  <c r="BH156"/>
  <c r="BG156"/>
  <c r="BF156"/>
  <c r="BE156"/>
  <c r="AA156"/>
  <c r="Y156"/>
  <c r="W156"/>
  <c r="BK156"/>
  <c r="N156"/>
  <c r="BI155"/>
  <c r="BH155"/>
  <c r="BG155"/>
  <c r="BE155"/>
  <c r="AA155"/>
  <c r="Y155"/>
  <c r="W155"/>
  <c r="BK155"/>
  <c r="N155"/>
  <c r="BF155" s="1"/>
  <c r="BI154"/>
  <c r="BH154"/>
  <c r="BG154"/>
  <c r="BF154"/>
  <c r="BE154"/>
  <c r="AA154"/>
  <c r="Y154"/>
  <c r="Y153" s="1"/>
  <c r="W154"/>
  <c r="W153" s="1"/>
  <c r="BK154"/>
  <c r="N154"/>
  <c r="BI152"/>
  <c r="BH152"/>
  <c r="BG152"/>
  <c r="BF152"/>
  <c r="BE152"/>
  <c r="AA152"/>
  <c r="Y152"/>
  <c r="W152"/>
  <c r="BK152"/>
  <c r="N152"/>
  <c r="BI151"/>
  <c r="BH151"/>
  <c r="BG151"/>
  <c r="BE151"/>
  <c r="AA151"/>
  <c r="Y151"/>
  <c r="W151"/>
  <c r="BK151"/>
  <c r="N151"/>
  <c r="BF151" s="1"/>
  <c r="BI150"/>
  <c r="BH150"/>
  <c r="BG150"/>
  <c r="BF150"/>
  <c r="BE150"/>
  <c r="AA150"/>
  <c r="Y150"/>
  <c r="W150"/>
  <c r="BK150"/>
  <c r="N150"/>
  <c r="BI149"/>
  <c r="BH149"/>
  <c r="BG149"/>
  <c r="BE149"/>
  <c r="AA149"/>
  <c r="Y149"/>
  <c r="W149"/>
  <c r="BK149"/>
  <c r="N149"/>
  <c r="BF149" s="1"/>
  <c r="BI148"/>
  <c r="BH148"/>
  <c r="BG148"/>
  <c r="BF148"/>
  <c r="BE148"/>
  <c r="AA148"/>
  <c r="Y148"/>
  <c r="W148"/>
  <c r="BK148"/>
  <c r="N148"/>
  <c r="BI147"/>
  <c r="BH147"/>
  <c r="BG147"/>
  <c r="BE147"/>
  <c r="AA147"/>
  <c r="AA146" s="1"/>
  <c r="Y147"/>
  <c r="Y146" s="1"/>
  <c r="W147"/>
  <c r="W146" s="1"/>
  <c r="BK147"/>
  <c r="N147"/>
  <c r="BF147" s="1"/>
  <c r="M141"/>
  <c r="M140"/>
  <c r="F140"/>
  <c r="F138"/>
  <c r="F136"/>
  <c r="BI124"/>
  <c r="BH124"/>
  <c r="BG124"/>
  <c r="BE124"/>
  <c r="BI123"/>
  <c r="BH123"/>
  <c r="BG123"/>
  <c r="BE123"/>
  <c r="BI122"/>
  <c r="BH122"/>
  <c r="BG122"/>
  <c r="BE122"/>
  <c r="BI121"/>
  <c r="BH121"/>
  <c r="BG121"/>
  <c r="BE121"/>
  <c r="BI120"/>
  <c r="BH120"/>
  <c r="BG120"/>
  <c r="BE120"/>
  <c r="BI119"/>
  <c r="BH119"/>
  <c r="BG119"/>
  <c r="H35" s="1"/>
  <c r="BB89" i="1" s="1"/>
  <c r="BE119" i="2"/>
  <c r="M85"/>
  <c r="M84"/>
  <c r="F84"/>
  <c r="F82"/>
  <c r="F80"/>
  <c r="O16"/>
  <c r="E16"/>
  <c r="F141" s="1"/>
  <c r="O15"/>
  <c r="O10"/>
  <c r="M82" s="1"/>
  <c r="F6"/>
  <c r="F134" s="1"/>
  <c r="CK106" i="1"/>
  <c r="CJ106"/>
  <c r="CI106"/>
  <c r="CC106"/>
  <c r="CH106"/>
  <c r="CB106"/>
  <c r="CG106"/>
  <c r="CA106"/>
  <c r="CF106"/>
  <c r="BZ106"/>
  <c r="CE106"/>
  <c r="CK105"/>
  <c r="CJ105"/>
  <c r="CI105"/>
  <c r="CC105"/>
  <c r="CH105"/>
  <c r="CB105"/>
  <c r="CG105"/>
  <c r="CA105"/>
  <c r="CF105"/>
  <c r="BZ105"/>
  <c r="CE105"/>
  <c r="CK104"/>
  <c r="CJ104"/>
  <c r="CI104"/>
  <c r="CC104"/>
  <c r="CH104"/>
  <c r="CB104"/>
  <c r="CG104"/>
  <c r="CA104"/>
  <c r="CF104"/>
  <c r="BZ104"/>
  <c r="CE104"/>
  <c r="CK103"/>
  <c r="CJ103"/>
  <c r="CI103"/>
  <c r="CH103"/>
  <c r="CG103"/>
  <c r="CF103"/>
  <c r="BZ103"/>
  <c r="CE103"/>
  <c r="BD96"/>
  <c r="AM83"/>
  <c r="L83"/>
  <c r="AM82"/>
  <c r="L82"/>
  <c r="AM80"/>
  <c r="L80"/>
  <c r="L78"/>
  <c r="L77"/>
  <c r="F129" i="4" l="1"/>
  <c r="F85" i="8"/>
  <c r="F78" i="10"/>
  <c r="F85" i="2"/>
  <c r="F78" i="3"/>
  <c r="M82" i="9"/>
  <c r="M82" i="10"/>
  <c r="F85" i="11"/>
  <c r="F85" i="12"/>
  <c r="AV99" i="1"/>
  <c r="AV100"/>
  <c r="H37" i="5"/>
  <c r="BD92" i="1" s="1"/>
  <c r="W150" i="4"/>
  <c r="W154"/>
  <c r="BK200"/>
  <c r="N200" s="1"/>
  <c r="N99" s="1"/>
  <c r="W159"/>
  <c r="AA169"/>
  <c r="H35"/>
  <c r="BB91" i="1" s="1"/>
  <c r="Y159" i="4"/>
  <c r="W169"/>
  <c r="BK150"/>
  <c r="N150" s="1"/>
  <c r="N93" s="1"/>
  <c r="AA154"/>
  <c r="Y166"/>
  <c r="W224"/>
  <c r="F122"/>
  <c r="Y150"/>
  <c r="AA224"/>
  <c r="Y135"/>
  <c r="AA159"/>
  <c r="W166"/>
  <c r="Y200"/>
  <c r="BK224"/>
  <c r="N224" s="1"/>
  <c r="N100" s="1"/>
  <c r="BK266"/>
  <c r="N195" i="3"/>
  <c r="N98" s="1"/>
  <c r="BK194"/>
  <c r="N194" s="1"/>
  <c r="N97" s="1"/>
  <c r="M33" i="2"/>
  <c r="AV89" i="1" s="1"/>
  <c r="H33" i="2"/>
  <c r="AZ89" i="1" s="1"/>
  <c r="M138" i="2"/>
  <c r="BK146"/>
  <c r="AA153"/>
  <c r="AA145" s="1"/>
  <c r="Y160"/>
  <c r="Y145" s="1"/>
  <c r="Y144" s="1"/>
  <c r="F78"/>
  <c r="BK153"/>
  <c r="N153" s="1"/>
  <c r="N92" s="1"/>
  <c r="AA199"/>
  <c r="Y202"/>
  <c r="Y258"/>
  <c r="Y253" s="1"/>
  <c r="W263"/>
  <c r="BK270"/>
  <c r="N270" s="1"/>
  <c r="N102" s="1"/>
  <c r="AA275"/>
  <c r="BK285"/>
  <c r="N285" s="1"/>
  <c r="N104" s="1"/>
  <c r="W379"/>
  <c r="M33" i="3"/>
  <c r="AV90" i="1" s="1"/>
  <c r="H37" i="3"/>
  <c r="BD90" i="1" s="1"/>
  <c r="W146" i="3"/>
  <c r="W176"/>
  <c r="M33" i="4"/>
  <c r="AV91" i="1" s="1"/>
  <c r="Y154" i="4"/>
  <c r="AA266"/>
  <c r="AA265" s="1"/>
  <c r="BK125" i="6"/>
  <c r="N126"/>
  <c r="N92" s="1"/>
  <c r="H36" i="2"/>
  <c r="BC89" i="1" s="1"/>
  <c r="BK297" i="2"/>
  <c r="N297" s="1"/>
  <c r="N106" s="1"/>
  <c r="Y375"/>
  <c r="AA146" i="3"/>
  <c r="AA128" s="1"/>
  <c r="AA127" s="1"/>
  <c r="BK128"/>
  <c r="H36" i="4"/>
  <c r="BC91" i="1" s="1"/>
  <c r="W135" i="4"/>
  <c r="W134" s="1"/>
  <c r="BK154"/>
  <c r="N154" s="1"/>
  <c r="N94" s="1"/>
  <c r="AA200"/>
  <c r="H37" i="2"/>
  <c r="BD89" i="1" s="1"/>
  <c r="W167" i="2"/>
  <c r="W145" s="1"/>
  <c r="Y199"/>
  <c r="W202"/>
  <c r="BK254"/>
  <c r="W258"/>
  <c r="W253" s="1"/>
  <c r="AA270"/>
  <c r="Y275"/>
  <c r="AA285"/>
  <c r="AA253" s="1"/>
  <c r="W297"/>
  <c r="BK345"/>
  <c r="N345" s="1"/>
  <c r="N108" s="1"/>
  <c r="BK361"/>
  <c r="N361" s="1"/>
  <c r="F124" i="3"/>
  <c r="F85"/>
  <c r="H36"/>
  <c r="BC90" i="1" s="1"/>
  <c r="W129" i="3"/>
  <c r="Y139"/>
  <c r="Y128" s="1"/>
  <c r="Y127" s="1"/>
  <c r="M126" i="4"/>
  <c r="M82"/>
  <c r="BK169"/>
  <c r="N169" s="1"/>
  <c r="N98" s="1"/>
  <c r="BF391" i="2"/>
  <c r="M82" i="3"/>
  <c r="F110" i="5"/>
  <c r="F78"/>
  <c r="H35"/>
  <c r="BB92" i="1" s="1"/>
  <c r="H37" i="4"/>
  <c r="BD91" i="1" s="1"/>
  <c r="AA158" i="4"/>
  <c r="H33"/>
  <c r="AZ91" i="1" s="1"/>
  <c r="AA135" i="4"/>
  <c r="AA150"/>
  <c r="BK159"/>
  <c r="AA166"/>
  <c r="Y169"/>
  <c r="W200"/>
  <c r="Y224"/>
  <c r="W266"/>
  <c r="W265" s="1"/>
  <c r="BK271"/>
  <c r="N104" s="1"/>
  <c r="H33" i="5"/>
  <c r="AZ92" i="1" s="1"/>
  <c r="BK217" i="5"/>
  <c r="N92" s="1"/>
  <c r="M33"/>
  <c r="AV92" i="1" s="1"/>
  <c r="AA125" i="6"/>
  <c r="AA124" s="1"/>
  <c r="AA123" s="1"/>
  <c r="W125" i="7"/>
  <c r="W124" s="1"/>
  <c r="AU94" i="1" s="1"/>
  <c r="F85" i="5"/>
  <c r="M82"/>
  <c r="BK122"/>
  <c r="BK125" i="7"/>
  <c r="N126"/>
  <c r="N91" s="1"/>
  <c r="N154"/>
  <c r="BF154" s="1"/>
  <c r="M82" i="8"/>
  <c r="M33"/>
  <c r="AV95" i="1" s="1"/>
  <c r="H33" i="8"/>
  <c r="AZ95" i="1" s="1"/>
  <c r="N122" i="8"/>
  <c r="N91" s="1"/>
  <c r="BK121"/>
  <c r="BK134" i="9"/>
  <c r="N134" s="1"/>
  <c r="N93" s="1"/>
  <c r="N135"/>
  <c r="N94" s="1"/>
  <c r="BK121" i="10"/>
  <c r="N122"/>
  <c r="N91" s="1"/>
  <c r="F85" i="6"/>
  <c r="H33"/>
  <c r="AZ93" i="1" s="1"/>
  <c r="F85" i="7"/>
  <c r="F78" i="8"/>
  <c r="AA129" i="9"/>
  <c r="AA128" s="1"/>
  <c r="W134"/>
  <c r="M82" i="6"/>
  <c r="M82" i="7"/>
  <c r="H33"/>
  <c r="AZ94" i="1" s="1"/>
  <c r="BK129" i="9"/>
  <c r="N130"/>
  <c r="N91" s="1"/>
  <c r="Y134"/>
  <c r="Y128" s="1"/>
  <c r="F78" i="6"/>
  <c r="W129" i="9"/>
  <c r="W128" s="1"/>
  <c r="AU97" i="1" s="1"/>
  <c r="F78" i="9"/>
  <c r="M33"/>
  <c r="AV97" i="1" s="1"/>
  <c r="F85" i="10"/>
  <c r="M114" i="12"/>
  <c r="M82"/>
  <c r="AA122"/>
  <c r="AA121" s="1"/>
  <c r="AA120" s="1"/>
  <c r="M115" i="11"/>
  <c r="M82"/>
  <c r="N122" i="12"/>
  <c r="N91" s="1"/>
  <c r="BK121"/>
  <c r="BK133"/>
  <c r="N133" s="1"/>
  <c r="N92" s="1"/>
  <c r="BF136"/>
  <c r="F85" i="9"/>
  <c r="BK160" i="10"/>
  <c r="N92" s="1"/>
  <c r="BF161"/>
  <c r="M33"/>
  <c r="AV98" i="1" s="1"/>
  <c r="W122" i="12"/>
  <c r="W121" s="1"/>
  <c r="W120" s="1"/>
  <c r="AU100" i="1" s="1"/>
  <c r="H35" i="10"/>
  <c r="BB98" i="1" s="1"/>
  <c r="BB96" s="1"/>
  <c r="AX96" s="1"/>
  <c r="H36" i="11"/>
  <c r="BC99" i="1" s="1"/>
  <c r="BC96" s="1"/>
  <c r="AY96" s="1"/>
  <c r="BK122" i="11"/>
  <c r="H33" i="12"/>
  <c r="AZ100" i="1" s="1"/>
  <c r="AZ96" s="1"/>
  <c r="AV96" s="1"/>
  <c r="F78" i="11"/>
  <c r="F78" i="12"/>
  <c r="BC88" i="1" l="1"/>
  <c r="BC87" s="1"/>
  <c r="W158" i="4"/>
  <c r="W132" s="1"/>
  <c r="AU91" i="1" s="1"/>
  <c r="Y134" i="4"/>
  <c r="N266"/>
  <c r="N103" s="1"/>
  <c r="BK265"/>
  <c r="N102" s="1"/>
  <c r="Y158"/>
  <c r="Y132" s="1"/>
  <c r="BK134"/>
  <c r="N90" s="1"/>
  <c r="BB88" i="1"/>
  <c r="BB87" s="1"/>
  <c r="AA144" i="2"/>
  <c r="W144"/>
  <c r="AU89" i="1" s="1"/>
  <c r="BK120" i="12"/>
  <c r="N89" s="1"/>
  <c r="N90"/>
  <c r="BK253" i="2"/>
  <c r="N253" s="1"/>
  <c r="N98" s="1"/>
  <c r="N254"/>
  <c r="N99" s="1"/>
  <c r="BD88" i="1"/>
  <c r="BD87" s="1"/>
  <c r="W35" s="1"/>
  <c r="AZ88"/>
  <c r="BK120" i="10"/>
  <c r="N121"/>
  <c r="N90" s="1"/>
  <c r="N121" i="8"/>
  <c r="N90" s="1"/>
  <c r="BK120"/>
  <c r="N91" i="5"/>
  <c r="BK121"/>
  <c r="AA134" i="4"/>
  <c r="AA132" s="1"/>
  <c r="W128" i="3"/>
  <c r="W127" s="1"/>
  <c r="AU90" i="1" s="1"/>
  <c r="N128" i="3"/>
  <c r="N90" s="1"/>
  <c r="BK127"/>
  <c r="N125" i="6"/>
  <c r="N91" s="1"/>
  <c r="BK124"/>
  <c r="BK158" i="4"/>
  <c r="N158" s="1"/>
  <c r="N95" s="1"/>
  <c r="N159"/>
  <c r="N96" s="1"/>
  <c r="N90" i="7"/>
  <c r="BK124"/>
  <c r="N122" i="11"/>
  <c r="N90" s="1"/>
  <c r="BK121"/>
  <c r="AU96" i="1"/>
  <c r="BK128" i="9"/>
  <c r="N129"/>
  <c r="N90" s="1"/>
  <c r="BK145" i="2"/>
  <c r="N91"/>
  <c r="AY88" i="1" l="1"/>
  <c r="AX88"/>
  <c r="AU88"/>
  <c r="AU87" s="1"/>
  <c r="N100" i="10"/>
  <c r="BF100" s="1"/>
  <c r="N98"/>
  <c r="BF98" s="1"/>
  <c r="N96"/>
  <c r="BF96" s="1"/>
  <c r="M28"/>
  <c r="N99"/>
  <c r="BF99" s="1"/>
  <c r="N97"/>
  <c r="BF97" s="1"/>
  <c r="N95"/>
  <c r="AV88" i="1"/>
  <c r="AZ87"/>
  <c r="N124" i="6"/>
  <c r="N90" s="1"/>
  <c r="BK123"/>
  <c r="N99" i="8"/>
  <c r="BF99" s="1"/>
  <c r="N97"/>
  <c r="BF97" s="1"/>
  <c r="N95"/>
  <c r="BF100"/>
  <c r="N98"/>
  <c r="BF98" s="1"/>
  <c r="N96"/>
  <c r="BF96" s="1"/>
  <c r="M28"/>
  <c r="N90" i="2"/>
  <c r="BK144"/>
  <c r="BF100" i="12"/>
  <c r="N98"/>
  <c r="BF98" s="1"/>
  <c r="N96"/>
  <c r="BF96" s="1"/>
  <c r="BF99"/>
  <c r="N95"/>
  <c r="BF97"/>
  <c r="W33" i="1"/>
  <c r="AX87"/>
  <c r="N107" i="9"/>
  <c r="BF107" s="1"/>
  <c r="N105"/>
  <c r="BF105" s="1"/>
  <c r="N103"/>
  <c r="N108"/>
  <c r="BF108" s="1"/>
  <c r="N106"/>
  <c r="BF106" s="1"/>
  <c r="N104"/>
  <c r="BF104" s="1"/>
  <c r="N104" i="7"/>
  <c r="BF104" s="1"/>
  <c r="N102"/>
  <c r="BF102" s="1"/>
  <c r="N100"/>
  <c r="BF100" s="1"/>
  <c r="N103"/>
  <c r="BF103" s="1"/>
  <c r="N101"/>
  <c r="BF101" s="1"/>
  <c r="N99"/>
  <c r="N101" i="11"/>
  <c r="BF101" s="1"/>
  <c r="N99"/>
  <c r="BF99" s="1"/>
  <c r="N97"/>
  <c r="BF97" s="1"/>
  <c r="M28"/>
  <c r="N98"/>
  <c r="BF98" s="1"/>
  <c r="N100"/>
  <c r="BF100" s="1"/>
  <c r="N96"/>
  <c r="N106" i="3"/>
  <c r="BF106" s="1"/>
  <c r="N104"/>
  <c r="BF104" s="1"/>
  <c r="N102"/>
  <c r="N105"/>
  <c r="BF105" s="1"/>
  <c r="N107"/>
  <c r="BF107" s="1"/>
  <c r="N103"/>
  <c r="BF103" s="1"/>
  <c r="BK120" i="5"/>
  <c r="N99" s="1"/>
  <c r="N90"/>
  <c r="W34" i="1"/>
  <c r="AY87"/>
  <c r="BK132" i="4"/>
  <c r="N112" l="1"/>
  <c r="BF112" s="1"/>
  <c r="N110"/>
  <c r="BF110" s="1"/>
  <c r="N108"/>
  <c r="BF108" s="1"/>
  <c r="N111"/>
  <c r="BF111" s="1"/>
  <c r="N107"/>
  <c r="N109"/>
  <c r="BF109" s="1"/>
  <c r="BF96" i="11"/>
  <c r="BF99" i="7"/>
  <c r="N98"/>
  <c r="BF103" i="9"/>
  <c r="N103" i="6"/>
  <c r="BF103" s="1"/>
  <c r="N101"/>
  <c r="BF101" s="1"/>
  <c r="BF99"/>
  <c r="M28"/>
  <c r="N102"/>
  <c r="BF102" s="1"/>
  <c r="BF100"/>
  <c r="N98"/>
  <c r="BF95" i="10"/>
  <c r="BF102" i="3"/>
  <c r="BF95" i="8"/>
  <c r="AV87" i="1"/>
  <c r="BF99" i="5"/>
  <c r="BF97"/>
  <c r="N95"/>
  <c r="N100"/>
  <c r="BF100" s="1"/>
  <c r="N98"/>
  <c r="BF98" s="1"/>
  <c r="N96"/>
  <c r="BF96" s="1"/>
  <c r="BF95" i="12"/>
  <c r="N94"/>
  <c r="H34" i="3" l="1"/>
  <c r="BA90" i="1" s="1"/>
  <c r="M34" i="3"/>
  <c r="AW90" i="1" s="1"/>
  <c r="AT90" s="1"/>
  <c r="M29" i="7"/>
  <c r="N94" i="5"/>
  <c r="BF95"/>
  <c r="M29" i="8"/>
  <c r="M34" i="10"/>
  <c r="AW98" i="1" s="1"/>
  <c r="AT98" s="1"/>
  <c r="H34" i="10"/>
  <c r="BA98" i="1" s="1"/>
  <c r="BF107" i="4"/>
  <c r="M29" i="10"/>
  <c r="M29" i="11"/>
  <c r="L103"/>
  <c r="M29" i="12"/>
  <c r="BF98" i="6"/>
  <c r="M34" i="9"/>
  <c r="AW97" i="1" s="1"/>
  <c r="AT97" s="1"/>
  <c r="H34" i="9"/>
  <c r="BA97" i="1" s="1"/>
  <c r="M34" i="11"/>
  <c r="H34"/>
  <c r="BA99" i="1" s="1"/>
  <c r="M34" i="12"/>
  <c r="L39" s="1"/>
  <c r="H34"/>
  <c r="BA100" i="1" s="1"/>
  <c r="H34" i="8"/>
  <c r="BA95" i="1" s="1"/>
  <c r="M34" i="8"/>
  <c r="AW95" i="1" s="1"/>
  <c r="AT95" s="1"/>
  <c r="M29" i="3"/>
  <c r="L110" i="9"/>
  <c r="M34" i="7"/>
  <c r="AW94" i="1" s="1"/>
  <c r="AT94" s="1"/>
  <c r="H34" i="7"/>
  <c r="BA94" i="1" s="1"/>
  <c r="AW99" l="1"/>
  <c r="AT99" s="1"/>
  <c r="L39" i="11"/>
  <c r="AW100" i="1"/>
  <c r="AT100" s="1"/>
  <c r="AN100" s="1"/>
  <c r="AS90"/>
  <c r="M31" i="3"/>
  <c r="AS100" i="1"/>
  <c r="AS98"/>
  <c r="M31" i="10"/>
  <c r="H34" i="4"/>
  <c r="BA91" i="1" s="1"/>
  <c r="M34" i="4"/>
  <c r="AW91" i="1" s="1"/>
  <c r="AT91" s="1"/>
  <c r="AS95"/>
  <c r="M34" i="5"/>
  <c r="AW92" i="1" s="1"/>
  <c r="AT92" s="1"/>
  <c r="H34" i="5"/>
  <c r="BA92" i="1" s="1"/>
  <c r="AS94"/>
  <c r="M31" i="7"/>
  <c r="M29" i="6"/>
  <c r="M29" i="5"/>
  <c r="L102"/>
  <c r="AS97" i="1"/>
  <c r="H34" i="6"/>
  <c r="BA93" i="1" s="1"/>
  <c r="M34" i="6"/>
  <c r="AW93" i="1" s="1"/>
  <c r="AT93" s="1"/>
  <c r="AS99"/>
  <c r="BA96"/>
  <c r="AW96" s="1"/>
  <c r="AT96" s="1"/>
  <c r="M29" i="4"/>
  <c r="AG99" i="1" l="1"/>
  <c r="AN99" s="1"/>
  <c r="AG97"/>
  <c r="AS96"/>
  <c r="AS91"/>
  <c r="M31" i="4"/>
  <c r="AG94" i="1"/>
  <c r="AN94" s="1"/>
  <c r="AG95"/>
  <c r="AN95" s="1"/>
  <c r="AG98"/>
  <c r="AN98" s="1"/>
  <c r="L39" i="3"/>
  <c r="AG90" i="1"/>
  <c r="AN90" s="1"/>
  <c r="AS92"/>
  <c r="AS93"/>
  <c r="M31" i="6"/>
  <c r="AG92" i="1" l="1"/>
  <c r="AN92" s="1"/>
  <c r="L39" i="5"/>
  <c r="L39" i="6"/>
  <c r="AG93" i="1"/>
  <c r="AN93" s="1"/>
  <c r="AG91"/>
  <c r="AN91" s="1"/>
  <c r="AG96"/>
  <c r="AN96" s="1"/>
  <c r="AN97"/>
  <c r="CD106"/>
  <c r="AN106"/>
  <c r="CD104"/>
  <c r="AN104"/>
  <c r="AN105"/>
  <c r="CD105"/>
  <c r="AT87"/>
  <c r="AK32"/>
  <c r="AW87"/>
  <c r="W32"/>
  <c r="AG108"/>
  <c r="BA87"/>
  <c r="AG105"/>
  <c r="AV105"/>
  <c r="BY105"/>
  <c r="AN89"/>
  <c r="L39" i="2"/>
  <c r="BF120"/>
  <c r="N120"/>
  <c r="AK37" i="1"/>
  <c r="AG104"/>
  <c r="AV104"/>
  <c r="BY104"/>
  <c r="AK27"/>
  <c r="AK26"/>
  <c r="AK29"/>
  <c r="W31"/>
  <c r="H34" i="2"/>
  <c r="BA89" i="1"/>
  <c r="BA88"/>
  <c r="AW88"/>
  <c r="AT88"/>
  <c r="N122" i="2"/>
  <c r="BF122"/>
  <c r="AN102" i="1"/>
  <c r="AG106"/>
  <c r="AV106"/>
  <c r="BY106"/>
  <c r="AN87"/>
  <c r="AN108"/>
  <c r="AN103"/>
  <c r="AG102"/>
  <c r="CD103"/>
  <c r="AT89"/>
  <c r="BF119" i="2"/>
  <c r="M34"/>
  <c r="AW89" i="1"/>
  <c r="N119" i="2"/>
  <c r="N118"/>
  <c r="M29"/>
  <c r="AS89" i="1"/>
  <c r="AS88"/>
  <c r="AS87"/>
  <c r="N124" i="2"/>
  <c r="BF124"/>
  <c r="N123"/>
  <c r="BF123"/>
  <c r="N121"/>
  <c r="BF121"/>
  <c r="AN88" i="1"/>
  <c r="M28" i="2"/>
  <c r="M31"/>
  <c r="AG89" i="1"/>
  <c r="AG88"/>
  <c r="AG87"/>
  <c r="AG103"/>
  <c r="AV103"/>
  <c r="BY103"/>
  <c r="AK31"/>
  <c r="L126" i="2"/>
  <c r="N89"/>
</calcChain>
</file>

<file path=xl/sharedStrings.xml><?xml version="1.0" encoding="utf-8"?>
<sst xmlns="http://schemas.openxmlformats.org/spreadsheetml/2006/main" count="12424" uniqueCount="1792">
  <si>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</si>
  <si>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</si>
  <si>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</si>
  <si>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</si>
  <si>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</si>
  <si>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</si>
  <si>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</si>
  <si>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</si>
  <si>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</si>
  <si>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0,001</t>
  </si>
  <si>
    <t>20</t>
  </si>
  <si>
    <t>v ---  nižšie sa nachádzajú doplnkové a pomocné údaje k zostavám  --- v</t>
  </si>
  <si>
    <t>Návod na vyplnenie</t>
  </si>
  <si>
    <t>Kód:</t>
  </si>
  <si>
    <t>shf1606b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</si>
  <si>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</si>
  <si>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</si>
  <si>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Poradenské centrum UKF v Nitre - zmena 12/2016</t>
  </si>
  <si>
    <t>JKSO:</t>
  </si>
  <si>
    <t>KS:</t>
  </si>
  <si>
    <t>Miesto:</t>
  </si>
  <si>
    <t>Trieda A.Hlinku 1, Nitra</t>
  </si>
  <si>
    <t>Dátum:</t>
  </si>
  <si>
    <t>19. 12. 2016</t>
  </si>
  <si>
    <t>Objednávateľ:</t>
  </si>
  <si>
    <t>IČO:</t>
  </si>
  <si>
    <t>UKF Nitra</t>
  </si>
  <si>
    <t>IČO DPH:</t>
  </si>
  <si>
    <t>Zhotoviteľ:</t>
  </si>
  <si>
    <t>Vyplň údaj</t>
  </si>
  <si>
    <t>Projektant:</t>
  </si>
  <si>
    <t>SH final s.r.o. Nitra</t>
  </si>
  <si>
    <t>True</t>
  </si>
  <si>
    <t>0,01</t>
  </si>
  <si>
    <t>Spracovateľ:</t>
  </si>
  <si>
    <t>Ing.Janečka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</si>
  <si>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</si>
  <si>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</si>
  <si>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</si>
  <si>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</si>
  <si>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</si>
  <si>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</si>
  <si>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</si>
  <si>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</si>
  <si>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</si>
  <si>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</si>
  <si>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</si>
  <si>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</si>
  <si>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</si>
  <si>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</si>
  <si>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</si>
  <si>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</si>
  <si>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</si>
  <si>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</si>
  <si>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</si>
  <si>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</si>
  <si>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</si>
  <si>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</si>
  <si>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</si>
  <si>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</si>
  <si>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</si>
  <si>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</si>
  <si>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</si>
  <si>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</si>
  <si>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</si>
  <si>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</si>
  <si>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</si>
  <si>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</si>
  <si>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</si>
  <si>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</si>
  <si>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</si>
  <si>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</si>
  <si>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</si>
  <si>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</si>
  <si>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</si>
  <si>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</si>
  <si>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</si>
  <si>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</si>
  <si>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</si>
  <si>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{4765711e-1215-4e09-9841-2ce2f89e2c5c}</t>
  </si>
  <si>
    <t>{00000000-0000-0000-0000-000000000000}</t>
  </si>
  <si>
    <t>001</t>
  </si>
  <si>
    <t>I.etapa</t>
  </si>
  <si>
    <t>1</t>
  </si>
  <si>
    <t>{bc5c8751-a8ff-4791-bbf2-4a0e399c779f}</t>
  </si>
  <si>
    <t>/</t>
  </si>
  <si>
    <t>Architektúra a statika</t>
  </si>
  <si>
    <t>2</t>
  </si>
  <si>
    <t>{99de835d-6c86-4cf4-bcc7-41f2ddf9899b}</t>
  </si>
  <si>
    <t>002</t>
  </si>
  <si>
    <t>Vykurovanie</t>
  </si>
  <si>
    <t>{7f57cf1d-b5bf-458a-969b-32b80a80841b}</t>
  </si>
  <si>
    <t>003</t>
  </si>
  <si>
    <t>Zdravotechnika</t>
  </si>
  <si>
    <t>{b766ed25-539e-4662-87e8-db8fc541ba8d}</t>
  </si>
  <si>
    <t>004</t>
  </si>
  <si>
    <t>Elektroinštalácia</t>
  </si>
  <si>
    <t>{deb1db19-f6cf-41e7-baa4-d36fc3d11195}</t>
  </si>
  <si>
    <t>005</t>
  </si>
  <si>
    <t>Vzduchotechnika</t>
  </si>
  <si>
    <t>{da178629-ffd1-4f1f-993b-f1949832b927}</t>
  </si>
  <si>
    <t>006</t>
  </si>
  <si>
    <t>Poplachové zariadenie narušenia</t>
  </si>
  <si>
    <t>{64ed96b1-95be-42cb-aa1c-2a1d2904f7b3}</t>
  </si>
  <si>
    <t>007</t>
  </si>
  <si>
    <t>Štrukturovaná kabeláž</t>
  </si>
  <si>
    <t>{6f53eee6-2d88-4d08-9ffb-aca62f36a450}</t>
  </si>
  <si>
    <t>001a</t>
  </si>
  <si>
    <t>Konferenčná sála</t>
  </si>
  <si>
    <t>{d3041569-3951-4f08-b13a-0def9e95dc77}</t>
  </si>
  <si>
    <t>{616e4a8e-c50a-4b25-a1ae-6a8e6340d4ed}</t>
  </si>
  <si>
    <t>{69d00bbe-abf9-49b9-a2c7-bcaa94f5c99e}</t>
  </si>
  <si>
    <t>{febb44b1-e5bb-4261-8a3e-23c6005aff76}</t>
  </si>
  <si>
    <t>{aa594860-c114-485d-b402-dbfef45e4a89}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</si>
  <si>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</si>
  <si>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</si>
  <si>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</si>
  <si>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</si>
  <si>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</si>
  <si>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</si>
  <si>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</si>
  <si>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</si>
  <si>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</si>
  <si>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</si>
  <si>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</si>
  <si>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</si>
  <si>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</si>
  <si>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</si>
  <si>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Objekt:</t>
  </si>
  <si>
    <t>001 - I.etapa</t>
  </si>
  <si>
    <t>Časť:</t>
  </si>
  <si>
    <t>001 - Architektúra a statika</t>
  </si>
  <si>
    <t>Náklady z rozpočtu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</si>
  <si>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</si>
  <si>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</si>
  <si>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</si>
  <si>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</si>
  <si>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</si>
  <si>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</si>
  <si>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</si>
  <si>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</si>
  <si>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</si>
  <si>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</si>
  <si>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</si>
  <si>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</si>
  <si>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</si>
  <si>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</si>
  <si>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</si>
  <si>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712 - Izolácie striech</t>
  </si>
  <si>
    <t xml:space="preserve">    713 - Izolácie tepelné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</si>
  <si>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</si>
  <si>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</si>
  <si>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</si>
  <si>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765 - Konštrukcie - krytiny tvrdé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</si>
  <si>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</si>
  <si>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</si>
  <si>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</si>
  <si>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775 - Podlahy vlysové a parketové</t>
  </si>
  <si>
    <t xml:space="preserve">    776 - Podlahy povlakové</t>
  </si>
  <si>
    <t xml:space="preserve">    777 - Podlahy syntetické</t>
  </si>
  <si>
    <t xml:space="preserve">    781 - Dokončovacie práce a obklady</t>
  </si>
  <si>
    <t xml:space="preserve">    783 - Dokončovacie práce - nátery</t>
  </si>
  <si>
    <t xml:space="preserve">    784 - Dokončovacie práce - maľby</t>
  </si>
  <si>
    <t>HZS - Hodinové zúčtovacie sadzby</t>
  </si>
  <si>
    <t>VP -   Práce naviac</t>
  </si>
  <si>
    <t>2) Ostatné náklady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</si>
  <si>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</si>
  <si>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</si>
  <si>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</si>
  <si>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</si>
  <si>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</si>
  <si>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</si>
  <si>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</si>
  <si>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</si>
  <si>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</si>
  <si>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</si>
  <si>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</si>
  <si>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</si>
  <si>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</si>
  <si>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</si>
  <si>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</si>
  <si>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</si>
  <si>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</si>
  <si>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</si>
  <si>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</si>
  <si>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</si>
  <si>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</si>
  <si>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</si>
  <si>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</si>
  <si>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</si>
  <si>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113107131</t>
  </si>
  <si>
    <t>Odstránenie krytu v ploche do 200 m2 z betónu prostého, hr. vrstvy do 150 mm,  -0,22500t</t>
  </si>
  <si>
    <t>m2</t>
  </si>
  <si>
    <t>4</t>
  </si>
  <si>
    <t>183832450</t>
  </si>
  <si>
    <t>132201101</t>
  </si>
  <si>
    <t>Výkop ryhy do šírky 600 mm v horn.3 do 100 m3</t>
  </si>
  <si>
    <t>m3</t>
  </si>
  <si>
    <t>-107606916</t>
  </si>
  <si>
    <t>3</t>
  </si>
  <si>
    <t>162501102</t>
  </si>
  <si>
    <t xml:space="preserve">Vodorovné premiestnenie výkopku  po spevnenej ceste z  horniny tr.1-4, do 100 m3 na vzdialenosť do 3000 m </t>
  </si>
  <si>
    <t>589335936</t>
  </si>
  <si>
    <t>162501105</t>
  </si>
  <si>
    <t>Príplatok k cene za každých ďalšich a začatých 1000 m (3x)</t>
  </si>
  <si>
    <t>1517466604</t>
  </si>
  <si>
    <t>5</t>
  </si>
  <si>
    <t>171209002</t>
  </si>
  <si>
    <t>Poplatok za skladovanie - zemina a kamenivo (17 05) ostatné</t>
  </si>
  <si>
    <t>t</t>
  </si>
  <si>
    <t>2099937370</t>
  </si>
  <si>
    <t>6</t>
  </si>
  <si>
    <t>174101001</t>
  </si>
  <si>
    <t>Zásyp sypaninou so zhutnením jám, šachiet, rýh, zárezov alebo okolo objektov do 100 m3</t>
  </si>
  <si>
    <t>-1793177355</t>
  </si>
  <si>
    <t>7</t>
  </si>
  <si>
    <t>274313611</t>
  </si>
  <si>
    <t>Betón základových pásov, prostý tr. C 16/20</t>
  </si>
  <si>
    <t>-1957413928</t>
  </si>
  <si>
    <t>8</t>
  </si>
  <si>
    <t>274271301</t>
  </si>
  <si>
    <t>Murivo základových pásov (m3) PREMAC 50x20x25 s betónovou výplňou C 16/20 hr. 200 mm</t>
  </si>
  <si>
    <t>375466159</t>
  </si>
  <si>
    <t>9</t>
  </si>
  <si>
    <t>274361825</t>
  </si>
  <si>
    <t>Výstuž pre murivo základových pásov PREMAC s betónovou výplňou z ocele 10505</t>
  </si>
  <si>
    <t>425107027</t>
  </si>
  <si>
    <t>10</t>
  </si>
  <si>
    <t>289902111</t>
  </si>
  <si>
    <t>Otlčenie alebo osekanie vrstiev omietok L stien,  -0,06300t - pod kotevné platne</t>
  </si>
  <si>
    <t>1362006571</t>
  </si>
  <si>
    <t>11</t>
  </si>
  <si>
    <t>289971211</t>
  </si>
  <si>
    <t>Zhotovenie vrstvy z geotextílie na upravenom povrchu v sklone do 1 : 5 , šírky od 0 do 3 m</t>
  </si>
  <si>
    <t>538890637</t>
  </si>
  <si>
    <t>12</t>
  </si>
  <si>
    <t>M</t>
  </si>
  <si>
    <t>6936651300</t>
  </si>
  <si>
    <t>Geotextília netkaná polypropylénová Tatratex PP 300</t>
  </si>
  <si>
    <t>1595638719</t>
  </si>
  <si>
    <t>13</t>
  </si>
  <si>
    <t>310239211</t>
  </si>
  <si>
    <t>Zamurovanie otvoru s plochou nad 1 do 4m2 v murive nadzákladného tehlami na maltu vápennocementovú</t>
  </si>
  <si>
    <t>1963397838</t>
  </si>
  <si>
    <t>14</t>
  </si>
  <si>
    <t>317162132</t>
  </si>
  <si>
    <t>Keramický preklad POROTHERM 23,8, šírky 70 mm, výšky 238 mm, dĺžky 1250 mm</t>
  </si>
  <si>
    <t>ks</t>
  </si>
  <si>
    <t>945129366</t>
  </si>
  <si>
    <t>15</t>
  </si>
  <si>
    <t>340239226</t>
  </si>
  <si>
    <t>Zamurovanie otvorov plochy nad 1 do 4 m2 tehlami POROTHERM (140x500x238)</t>
  </si>
  <si>
    <t>1525200304</t>
  </si>
  <si>
    <t>16</t>
  </si>
  <si>
    <t>340239235</t>
  </si>
  <si>
    <t>Zamurovanie otvorov plochy nad 1 do 4 m2 tvárnicami YTONG (150x599x249)</t>
  </si>
  <si>
    <t>1944788302</t>
  </si>
  <si>
    <t>17</t>
  </si>
  <si>
    <t>340239256</t>
  </si>
  <si>
    <t>Zamurovanie otvorov plochy nad 1 do 4 m2 tehlami HELUZ (400x247x238)</t>
  </si>
  <si>
    <t>1167885731</t>
  </si>
  <si>
    <t>18</t>
  </si>
  <si>
    <t>342272104</t>
  </si>
  <si>
    <t>Priečky z tvárnic YTONG hr. 150 mm P2-500 hladkých, na MVC a maltu YTONG (150x249x599)</t>
  </si>
  <si>
    <t>296215952</t>
  </si>
  <si>
    <t>19</t>
  </si>
  <si>
    <t>611421231</t>
  </si>
  <si>
    <t>Oprava vnútorných vápenných omietok stropov železobetónových rovných tvárnicových a klenieb,  opravovaná plocha nad 5 do 10 %,štuková</t>
  </si>
  <si>
    <t>-1706758124</t>
  </si>
  <si>
    <t>612403399</t>
  </si>
  <si>
    <t>Hrubá výplň rýh na stenách akoukoľvek maltou, akejkoľvek šírky ryhy</t>
  </si>
  <si>
    <t>-1485922448</t>
  </si>
  <si>
    <t>21</t>
  </si>
  <si>
    <t>612421331</t>
  </si>
  <si>
    <t>Oprava vnútorných vápenných omietok stien, v množstve opravenej plochy nad 10 do 30 % štukových</t>
  </si>
  <si>
    <t>-1025254325</t>
  </si>
  <si>
    <t>22</t>
  </si>
  <si>
    <t>612425931</t>
  </si>
  <si>
    <t>Omietka vápenná vnútorného ostenia okenného alebo dverného štuková</t>
  </si>
  <si>
    <t>1691281516</t>
  </si>
  <si>
    <t>23</t>
  </si>
  <si>
    <t>612481119</t>
  </si>
  <si>
    <t>Potiahnutie vnútorných stien sklotextílnou mriežkou s celoplošným prilepením</t>
  </si>
  <si>
    <t>1763947851</t>
  </si>
  <si>
    <t>24</t>
  </si>
  <si>
    <t>612465201</t>
  </si>
  <si>
    <t>Vnútorná omietka stien, jadrová strojová hr. 10 mm (pod obklady v mieste pôvodných otlčených obkladov)</t>
  </si>
  <si>
    <t>-1079104378</t>
  </si>
  <si>
    <t>25</t>
  </si>
  <si>
    <t>612465111</t>
  </si>
  <si>
    <t>Príprava vnútorného podkladu stien BAUMIT, cementový Prednástrek (Baumit Vorspritzer 2 mm), ručné nanášanie</t>
  </si>
  <si>
    <t>-1311118626</t>
  </si>
  <si>
    <t>26</t>
  </si>
  <si>
    <t>612465203</t>
  </si>
  <si>
    <t>Vnútorná omietka stien BAUMIT, vápennocementová, strojné nanášanie, Baumit MCS 35 ľahká (Baumit MPA 35 L) hr. 10 mm</t>
  </si>
  <si>
    <t>417082164</t>
  </si>
  <si>
    <t>27</t>
  </si>
  <si>
    <t>613473115</t>
  </si>
  <si>
    <t>Príplatok za zabudované rohovníky (meria sa v m dľžky)</t>
  </si>
  <si>
    <t>m</t>
  </si>
  <si>
    <t>-843672360</t>
  </si>
  <si>
    <t>28</t>
  </si>
  <si>
    <t>622481119</t>
  </si>
  <si>
    <t>Potiahnutie vonkajších stien sklotextílnou mriežkou s celoplošným prilepením</t>
  </si>
  <si>
    <t>-1664407869</t>
  </si>
  <si>
    <t>29</t>
  </si>
  <si>
    <t>622464310</t>
  </si>
  <si>
    <t>Vonkajšia omietka stien mozaiková BAUMIT, ručné miešanie a nanášanie, Baumit Mozaiková omietka (Baumit MosaikTop)</t>
  </si>
  <si>
    <t>-188841245</t>
  </si>
  <si>
    <t>30</t>
  </si>
  <si>
    <t>622464221</t>
  </si>
  <si>
    <t xml:space="preserve">Vonkajšia omietka stien tenkovrstvová BAUMIT, silikátová, Baumit SilikatTop, škrabaná, hr. 1,5 mm </t>
  </si>
  <si>
    <t>1893728216</t>
  </si>
  <si>
    <t>31</t>
  </si>
  <si>
    <t>625250157</t>
  </si>
  <si>
    <t>Doteplenie konštrukcie hr. 120 mm, systém XPS STYRODUR 2800 C - PCI, lepený rámovo s prikotvením</t>
  </si>
  <si>
    <t>-391092141</t>
  </si>
  <si>
    <t>32</t>
  </si>
  <si>
    <t>625251308</t>
  </si>
  <si>
    <t>Kontaktný zatepľovací systém hr. 120 mm BAUMIT STAR - štandardné riešenie (grafitový EPS-F), lepiace kotvy</t>
  </si>
  <si>
    <t>-1790810655</t>
  </si>
  <si>
    <t>33</t>
  </si>
  <si>
    <t>625251302</t>
  </si>
  <si>
    <t>Kontaktný zatepľovací systém -ostenia- hr. 50 mm BAUMIT STAR - štandardné riešenie (grafitový EPS-F), lepiace kotvy</t>
  </si>
  <si>
    <t>-1991155021</t>
  </si>
  <si>
    <t>34</t>
  </si>
  <si>
    <t>631312141</t>
  </si>
  <si>
    <t>Doplnenie existujúcich mazanín prostým betónom (s dodaním hmôt) bez poteru rýh v mazaninách</t>
  </si>
  <si>
    <t>1706415207</t>
  </si>
  <si>
    <t>35</t>
  </si>
  <si>
    <t>631312511</t>
  </si>
  <si>
    <t>Mazanina z betónu prostého (m3) tr. C 12/15 hr.nad 50 do 80 mm</t>
  </si>
  <si>
    <t>1411272959</t>
  </si>
  <si>
    <t>36</t>
  </si>
  <si>
    <t>631315611</t>
  </si>
  <si>
    <t>Mazanina z betónu prostého (m3) tr. C 16/20 hr.nad 120 do 240 mm</t>
  </si>
  <si>
    <t>-1563620288</t>
  </si>
  <si>
    <t>37</t>
  </si>
  <si>
    <t>631319151</t>
  </si>
  <si>
    <t>Príplatok za prehlad. povrchu betónovej mazaniny min. tr.C 8/10 oceľ. hlad. hr. 50-80 mm</t>
  </si>
  <si>
    <t>1836873157</t>
  </si>
  <si>
    <t>38</t>
  </si>
  <si>
    <t>631351101</t>
  </si>
  <si>
    <t>Debnenie stien, rýh a otvorov v podlahách zhotovenie</t>
  </si>
  <si>
    <t>2045654807</t>
  </si>
  <si>
    <t>39</t>
  </si>
  <si>
    <t>631351102</t>
  </si>
  <si>
    <t>Debnenie stien, rýh a otvorov v podlahách odstránenie</t>
  </si>
  <si>
    <t>-368764586</t>
  </si>
  <si>
    <t>40</t>
  </si>
  <si>
    <t>631501111</t>
  </si>
  <si>
    <t xml:space="preserve">Násyp s utlačením a urovnaním povrchu z kameniva ťaženého hrubého a drobného </t>
  </si>
  <si>
    <t>-487689137</t>
  </si>
  <si>
    <t>41</t>
  </si>
  <si>
    <t>6315710</t>
  </si>
  <si>
    <t>Násyp z riečneho kameniva - okap.chodník</t>
  </si>
  <si>
    <t>-738183448</t>
  </si>
  <si>
    <t>42</t>
  </si>
  <si>
    <t>632440031</t>
  </si>
  <si>
    <t>Penetračný náter podláh  (jednonásobný)</t>
  </si>
  <si>
    <t>1514887517</t>
  </si>
  <si>
    <t>43</t>
  </si>
  <si>
    <t>6314657</t>
  </si>
  <si>
    <t xml:space="preserve">Príprava  podkladu - Adhézny mostík </t>
  </si>
  <si>
    <t>-1972619034</t>
  </si>
  <si>
    <t>44</t>
  </si>
  <si>
    <t>632450285</t>
  </si>
  <si>
    <t>Samonivelizačná podlahová stierka  hr. 5 mm</t>
  </si>
  <si>
    <t>1778931172</t>
  </si>
  <si>
    <t>45</t>
  </si>
  <si>
    <t>6324773</t>
  </si>
  <si>
    <t>Samonivelizačná podl. hmota vnútorné použitie, hr. 10 mm</t>
  </si>
  <si>
    <t>-246872360</t>
  </si>
  <si>
    <t>46</t>
  </si>
  <si>
    <t>632921411</t>
  </si>
  <si>
    <t>-1144337718</t>
  </si>
  <si>
    <t>47</t>
  </si>
  <si>
    <t>648951411</t>
  </si>
  <si>
    <t>Osadenie parapetných dosiek drevených na akúkoľvek cementovú maltu, š. do 250 mm</t>
  </si>
  <si>
    <t>-2030764953</t>
  </si>
  <si>
    <t>48</t>
  </si>
  <si>
    <t>6119000300</t>
  </si>
  <si>
    <t>-1175680035</t>
  </si>
  <si>
    <t>49</t>
  </si>
  <si>
    <t>6119000940</t>
  </si>
  <si>
    <t>Plastové krytky k vnútorným parapetom Standard, pár vo farbe biela, svetlohnedá, tmavohnedá</t>
  </si>
  <si>
    <t>-108670021</t>
  </si>
  <si>
    <t>50</t>
  </si>
  <si>
    <t>899101111</t>
  </si>
  <si>
    <t>Osadenie poklopu liatinového a oceľového vrátane rámu hmotn. do 50 kg</t>
  </si>
  <si>
    <t>-1146186478</t>
  </si>
  <si>
    <t>51</t>
  </si>
  <si>
    <t>5530000020</t>
  </si>
  <si>
    <t>Šachtový poklop s obložením C2R060U 600x600 hliník</t>
  </si>
  <si>
    <t>kg</t>
  </si>
  <si>
    <t>2044172514</t>
  </si>
  <si>
    <t>52</t>
  </si>
  <si>
    <t>916561112</t>
  </si>
  <si>
    <t>Osadenie záhonového alebo parkového obrubníka betón., do lôžka z bet. pros. tr. C 16/20 s bočnou oporou</t>
  </si>
  <si>
    <t>-754610835</t>
  </si>
  <si>
    <t>53</t>
  </si>
  <si>
    <t>5921954660</t>
  </si>
  <si>
    <t>Premac obrubník parkový 100x20x5 cm, sivý</t>
  </si>
  <si>
    <t>1610855931</t>
  </si>
  <si>
    <t>54</t>
  </si>
  <si>
    <t>919732111</t>
  </si>
  <si>
    <t>Odstránenie nivelačnej vrsty brúsením, hr. do 2 mm</t>
  </si>
  <si>
    <t>-83191419</t>
  </si>
  <si>
    <t>55</t>
  </si>
  <si>
    <t>938908411</t>
  </si>
  <si>
    <t>Očistenie povrchu krytu alebo podkladu betónového alebo dláždeného roztokom Lithofin KF Grundreiniger</t>
  </si>
  <si>
    <t>-661143046</t>
  </si>
  <si>
    <t>56</t>
  </si>
  <si>
    <t>941942001</t>
  </si>
  <si>
    <t>Montáž lešenia rámového systémového s podlahami šírky do 0,75 m, výšky do 10 m</t>
  </si>
  <si>
    <t>1513338418</t>
  </si>
  <si>
    <t>57</t>
  </si>
  <si>
    <t>941942801</t>
  </si>
  <si>
    <t>Demontáž lešenia rámového systémového s podlahami šírky do 0,75 m, výšky do 10 m</t>
  </si>
  <si>
    <t>-673151153</t>
  </si>
  <si>
    <t>58</t>
  </si>
  <si>
    <t>941942901</t>
  </si>
  <si>
    <t>Príplatok za prvý a každý ďalší i začatý týždeň použitia lešenia rámového systémového šírky do 0,75 m, výšky do 10 m</t>
  </si>
  <si>
    <t>63933772</t>
  </si>
  <si>
    <t>59</t>
  </si>
  <si>
    <t>941955002</t>
  </si>
  <si>
    <t>Lešenie ľahké pracovné pomocné s výškou lešeňovej podlahy nad 1,20 do 1,90 m</t>
  </si>
  <si>
    <t>-1156831509</t>
  </si>
  <si>
    <t>60</t>
  </si>
  <si>
    <t>953945108</t>
  </si>
  <si>
    <t>BAUMIT Soklový profil SL 12 (hliníkový)</t>
  </si>
  <si>
    <t>-1725359126</t>
  </si>
  <si>
    <t>61</t>
  </si>
  <si>
    <t>953995113</t>
  </si>
  <si>
    <t>BAUMIT Rohová lišta z PVC</t>
  </si>
  <si>
    <t>2038179512</t>
  </si>
  <si>
    <t>62</t>
  </si>
  <si>
    <t>953995115</t>
  </si>
  <si>
    <t>BAUMIT Nadokenná lišta s odkvapovým nosom (PVC)</t>
  </si>
  <si>
    <t>1955311795</t>
  </si>
  <si>
    <t>63</t>
  </si>
  <si>
    <t>953995184</t>
  </si>
  <si>
    <t>BAUMIT Okenný a dverový dilatačný profil (plastový)</t>
  </si>
  <si>
    <t>1011810197</t>
  </si>
  <si>
    <t>64</t>
  </si>
  <si>
    <t>953995222</t>
  </si>
  <si>
    <t>BAUMIT Ukončovací profil pri oplechovani (plastový) s integr.sieť. a okapničkou</t>
  </si>
  <si>
    <t>391328490</t>
  </si>
  <si>
    <t>65</t>
  </si>
  <si>
    <t>9599411</t>
  </si>
  <si>
    <t>Lepená kotva Hilti HIT-HY 200 HAS do betónu s vyvŕtaním otvoru, M12/110/88 , vrt d14/170mm</t>
  </si>
  <si>
    <t>1970193358</t>
  </si>
  <si>
    <t>66</t>
  </si>
  <si>
    <t>9599412</t>
  </si>
  <si>
    <t>Lepená kotva Hilti HIT-HY 200 HAS do betónu s vyvŕtaním otvoru , M16/125/198, vrt d18/310mm</t>
  </si>
  <si>
    <t>1246549170</t>
  </si>
  <si>
    <t>67</t>
  </si>
  <si>
    <t>962031132</t>
  </si>
  <si>
    <t>Búranie priečok z tehál pálených, plných alebo dutých hr. do 150 mm,  -0,19600t</t>
  </si>
  <si>
    <t>-780694505</t>
  </si>
  <si>
    <t>68</t>
  </si>
  <si>
    <t>962032231</t>
  </si>
  <si>
    <t>Búranie muriva nadzákladového z tehál pálených, vápenopieskových,cementových na maltu,  -1,90500t</t>
  </si>
  <si>
    <t>-1756722068</t>
  </si>
  <si>
    <t>69</t>
  </si>
  <si>
    <t>962042321</t>
  </si>
  <si>
    <t>Búranie muriva z betónu prostého nadzákladného,  -2,20000t</t>
  </si>
  <si>
    <t>1234598479</t>
  </si>
  <si>
    <t>70</t>
  </si>
  <si>
    <t>963042819</t>
  </si>
  <si>
    <t>Búranie akýchkoľvek betónových schodiskových stupňov zhotovených na mieste,  -0,07000t</t>
  </si>
  <si>
    <t>-768273643</t>
  </si>
  <si>
    <t>71</t>
  </si>
  <si>
    <t>965043331</t>
  </si>
  <si>
    <t>Búranie podkladov pod dlažby, liatych dlažieb a mazanín,betón s poterom,teracom hr.do 100 mm, plochy do 4 m2 -2,20000t</t>
  </si>
  <si>
    <t>-1273803390</t>
  </si>
  <si>
    <t>72</t>
  </si>
  <si>
    <t>965043431</t>
  </si>
  <si>
    <t>Búranie podkladov pod dlažby, liatych dlažieb a mazanín,betón s poterom,teracom hr.do 150 mm,  plochy do 4 m2 -2,20000t</t>
  </si>
  <si>
    <t>341856728</t>
  </si>
  <si>
    <t>73</t>
  </si>
  <si>
    <t>9650817</t>
  </si>
  <si>
    <t>Búranie soklíkov z  keramických dlaždíc hr. do 10 mm,  -0,002000t</t>
  </si>
  <si>
    <t>2124172339</t>
  </si>
  <si>
    <t>74</t>
  </si>
  <si>
    <t>965081712</t>
  </si>
  <si>
    <t>Búranie dlažieb z  keramických dlaždíc hr. do 10 mm,  -0,02000t</t>
  </si>
  <si>
    <t>-285321762</t>
  </si>
  <si>
    <t>75</t>
  </si>
  <si>
    <t>965082930</t>
  </si>
  <si>
    <t>Odstránenie násypu pod podlahami alebo na strechách, hr.do 200 mm,  -1,40000t</t>
  </si>
  <si>
    <t>-1050458362</t>
  </si>
  <si>
    <t>76</t>
  </si>
  <si>
    <t>967031132</t>
  </si>
  <si>
    <t>Prikresanie rovných ostení, bez odstupu, po hrubomvybúraní otvorov, v murive tehl. na maltu,  -0,05700t</t>
  </si>
  <si>
    <t>-2065972154</t>
  </si>
  <si>
    <t>77</t>
  </si>
  <si>
    <t>968061113</t>
  </si>
  <si>
    <t>Vyvesenie dreveného okenného krídla do suti plochy nad 1, 5 m2, -0,01600t</t>
  </si>
  <si>
    <t>-1949214078</t>
  </si>
  <si>
    <t>78</t>
  </si>
  <si>
    <t>968062354</t>
  </si>
  <si>
    <t>Vybúranie drevených rámov okien dvojitých alebo zdvojených, plochy do 1 m2,  -0,07500t</t>
  </si>
  <si>
    <t>1129562792</t>
  </si>
  <si>
    <t>79</t>
  </si>
  <si>
    <t>968062355</t>
  </si>
  <si>
    <t>Vybúranie drevených rámov okien dvojitých alebo zdvojených, plochy do 2 m2,  -0,06200t</t>
  </si>
  <si>
    <t>-469086626</t>
  </si>
  <si>
    <t>80</t>
  </si>
  <si>
    <t>968071116</t>
  </si>
  <si>
    <t>Demontáž dverí kovových vchodových, 1 bm obvodu - 0,005t</t>
  </si>
  <si>
    <t>353011128</t>
  </si>
  <si>
    <t>81</t>
  </si>
  <si>
    <t>968061125</t>
  </si>
  <si>
    <t>Vyvesenie dreveného dverného krídla do suti plochy do 2 m2, -0,02400t</t>
  </si>
  <si>
    <t>1013987581</t>
  </si>
  <si>
    <t>82</t>
  </si>
  <si>
    <t>968072455</t>
  </si>
  <si>
    <t>Vybúranie kovových dverových zárubní plochy do 2 m2,  -0,07600t</t>
  </si>
  <si>
    <t>847624110</t>
  </si>
  <si>
    <t>83</t>
  </si>
  <si>
    <t>968072456</t>
  </si>
  <si>
    <t>Vybúranie kovových dverových zárubní plochy nad 2 m2,  -0,06300t</t>
  </si>
  <si>
    <t>1871368680</t>
  </si>
  <si>
    <t>84</t>
  </si>
  <si>
    <t>971033341</t>
  </si>
  <si>
    <t>Vybúranie otvoru v murive tehl. plochy do 0, 09 m2 hr.do 300 mm,  -0,05700t</t>
  </si>
  <si>
    <t>-593767709</t>
  </si>
  <si>
    <t>85</t>
  </si>
  <si>
    <t>971033431</t>
  </si>
  <si>
    <t>Vybúranie otvoru v murive tehl. plochy do 0, 25 m2 hr.do 150 mm,  -0,07300t</t>
  </si>
  <si>
    <t>532427367</t>
  </si>
  <si>
    <t>86</t>
  </si>
  <si>
    <t>971033451</t>
  </si>
  <si>
    <t>Vybúranie otvoru v murive tehl. plochy do 0, 25 m2 hr.do 450 mm,  -0,21900t</t>
  </si>
  <si>
    <t>-193087554</t>
  </si>
  <si>
    <t>87</t>
  </si>
  <si>
    <t>971033561</t>
  </si>
  <si>
    <t>Vybúranie otvorov v murive tehl. plochy do 1 m2 hr.do 600 mm,  -1,87500t</t>
  </si>
  <si>
    <t>-1880648559</t>
  </si>
  <si>
    <t>88</t>
  </si>
  <si>
    <t>971033631</t>
  </si>
  <si>
    <t>Vybúranie otvorov v murive tehl. plochy do 4 m2 hr.do 150 mm,  -0,27000t</t>
  </si>
  <si>
    <t>-1385927934</t>
  </si>
  <si>
    <t>89</t>
  </si>
  <si>
    <t>971033641</t>
  </si>
  <si>
    <t>Vybúranie otvorov v murive tehl. plochy do 4 m2 hr.do 300 mm,  -1,87500t</t>
  </si>
  <si>
    <t>-1917507998</t>
  </si>
  <si>
    <t>90</t>
  </si>
  <si>
    <t>971033651</t>
  </si>
  <si>
    <t>Vybúranie otvorov v murive tehl. plochy do 4 m2 hr.do 600 mm,  -1,87500t</t>
  </si>
  <si>
    <t>51690735</t>
  </si>
  <si>
    <t>91</t>
  </si>
  <si>
    <t>974031185</t>
  </si>
  <si>
    <t>Vysekávanie rýh v akomkoľvek murive tehlovom na akúkoľvek maltu do hĺbky 300 mm a š. do 200 mm,  -0,07100t</t>
  </si>
  <si>
    <t>-809743934</t>
  </si>
  <si>
    <t>92</t>
  </si>
  <si>
    <t>974042565</t>
  </si>
  <si>
    <t>Vysekanie rýh v betónovej dlažbe do hĺbky 150mm a šírky do 200mm,  -0,06600t</t>
  </si>
  <si>
    <t>1136330746</t>
  </si>
  <si>
    <t>93</t>
  </si>
  <si>
    <t>976085311</t>
  </si>
  <si>
    <t>Vybúranie kanalizačného rámu liatinového vrátane poklopu alebo mreže,  -0,04400t</t>
  </si>
  <si>
    <t>914180906</t>
  </si>
  <si>
    <t>94</t>
  </si>
  <si>
    <t>978059531</t>
  </si>
  <si>
    <t>Odsekanie a odobratie stien z obkladačiek vnútorných nad 2 m2,  -0,06800t</t>
  </si>
  <si>
    <t>889043215</t>
  </si>
  <si>
    <t>95</t>
  </si>
  <si>
    <t>979081111</t>
  </si>
  <si>
    <t>Odvoz sutiny a vybúraných hmôt na skládku do 1 km</t>
  </si>
  <si>
    <t>-342953515</t>
  </si>
  <si>
    <t>96</t>
  </si>
  <si>
    <t>979081121</t>
  </si>
  <si>
    <t>Odvoz sutiny a vybúraných hmôt na skládku za každý ďalší 1 km (5x)</t>
  </si>
  <si>
    <t>-280589024</t>
  </si>
  <si>
    <t>97</t>
  </si>
  <si>
    <t>979082111</t>
  </si>
  <si>
    <t>Vnútrostavenisková doprava sutiny a vybúraných hmôt do 10 m</t>
  </si>
  <si>
    <t>-1631705233</t>
  </si>
  <si>
    <t>98</t>
  </si>
  <si>
    <t>979082121</t>
  </si>
  <si>
    <t>Vnútrostavenisková doprava sutiny a vybúraných hmôt za každých ďalších 5 m (4x)</t>
  </si>
  <si>
    <t>276328339</t>
  </si>
  <si>
    <t>99</t>
  </si>
  <si>
    <t>979089012</t>
  </si>
  <si>
    <t>Poplatok za skladovanie - betón, tehly, dlaždice (17 01 ), ostatné</t>
  </si>
  <si>
    <t>688427416</t>
  </si>
  <si>
    <t>100</t>
  </si>
  <si>
    <t>998011001</t>
  </si>
  <si>
    <t>Presun hmôt pre budovy  (801, 803, 812), zvislá konštr. z tehál, tvárnic, z kovu výšky do 6 m</t>
  </si>
  <si>
    <t>684720040</t>
  </si>
  <si>
    <t>101</t>
  </si>
  <si>
    <t>711142101</t>
  </si>
  <si>
    <t>Izolácia proti zemnej vlhkosti s protiradarovou odolnosťou FONDALINE S šírka 2 m zvislá</t>
  </si>
  <si>
    <t>78135645</t>
  </si>
  <si>
    <t>102</t>
  </si>
  <si>
    <t>711211501</t>
  </si>
  <si>
    <t>Jednozlož. hydroizolačná hmota , kúpeľňová hydroizolácia dvojnásobná, vodorová</t>
  </si>
  <si>
    <t>-1796987685</t>
  </si>
  <si>
    <t>103</t>
  </si>
  <si>
    <t>998711201</t>
  </si>
  <si>
    <t>Presun hmôt pre izoláciu proti vode v objektoch výšky do 6 m</t>
  </si>
  <si>
    <t>%</t>
  </si>
  <si>
    <t>640389725</t>
  </si>
  <si>
    <t>104</t>
  </si>
  <si>
    <t>712991060</t>
  </si>
  <si>
    <t>Montáž podkladnej konštrukcie z OSB dosiek na atike šírky 801 - 1000 mm pod klampiarske konštrukcie</t>
  </si>
  <si>
    <t>127528488</t>
  </si>
  <si>
    <t>105</t>
  </si>
  <si>
    <t>2832990600</t>
  </si>
  <si>
    <t>Kotviaca technika - rozperný nit do betónu</t>
  </si>
  <si>
    <t>-2102810292</t>
  </si>
  <si>
    <t>106</t>
  </si>
  <si>
    <t>6072624400</t>
  </si>
  <si>
    <t>Doska drevoštiepková OSB 3 SE 2500x1250x18 mm</t>
  </si>
  <si>
    <t>-145605189</t>
  </si>
  <si>
    <t>107</t>
  </si>
  <si>
    <t>998712201</t>
  </si>
  <si>
    <t>Presun hmôt pre izoláciu povlakovej krytiny v objektoch výšky do 6 m</t>
  </si>
  <si>
    <t>-1216847842</t>
  </si>
  <si>
    <t>108</t>
  </si>
  <si>
    <t>713132132</t>
  </si>
  <si>
    <t>Montáž tepelnej izolácie stien polystyrénom, celoplošným prilepením</t>
  </si>
  <si>
    <t>1769629107</t>
  </si>
  <si>
    <t>109</t>
  </si>
  <si>
    <t>2837650060</t>
  </si>
  <si>
    <t>Styrodur 2800 C extrudovaný polystyrén - XPS hrúbka 100 mm</t>
  </si>
  <si>
    <t>-1603368038</t>
  </si>
  <si>
    <t>110</t>
  </si>
  <si>
    <t>2837650061</t>
  </si>
  <si>
    <t>Kooltherm hr.50 mm</t>
  </si>
  <si>
    <t>-1435561955</t>
  </si>
  <si>
    <t>111</t>
  </si>
  <si>
    <t>713132211</t>
  </si>
  <si>
    <t>Montáž tepelnej izolácie podzemných stien a základov xps celoplošným prilepením</t>
  </si>
  <si>
    <t>-1983956622</t>
  </si>
  <si>
    <t>112</t>
  </si>
  <si>
    <t>735904747</t>
  </si>
  <si>
    <t>113</t>
  </si>
  <si>
    <t>998713201</t>
  </si>
  <si>
    <t>Presun hmôt pre izolácie tepelné v objektoch výšky do 6 m</t>
  </si>
  <si>
    <t>408725579</t>
  </si>
  <si>
    <t>114</t>
  </si>
  <si>
    <t>7625228</t>
  </si>
  <si>
    <t>Demontáž dreveného pódia,  -0.03000t</t>
  </si>
  <si>
    <t>-839129950</t>
  </si>
  <si>
    <t>115</t>
  </si>
  <si>
    <t>762841811</t>
  </si>
  <si>
    <t>Demont.podbíjania obkladov stropov a striech sklonu do 60st., z dosiek hr.do 35 mm bez omietky,  -0.01400t</t>
  </si>
  <si>
    <t>-1196116644</t>
  </si>
  <si>
    <t>116</t>
  </si>
  <si>
    <t>762810034</t>
  </si>
  <si>
    <t>Záklop stropov z dosiek OSB skrutkovaných na rošt na zraz hr. dosky 18 mm</t>
  </si>
  <si>
    <t>400012403</t>
  </si>
  <si>
    <t>117</t>
  </si>
  <si>
    <t>998762202</t>
  </si>
  <si>
    <t>Presun hmôt pre konštrukcie tesárske v objektoch výšky do 12 m</t>
  </si>
  <si>
    <t>875325663</t>
  </si>
  <si>
    <t>118</t>
  </si>
  <si>
    <t>763119521</t>
  </si>
  <si>
    <t>Demontáž sadrokartónovej priečky, jednoduchá nosná oceľová konštrukcia, jednoduché opláštenie, -0,03036t</t>
  </si>
  <si>
    <t>1034173298</t>
  </si>
  <si>
    <t>119</t>
  </si>
  <si>
    <t>763112114</t>
  </si>
  <si>
    <t>Priečka SDK KNAUF W112 hr. 150 mm, jednoduchá kca CW 100, UW 100, dosky 2x GKB hr. 12,5 mm s TI 100 mm</t>
  </si>
  <si>
    <t>-747918013</t>
  </si>
  <si>
    <t>120</t>
  </si>
  <si>
    <t>7631155</t>
  </si>
  <si>
    <t>Akustické uzavretie priestoru -SDK priečka CW100/150 4GKB 12,5, RW=55dB</t>
  </si>
  <si>
    <t>-1690366262</t>
  </si>
  <si>
    <t>121</t>
  </si>
  <si>
    <t>763122111</t>
  </si>
  <si>
    <t>Predsadená SDK stena KNAUF W623 hr. 62,5 mm, jednoduchá kca UD a CD dosky GKB hr. 12,5 mm TI hr. 50 mm</t>
  </si>
  <si>
    <t>665220141</t>
  </si>
  <si>
    <t>122</t>
  </si>
  <si>
    <t>763132110</t>
  </si>
  <si>
    <t>-1921209815</t>
  </si>
  <si>
    <t>123</t>
  </si>
  <si>
    <t>7631360</t>
  </si>
  <si>
    <t>Kazetový podhľad</t>
  </si>
  <si>
    <t>-377768345</t>
  </si>
  <si>
    <t>124</t>
  </si>
  <si>
    <t>763136095</t>
  </si>
  <si>
    <t>Montáž kaziet (spätná montáž)</t>
  </si>
  <si>
    <t>1953964439</t>
  </si>
  <si>
    <t>125</t>
  </si>
  <si>
    <t>763139532</t>
  </si>
  <si>
    <t xml:space="preserve">Demontáž sadrokartónového podhľadu kazetového  s jednovrstvou nosnou konštrukciou z oceľových profilov, </t>
  </si>
  <si>
    <t>1166518264</t>
  </si>
  <si>
    <t>126</t>
  </si>
  <si>
    <t>998763401</t>
  </si>
  <si>
    <t>Presun hmôt pre sádrokartónové konštrukcie v stavbách (objektoch )výšky do 7 m</t>
  </si>
  <si>
    <t>1999963696</t>
  </si>
  <si>
    <t>127</t>
  </si>
  <si>
    <t>764352810</t>
  </si>
  <si>
    <t>Demontáž žľabov pododkvapových polkruhových so sklonom do 30st. rš 330 mm,  -0,00330t</t>
  </si>
  <si>
    <t>-941514517</t>
  </si>
  <si>
    <t>128</t>
  </si>
  <si>
    <t>764359810</t>
  </si>
  <si>
    <t>Demontáž kotlíka kónického, so sklonom žľabu do 30st.,  -0,00110t</t>
  </si>
  <si>
    <t>-1120930291</t>
  </si>
  <si>
    <t>129</t>
  </si>
  <si>
    <t>764410850</t>
  </si>
  <si>
    <t>Demontáž oplechovania parapetov rš od 100 do 330 mm,  -0,00135t</t>
  </si>
  <si>
    <t>-799381265</t>
  </si>
  <si>
    <t>130</t>
  </si>
  <si>
    <t>764430840</t>
  </si>
  <si>
    <t>Demontáž oplechovania múrov a nadmuroviek rš od 330 do 500 mm,  -0,00230t</t>
  </si>
  <si>
    <t>441685059</t>
  </si>
  <si>
    <t>131</t>
  </si>
  <si>
    <t>764451802</t>
  </si>
  <si>
    <t>Demontáž odpadových rúr štvorcových so stranou 100 mm,  -0,00338t</t>
  </si>
  <si>
    <t>724218411</t>
  </si>
  <si>
    <t>132</t>
  </si>
  <si>
    <t>764410360</t>
  </si>
  <si>
    <t>Oplechovanie parapetov z hliníkového Al plechu, vrátane rohov r.š. 400 mm</t>
  </si>
  <si>
    <t>-2090209130</t>
  </si>
  <si>
    <t>133</t>
  </si>
  <si>
    <t>764711115</t>
  </si>
  <si>
    <t>Oplechovanie ukončenia zateplenia na zvislej stene z plechu LINDAB r.š. 330 mm...k2</t>
  </si>
  <si>
    <t>1476407935</t>
  </si>
  <si>
    <t>134</t>
  </si>
  <si>
    <t>7647311</t>
  </si>
  <si>
    <t>Oplechovanie múrov, atík, nadmuroviek z plechov LINDAB rš. 770 mm......k1</t>
  </si>
  <si>
    <t>823011291</t>
  </si>
  <si>
    <t>135</t>
  </si>
  <si>
    <t>998764201</t>
  </si>
  <si>
    <t>Presun hmôt pre konštrukcie klampiarske v objektoch výšky do 6 m</t>
  </si>
  <si>
    <t>1748585638</t>
  </si>
  <si>
    <t>136</t>
  </si>
  <si>
    <t>765311815</t>
  </si>
  <si>
    <t>Demontáž keramickej krytiny pálenej uloženej na sucho do 30 ks/m2, do sutiny, sklon strechy do 45°, -0,05t</t>
  </si>
  <si>
    <t>1367541432</t>
  </si>
  <si>
    <t>137</t>
  </si>
  <si>
    <t>7661241</t>
  </si>
  <si>
    <t xml:space="preserve">Montáž sanitárnych deliacich priečok  </t>
  </si>
  <si>
    <t>382965686</t>
  </si>
  <si>
    <t>138</t>
  </si>
  <si>
    <t>6140000PL1</t>
  </si>
  <si>
    <t>Zostava ľahkých deliacich priečok z tvrdeného laminátu s dverami 1 krídlovými, výška 2000mm, 4 kabínky, kovanie 3x obsadené-voľno, 1x zámok s vložkou, ozn.PL1</t>
  </si>
  <si>
    <t>-1936859088</t>
  </si>
  <si>
    <t>139</t>
  </si>
  <si>
    <t>6140000PL2</t>
  </si>
  <si>
    <t>Zostava ľahkých deliacich priečok z tvrdeného laminátu s dverami 1 krídlovými, výška 2000mm, 3 kabínky, kovanie 2x obsadené-voľno, 1x zámok s vložkou, ozn.PL2</t>
  </si>
  <si>
    <t>-317527752</t>
  </si>
  <si>
    <t>140</t>
  </si>
  <si>
    <t>7662118</t>
  </si>
  <si>
    <t>Demontáž okenných parapetov drevených   -0,0019t</t>
  </si>
  <si>
    <t>1470039561</t>
  </si>
  <si>
    <t>141</t>
  </si>
  <si>
    <t>766621400</t>
  </si>
  <si>
    <t>Montáž okien plastových s hydroizolačnými ISO páskami (exteriérová a interiérová)</t>
  </si>
  <si>
    <t>-1887183016</t>
  </si>
  <si>
    <t>142</t>
  </si>
  <si>
    <t>2832301230</t>
  </si>
  <si>
    <t>Tesniaca fólia CX exteriér 290 mm/30 m, pre okenné konštrukcie</t>
  </si>
  <si>
    <t>-616180137</t>
  </si>
  <si>
    <t>143</t>
  </si>
  <si>
    <t>2832301240</t>
  </si>
  <si>
    <t>Tesniaca fólia CX interiér 70 mm, pre okenné konštrukcie</t>
  </si>
  <si>
    <t>949241972</t>
  </si>
  <si>
    <t>144</t>
  </si>
  <si>
    <t>6110000002</t>
  </si>
  <si>
    <t>Plastové okno 1krídlové, krídlo otv.sklopné ,  zasklenie 3sklom, 900/1350, ozn.02</t>
  </si>
  <si>
    <t>1194881536</t>
  </si>
  <si>
    <t>145</t>
  </si>
  <si>
    <t>6110000003</t>
  </si>
  <si>
    <t>Plastové okno 1krídlové, krídlo otv.sklopné ,  zasklenie 3sklom, 1350/2600, ozn.03</t>
  </si>
  <si>
    <t>-328117949</t>
  </si>
  <si>
    <t>146</t>
  </si>
  <si>
    <t>6110000004</t>
  </si>
  <si>
    <t>Plastové okno 1krídlové, krídlo otv.sklopné ,  zasklenie 3sklom, 1756/1700, ozn.04</t>
  </si>
  <si>
    <t>-908093885</t>
  </si>
  <si>
    <t>147</t>
  </si>
  <si>
    <t>6110000005</t>
  </si>
  <si>
    <t>Plastové okno 2krídlové, krídla otv.sklopné/sklopné ,  zasklenie 3sklom, 3600/750, ozn.05</t>
  </si>
  <si>
    <t>1694743565</t>
  </si>
  <si>
    <t>148</t>
  </si>
  <si>
    <t>6110000006</t>
  </si>
  <si>
    <t>Plastové okno 2krídlové, krídla otv.sklopné/sklopné ,  zasklenie 3sklom, 3150/2600, ozn.06</t>
  </si>
  <si>
    <t>1366674616</t>
  </si>
  <si>
    <t>149</t>
  </si>
  <si>
    <t>6110000007</t>
  </si>
  <si>
    <t>Plastové okno 2krídlové, krídla otv.sklopné/sklopné ,  zasklenie 3sklom, 2600/2100, ozn.07</t>
  </si>
  <si>
    <t>20018476</t>
  </si>
  <si>
    <t>150</t>
  </si>
  <si>
    <t>6110000008</t>
  </si>
  <si>
    <t>Plastové okno 1krídlové, krídla sklopné ,  zasklenie 3sklom, 1850/750, ozn.08</t>
  </si>
  <si>
    <t>-2112217869</t>
  </si>
  <si>
    <t>151</t>
  </si>
  <si>
    <t>6110000009</t>
  </si>
  <si>
    <t>Plastové okno 2krídlové, krídla otv.sklopné/sklopné ,  zasklenie 3sklom, 2600/1800, ozn.09</t>
  </si>
  <si>
    <t>1333105317</t>
  </si>
  <si>
    <t>152</t>
  </si>
  <si>
    <t>6110000010</t>
  </si>
  <si>
    <t>Plastové okno 1krídlové,  otv.sklopné,  zasklenie 3sklom, 900/900, ozn.10</t>
  </si>
  <si>
    <t>1431484971</t>
  </si>
  <si>
    <t>153</t>
  </si>
  <si>
    <t>766662112</t>
  </si>
  <si>
    <t>Montáž dverového krídla otočného jednokrídlového poldrážkového, do existujúcej zárubne, vrátane kovania</t>
  </si>
  <si>
    <t>1151227826</t>
  </si>
  <si>
    <t>154</t>
  </si>
  <si>
    <t>5491502040</t>
  </si>
  <si>
    <t>Kovanie - 2x kľučka, povrch nerez brúsený, 2x rozeta BB, FAB</t>
  </si>
  <si>
    <t>1901851402</t>
  </si>
  <si>
    <t>155</t>
  </si>
  <si>
    <t>6117103111</t>
  </si>
  <si>
    <t>1045598216</t>
  </si>
  <si>
    <t>156</t>
  </si>
  <si>
    <t>6117103121</t>
  </si>
  <si>
    <t>-1360954301</t>
  </si>
  <si>
    <t>157</t>
  </si>
  <si>
    <t>6117103112</t>
  </si>
  <si>
    <t>-1091409616</t>
  </si>
  <si>
    <t>158</t>
  </si>
  <si>
    <t>6117103123</t>
  </si>
  <si>
    <t>776693231</t>
  </si>
  <si>
    <t>159</t>
  </si>
  <si>
    <t>6117103124</t>
  </si>
  <si>
    <t>-1204041641</t>
  </si>
  <si>
    <t>160</t>
  </si>
  <si>
    <t>766702111</t>
  </si>
  <si>
    <t xml:space="preserve">Montáž zárubní obložkových pre dvere jednokrídlové </t>
  </si>
  <si>
    <t>-657749713</t>
  </si>
  <si>
    <t>161</t>
  </si>
  <si>
    <t>61171031</t>
  </si>
  <si>
    <t>-255430712</t>
  </si>
  <si>
    <t>162</t>
  </si>
  <si>
    <t>61171032</t>
  </si>
  <si>
    <t>-1982700381</t>
  </si>
  <si>
    <t>163</t>
  </si>
  <si>
    <t>61171033</t>
  </si>
  <si>
    <t>Zárubňa vnútorná obložková drevená, rozmer 900/1970 mm, pre stenu hrúbky 60-170 mm, pre jednokrídlové dvere</t>
  </si>
  <si>
    <t>1148225611</t>
  </si>
  <si>
    <t>164</t>
  </si>
  <si>
    <t>7666629</t>
  </si>
  <si>
    <t>Úprava kovania pôvodných dverí - nové kovanie guľa-kľuč, elektrický zámok, ovládaný čítačkou prístupového systému, samozatvárač, zasekanie drážky, vyspravenie, pol.D5</t>
  </si>
  <si>
    <t>-201145667</t>
  </si>
  <si>
    <t>165</t>
  </si>
  <si>
    <t>998766201</t>
  </si>
  <si>
    <t>Presun hmot pre konštrukcie stolárske v objektoch výšky do 6 m</t>
  </si>
  <si>
    <t>-2045669017</t>
  </si>
  <si>
    <t>166</t>
  </si>
  <si>
    <t>7676621</t>
  </si>
  <si>
    <t>Demontáž mreží pevných skrutkovaním</t>
  </si>
  <si>
    <t>1830004167</t>
  </si>
  <si>
    <t>167</t>
  </si>
  <si>
    <t>767113150</t>
  </si>
  <si>
    <t xml:space="preserve">Montáž stien a priečok pre zasklenie z AL-profilov </t>
  </si>
  <si>
    <t>-565988776</t>
  </si>
  <si>
    <t>168</t>
  </si>
  <si>
    <t>5530000PS1</t>
  </si>
  <si>
    <t>Interiérové presklená stena  s dverami 1 krídlovými (typ CLIPPER alebo ekvivalentný systém) 3890/3000, pol. PS1</t>
  </si>
  <si>
    <t>-1927629853</t>
  </si>
  <si>
    <t>169</t>
  </si>
  <si>
    <t>5530000PS2</t>
  </si>
  <si>
    <t>Interiérové presklená stena  (typ CLIPPER alebo ekvivalentný systém) 1660/3000, pol. PS2</t>
  </si>
  <si>
    <t>-261350456</t>
  </si>
  <si>
    <t>170</t>
  </si>
  <si>
    <t>5530000PS3</t>
  </si>
  <si>
    <t>Interiérové presklená stena  s 1 kr.dverami (typ CLIPPER alebo ekvivalentný systém) 1500/2400, pol. PS3</t>
  </si>
  <si>
    <t>-1417354060</t>
  </si>
  <si>
    <t>171</t>
  </si>
  <si>
    <t>5530000PS4</t>
  </si>
  <si>
    <t>Interiérové presklené 1 kr.dvere s nadsvetlíkom (typ CLIPPER alebo ekvivalentný systém) 1042/2400, pol. PS4</t>
  </si>
  <si>
    <t>1281866118</t>
  </si>
  <si>
    <t>172</t>
  </si>
  <si>
    <t>5530000PS5</t>
  </si>
  <si>
    <t>Interiérové presklená stena  s 1 kr.dverami (typ CLIPPER alebo ekvivalentný systém) 3650/3000, pol. PS5</t>
  </si>
  <si>
    <t>-1894846144</t>
  </si>
  <si>
    <t>173</t>
  </si>
  <si>
    <t>5530000PS6</t>
  </si>
  <si>
    <t>Interiérové presklené  2 kr.dvere s PO EW30D3+C, 1650/2580 pol. PS6</t>
  </si>
  <si>
    <t>-268250648</t>
  </si>
  <si>
    <t>174</t>
  </si>
  <si>
    <t>767995104</t>
  </si>
  <si>
    <t>Montáž ostatných atypických kovových stavebných doplnkových konštrukcií nad 20 do 50 kg</t>
  </si>
  <si>
    <t>-1099601407</t>
  </si>
  <si>
    <t>175</t>
  </si>
  <si>
    <t>5530000001</t>
  </si>
  <si>
    <t>Oceľová konštrukcia zábradlia    1xzákl.náter</t>
  </si>
  <si>
    <t>-898278126</t>
  </si>
  <si>
    <t>176</t>
  </si>
  <si>
    <t>767995105</t>
  </si>
  <si>
    <t>Montáž ostatných atypických kovových stavebných doplnkových konštrukcií nad 50 do 100 kg</t>
  </si>
  <si>
    <t>-328464734</t>
  </si>
  <si>
    <t>177</t>
  </si>
  <si>
    <t>5530000004</t>
  </si>
  <si>
    <t>Oceľový rám OR1, 1xzákl.náter</t>
  </si>
  <si>
    <t>237429876</t>
  </si>
  <si>
    <t>178</t>
  </si>
  <si>
    <t>5530000005</t>
  </si>
  <si>
    <t>Oceľový rám OR2   1xzákl.náter</t>
  </si>
  <si>
    <t>-379308856</t>
  </si>
  <si>
    <t>179</t>
  </si>
  <si>
    <t>5530000006</t>
  </si>
  <si>
    <t>Oceľový rám OR3   1xzákl.náter</t>
  </si>
  <si>
    <t>-1794390067</t>
  </si>
  <si>
    <t>180</t>
  </si>
  <si>
    <t>5530000007</t>
  </si>
  <si>
    <t>Oceľový rám OR4   1xzákl.náter</t>
  </si>
  <si>
    <t>-1190082972</t>
  </si>
  <si>
    <t>181</t>
  </si>
  <si>
    <t>5530000010</t>
  </si>
  <si>
    <t>Spojky  OR3 a OR2   1xzákl.náter</t>
  </si>
  <si>
    <t>213245336</t>
  </si>
  <si>
    <t>182</t>
  </si>
  <si>
    <t>998767201</t>
  </si>
  <si>
    <t>Presun hmôt pre kovové stavebné doplnkové konštrukcie v objektoch výšky do 6 m</t>
  </si>
  <si>
    <t>905247757</t>
  </si>
  <si>
    <t>183</t>
  </si>
  <si>
    <t>771415014</t>
  </si>
  <si>
    <t>Montáž soklíkov z obkladačiek do tmelu veľ. 200 x 100 mm</t>
  </si>
  <si>
    <t>19702775</t>
  </si>
  <si>
    <t>184</t>
  </si>
  <si>
    <t>5970000001</t>
  </si>
  <si>
    <t>Keramický soklík</t>
  </si>
  <si>
    <t>1830076645</t>
  </si>
  <si>
    <t>185</t>
  </si>
  <si>
    <t>771541110</t>
  </si>
  <si>
    <t xml:space="preserve">Montáž podláh z obkladačiek gres kladených do tmelu </t>
  </si>
  <si>
    <t>-1757662409</t>
  </si>
  <si>
    <t>186</t>
  </si>
  <si>
    <t>59786513</t>
  </si>
  <si>
    <t>-1921378801</t>
  </si>
  <si>
    <t>187</t>
  </si>
  <si>
    <t>998771201</t>
  </si>
  <si>
    <t>Presun hmôt pre podlahy z dlaždíc v objektoch výšky do 6m</t>
  </si>
  <si>
    <t>317439998</t>
  </si>
  <si>
    <t>188</t>
  </si>
  <si>
    <t>775413120</t>
  </si>
  <si>
    <t>Montáž podlahových soklíkov alebo líšt obvodových skrutkovaním</t>
  </si>
  <si>
    <t>1465025429</t>
  </si>
  <si>
    <t>189</t>
  </si>
  <si>
    <t>6119800951</t>
  </si>
  <si>
    <t xml:space="preserve">Lišta soklová, KLASIK - drevená lišta, </t>
  </si>
  <si>
    <t>-839783921</t>
  </si>
  <si>
    <t>190</t>
  </si>
  <si>
    <t>775413220</t>
  </si>
  <si>
    <t>Montáž prechodovej lišty priskrutkovaním</t>
  </si>
  <si>
    <t>-979899180</t>
  </si>
  <si>
    <t>191</t>
  </si>
  <si>
    <t>6119800959</t>
  </si>
  <si>
    <t>Lišta prechodová PR7 skrutkovacia, B40 mm,s hladkým povrchom,PARKETT PLUS</t>
  </si>
  <si>
    <t>-407194269</t>
  </si>
  <si>
    <t>192</t>
  </si>
  <si>
    <t>775550080</t>
  </si>
  <si>
    <t>Montáž podlahy z laminátových a drevených parkiet, šírka do 190 mm, položená voľne</t>
  </si>
  <si>
    <t>1924902451</t>
  </si>
  <si>
    <t>193</t>
  </si>
  <si>
    <t>61198001</t>
  </si>
  <si>
    <t>735543274</t>
  </si>
  <si>
    <t>194</t>
  </si>
  <si>
    <t>775592141</t>
  </si>
  <si>
    <t>-559269637</t>
  </si>
  <si>
    <t>195</t>
  </si>
  <si>
    <t>28377120</t>
  </si>
  <si>
    <t>-195855840</t>
  </si>
  <si>
    <t>196</t>
  </si>
  <si>
    <t>998775201</t>
  </si>
  <si>
    <t>Presun hmôt pre podlahy vlysové a parketové v objektoch výšky do 6 m</t>
  </si>
  <si>
    <t>-1428781847</t>
  </si>
  <si>
    <t>197</t>
  </si>
  <si>
    <t>776401800</t>
  </si>
  <si>
    <t>Demontáž soklíkov alebo líšt</t>
  </si>
  <si>
    <t>2064072714</t>
  </si>
  <si>
    <t>198</t>
  </si>
  <si>
    <t>776511820</t>
  </si>
  <si>
    <t>Odstránenie povlakových podláh z nášľapnej plochy lepených s podložkou,  -0,00100t</t>
  </si>
  <si>
    <t>-1332428136</t>
  </si>
  <si>
    <t>199</t>
  </si>
  <si>
    <t>776420010</t>
  </si>
  <si>
    <t>Lepenie podlahových soklov z PVC</t>
  </si>
  <si>
    <t>1463402975</t>
  </si>
  <si>
    <t>200</t>
  </si>
  <si>
    <t>28412918</t>
  </si>
  <si>
    <t>Soklík z pvc</t>
  </si>
  <si>
    <t>-740267100</t>
  </si>
  <si>
    <t>201</t>
  </si>
  <si>
    <t>776541100</t>
  </si>
  <si>
    <t>Lepenie povlakových podláh PVC heterogénnych v pásoch</t>
  </si>
  <si>
    <t>279776275</t>
  </si>
  <si>
    <t>202</t>
  </si>
  <si>
    <t>28413010</t>
  </si>
  <si>
    <t>683210326</t>
  </si>
  <si>
    <t>203</t>
  </si>
  <si>
    <t>776990100</t>
  </si>
  <si>
    <t>Zametanie podkladu pred  položením podláh</t>
  </si>
  <si>
    <t>-759003089</t>
  </si>
  <si>
    <t>204</t>
  </si>
  <si>
    <t>776992121</t>
  </si>
  <si>
    <t>Tmelenie podkladu, úpravy prasklín a nerovností hr. 3 mm</t>
  </si>
  <si>
    <t>-777957771</t>
  </si>
  <si>
    <t>205</t>
  </si>
  <si>
    <t>776992200</t>
  </si>
  <si>
    <t>Príprava podkladu prebrúsením strojne brúskou na betón</t>
  </si>
  <si>
    <t>1095474435</t>
  </si>
  <si>
    <t>206</t>
  </si>
  <si>
    <t>998776201</t>
  </si>
  <si>
    <t>Presun hmôt pre podlahy povlakové v objektoch výšky do 6 m</t>
  </si>
  <si>
    <t>1331266706</t>
  </si>
  <si>
    <t>207</t>
  </si>
  <si>
    <t>777615213</t>
  </si>
  <si>
    <t>258619429</t>
  </si>
  <si>
    <t>208</t>
  </si>
  <si>
    <t>998777201</t>
  </si>
  <si>
    <t>Presun hmôt pre podlahy syntetické v objektoch výšky do 6 m</t>
  </si>
  <si>
    <t>1009200937</t>
  </si>
  <si>
    <t>209</t>
  </si>
  <si>
    <t>781445018</t>
  </si>
  <si>
    <t>Montáž obkladov vnútor. stien z obkladačiek kladených do tmelu veľ. 200x200 mm</t>
  </si>
  <si>
    <t>1559332877</t>
  </si>
  <si>
    <t>210</t>
  </si>
  <si>
    <t>5976574000</t>
  </si>
  <si>
    <t>655805678</t>
  </si>
  <si>
    <t>211</t>
  </si>
  <si>
    <t>998781201</t>
  </si>
  <si>
    <t>Presun hmôt pre obklady keramické v objektoch výšky do 6 m</t>
  </si>
  <si>
    <t>-1242161262</t>
  </si>
  <si>
    <t>212</t>
  </si>
  <si>
    <t>783222100</t>
  </si>
  <si>
    <t>Nátery kov.stav.doplnk.konštr. syntetické farby šedej na vzduchu schnúce dvojnásobné - 70µm</t>
  </si>
  <si>
    <t>274461053</t>
  </si>
  <si>
    <t>213</t>
  </si>
  <si>
    <t>783894612</t>
  </si>
  <si>
    <t>Náter farbami ekologickými riediteľnými vodou SADAKRINOM bielym pre náter sadrokartón. stropov 2x</t>
  </si>
  <si>
    <t>471231651</t>
  </si>
  <si>
    <t>214</t>
  </si>
  <si>
    <t>783894622</t>
  </si>
  <si>
    <t>Náter farbami ekologickými riediteľnými vodou SADAKRINOM pre náter sadrokartón. stien 2x</t>
  </si>
  <si>
    <t>-431481102</t>
  </si>
  <si>
    <t>215</t>
  </si>
  <si>
    <t>784402801</t>
  </si>
  <si>
    <t>Odstránenie malieb oškrabaním, výšky do 3, 80 m</t>
  </si>
  <si>
    <t>-2140675336</t>
  </si>
  <si>
    <t>216</t>
  </si>
  <si>
    <t>784410100</t>
  </si>
  <si>
    <t>Penetrovanie jednonásobné jemnozrnných podkladov výšky do 3, 80 m</t>
  </si>
  <si>
    <t>718530211</t>
  </si>
  <si>
    <t>217</t>
  </si>
  <si>
    <t>784422271</t>
  </si>
  <si>
    <t xml:space="preserve">Maľby vápenné základné dvojnásobné, ručne nanášané na jemnozrnný podklad výšky do 3, 80 m   </t>
  </si>
  <si>
    <t>-982906366</t>
  </si>
  <si>
    <t>218</t>
  </si>
  <si>
    <t>HZS000102</t>
  </si>
  <si>
    <t>Nešpecifikované a nepredvídané práce</t>
  </si>
  <si>
    <t>hod</t>
  </si>
  <si>
    <t>512</t>
  </si>
  <si>
    <t>717821935</t>
  </si>
  <si>
    <t>219</t>
  </si>
  <si>
    <t>HZS000111</t>
  </si>
  <si>
    <t>Búracie a sekacie práce pre rozvody inštalácií</t>
  </si>
  <si>
    <t>-1806549228</t>
  </si>
  <si>
    <t>VP - Práce naviac</t>
  </si>
  <si>
    <t>PN</t>
  </si>
  <si>
    <t>002 - Vykurovanie</t>
  </si>
  <si>
    <t>Ing.Valent</t>
  </si>
  <si>
    <t xml:space="preserve">    733 - Ústredné kúrenie, rozvodné potrubie</t>
  </si>
  <si>
    <t xml:space="preserve">    734 - Ústredné kúrenie, armatúry.</t>
  </si>
  <si>
    <t xml:space="preserve">    735 - Ústredné kúrenie, vykurov. telesá</t>
  </si>
  <si>
    <t>OST - Demontáž</t>
  </si>
  <si>
    <t>Ostatné - Ostatné</t>
  </si>
  <si>
    <t xml:space="preserve">    HZS - HZS</t>
  </si>
  <si>
    <t>713482111</t>
  </si>
  <si>
    <t>Montáž trubíc z PE, hr.do 10 mm,vnút.priemer do 38</t>
  </si>
  <si>
    <t>713482121</t>
  </si>
  <si>
    <t>Montáž trubíc z PE, hr.15-20 mm,vnút.priemer do 38</t>
  </si>
  <si>
    <t>2837741542</t>
  </si>
  <si>
    <t>TUBOLIT izolácia - trubica   22/20-DG (72)  ARC-0051  Armacell  AZ FLEX</t>
  </si>
  <si>
    <t>2837741555</t>
  </si>
  <si>
    <t>TUBOLIT izolácia - trubica   28/20-DG (60)  ARC-0052  Armacell  AZ FLEX</t>
  </si>
  <si>
    <t>2837741568</t>
  </si>
  <si>
    <t>TUBOLIT izolácia - trubica   35/20-DG (46)  ARC-0053  Armacell  AZ FLEX</t>
  </si>
  <si>
    <t>2837741549</t>
  </si>
  <si>
    <t>TUBOLIT izolácia - navlek 22-S-plus (400)  ARC-0072  Armacell  AZ FLEX</t>
  </si>
  <si>
    <t>p-tbl-pe-50-15-3</t>
  </si>
  <si>
    <t>Páska TUBOLIT PE -50mm/15m/3mm</t>
  </si>
  <si>
    <t>l-520/1,0</t>
  </si>
  <si>
    <t>Lepidlo 520-1,0 l</t>
  </si>
  <si>
    <t>998713202</t>
  </si>
  <si>
    <t>Presun hmôt pre izolácie tepelné v objektoch výšky nad 6 m do 12 m</t>
  </si>
  <si>
    <t>733111103</t>
  </si>
  <si>
    <t>Potrubie z rúrok závitových oceľových bezšvových bežných nízkotlakových DN 15</t>
  </si>
  <si>
    <t>733113113</t>
  </si>
  <si>
    <t>Potrubie z rúrok závitových Príplatok k cene za zhotovenie prípojky z oceľ. rúrok závitových DN 15</t>
  </si>
  <si>
    <t>733113114</t>
  </si>
  <si>
    <t>Potrubie z rúrok závitových Príplatok k cene za zhotovenie prípojky z oceľ. rúrok závitových DN 20</t>
  </si>
  <si>
    <t>733113115</t>
  </si>
  <si>
    <t>Potrubie z rúrok závitových Príplatok k cene za zhotovenie prípojky z oceľ. rúrok závitových DN 25</t>
  </si>
  <si>
    <t>733190107</t>
  </si>
  <si>
    <t>Tlaková skúška potrubia z oceľových rúrok závitových</t>
  </si>
  <si>
    <t>998733203</t>
  </si>
  <si>
    <t>Presun hmôt pre rozvody potrubia v objektoch výšky nad 6 do 24 m</t>
  </si>
  <si>
    <t>734209104</t>
  </si>
  <si>
    <t>Montáž závitovej armatúry s 1 závitom G 3/4</t>
  </si>
  <si>
    <t>4849211006</t>
  </si>
  <si>
    <t>Príslušenstvo vykurovania HERZ Termostat HERZ "MINI", 6 - 28 °C  Herz obj.č.1920060</t>
  </si>
  <si>
    <t>734209112</t>
  </si>
  <si>
    <t>Montáž závitovej armatúry s 2 závitmi do G 1/2</t>
  </si>
  <si>
    <t>4228461003</t>
  </si>
  <si>
    <t>Herz ventil priamy TS-90  E1/2"</t>
  </si>
  <si>
    <t>4228461007</t>
  </si>
  <si>
    <t>Herz ventil rohový  TS-90 E 1/2"</t>
  </si>
  <si>
    <t>484pa-hm-r</t>
  </si>
  <si>
    <t>Rohová pripojovacia armatúra HM Koratherm</t>
  </si>
  <si>
    <t>734211122</t>
  </si>
  <si>
    <t>Ventil odvzdušňovací závitový vykurovacích telies K 1172 do G 3/8</t>
  </si>
  <si>
    <t>998734203</t>
  </si>
  <si>
    <t>Presun hmôt pre armatúry v objektoch výšky nad 6 do 24 m</t>
  </si>
  <si>
    <t>735154040</t>
  </si>
  <si>
    <t>Montáž vykurovacieho telesa panelového jednoradového 600 mm/ dĺžky 400-600 mm</t>
  </si>
  <si>
    <t>735154042</t>
  </si>
  <si>
    <t>Montáž vykurovacieho telesa panelového jednoradového 600 mm/ dĺžky 1000-1200 mm</t>
  </si>
  <si>
    <t>735154123</t>
  </si>
  <si>
    <t>Montáž vykurovacieho telesa panelového dvojradového výšky 400 mm/ dĺžky 1400-1800 mm</t>
  </si>
  <si>
    <t>735154124</t>
  </si>
  <si>
    <t>Montáž vykurovacieho telesa panelového dvojradového výšky 400 mm/ dĺžky 2000-2600 mm</t>
  </si>
  <si>
    <t>735154141</t>
  </si>
  <si>
    <t>Montáž vykurovacieho telesa panelového dvojradového výšky 600 mm/ dĺžky 700-900 mm</t>
  </si>
  <si>
    <t>735154142</t>
  </si>
  <si>
    <t>Montáž vykurovacieho telesa panelového dvojradového výšky 600 mm/ dĺžky 1000-1200 mm</t>
  </si>
  <si>
    <t>735154143</t>
  </si>
  <si>
    <t>Montáž vykurovacieho telesa panelového dvojradového výšky 600 mm/ dĺžky 1400-1800 mm</t>
  </si>
  <si>
    <t>735158110</t>
  </si>
  <si>
    <t>Vykurovacie telesá panelové, tlaková skúška telesa vodou U. S. Steel Košice jednoradového</t>
  </si>
  <si>
    <t>735158120</t>
  </si>
  <si>
    <t>Vykurovacie telesá panelové, tlaková skúška telesa vodou U. S. Steel Košice dvojradového</t>
  </si>
  <si>
    <t>4845366610</t>
  </si>
  <si>
    <t>Vykurovacie teleso doskové oceľové KORAD 11K s jedným panelom a jedným konvektorom  600x0500</t>
  </si>
  <si>
    <t>4845366660</t>
  </si>
  <si>
    <t>Vykurovacie teleso doskové oceľové KORAD 11K s jedným panelom a jedným konvektorom  600X1000</t>
  </si>
  <si>
    <t>4845366680</t>
  </si>
  <si>
    <t>Vykurovacie teleso doskové oceľové KORAD 11K s jedným panelom a jedným konvektorom  600X1200</t>
  </si>
  <si>
    <t>4845374300</t>
  </si>
  <si>
    <t>Vykurovacie teleso doskové oceľové KORAD 21K s dvoma panelmi a jedným konvektorom  600x0700</t>
  </si>
  <si>
    <t>4845374600</t>
  </si>
  <si>
    <t>Vykurovacie teleso doskové oceľové KORAD 21K s dvoma panelmi a jedným konvektorom  600x1000</t>
  </si>
  <si>
    <t>4845374800</t>
  </si>
  <si>
    <t>Vykurovacie teleso doskové oceľové KORAD 21K s dvoma panelmi a jedným konvektorom  600x1200</t>
  </si>
  <si>
    <t>4845375000</t>
  </si>
  <si>
    <t>Vykurovacie teleso doskové oceľové KORAD 21K s dvoma panelmi a jedným konvektorom  600x1400</t>
  </si>
  <si>
    <t>4845378600</t>
  </si>
  <si>
    <t>Vykurovacie teleso doskové oceľové KORAD 22K s dvoma panelmi a dvoma konvektormi  400x1400</t>
  </si>
  <si>
    <t>4845380500</t>
  </si>
  <si>
    <t>Vykurovacie teleso doskové oceľové KORAD 22K s dvoma panelmi a dvoma konvektormi  600x0900 AAA</t>
  </si>
  <si>
    <t>484d-p-k21hm366/1300</t>
  </si>
  <si>
    <t>Panelový radiátor Koratherm K 21 HM 366/1300</t>
  </si>
  <si>
    <t>998735202</t>
  </si>
  <si>
    <t>Presun hmôt pre vykurovacie telesá v objektoch výšky nad 6 do 12 m</t>
  </si>
  <si>
    <t>783424340</t>
  </si>
  <si>
    <t>Nátery kov.potr.a armatúr syntet. do DN 50 mm farby bielej dvojnás. 1x email a základný náter</t>
  </si>
  <si>
    <t>783424740</t>
  </si>
  <si>
    <t>Nátery kov.potr.a armatúr syntetické potrubie do DN 50 mm farby bielej základný</t>
  </si>
  <si>
    <t>733110803</t>
  </si>
  <si>
    <t>Demontáž potrubia z oceľových rúrok závitových do DN 15,  -0,00100t</t>
  </si>
  <si>
    <t>262144</t>
  </si>
  <si>
    <t>733110806</t>
  </si>
  <si>
    <t>Demontáž potrubia z oceľových rúrok závitových nad 15 do DN 32</t>
  </si>
  <si>
    <t>733191816</t>
  </si>
  <si>
    <t>Odrezanie strmeňového držiaka do priem. 44.5 -0,00014t</t>
  </si>
  <si>
    <t>733191903</t>
  </si>
  <si>
    <t>Oprava rozvodov potrubí z oceľových rúrok závitových normálnych i zosilených - montáž DN 15</t>
  </si>
  <si>
    <t>733191904</t>
  </si>
  <si>
    <t>Oprava rozvodov potrubí z oceľových rúrok závitových normálnych i zosilených - montáž DN 20</t>
  </si>
  <si>
    <t>733191905</t>
  </si>
  <si>
    <t>Oprava rozvodov potrubí z oceľových rúrok závitových normálnych i zosilených - montáž DN 25</t>
  </si>
  <si>
    <t>733191913</t>
  </si>
  <si>
    <t>Oprava rozvodov potrubí z oceľových rúrok zaslepenie kovaním a zavarením DN 15</t>
  </si>
  <si>
    <t>733191923</t>
  </si>
  <si>
    <t>Oprava rozvodov potrubí privarenie odbočky do DN 15</t>
  </si>
  <si>
    <t>734200821</t>
  </si>
  <si>
    <t>Demontáž armatúry závitovej s dvomi závitmi do G 1/2 -0,00045t</t>
  </si>
  <si>
    <t>734300821</t>
  </si>
  <si>
    <t>Demontáž armatúry horúcovodnej, rozpojenie skrutkovania do DN 15</t>
  </si>
  <si>
    <t>735000912</t>
  </si>
  <si>
    <t>Vyregulovanie dvojregulačného ventilu s termostatickým ovládaním</t>
  </si>
  <si>
    <t>735151821</t>
  </si>
  <si>
    <t>Demontáž vykurovacieho telesa panelového dvojradového stavebnej dľžky do 1500 mm,  -0,02493t</t>
  </si>
  <si>
    <t>735191910</t>
  </si>
  <si>
    <t>Napustenie vody do vykurovacieho systému vrátane potrubia o v. pl. vykurovacích telies</t>
  </si>
  <si>
    <t>735494811</t>
  </si>
  <si>
    <t>Vypúšťanie vody z vykurovacích sústav(bez kotlov,ohrievačov,zásobníkov a vyk.telies</t>
  </si>
  <si>
    <t>Dmp</t>
  </si>
  <si>
    <t>Drobné montážne práce</t>
  </si>
  <si>
    <t>MV</t>
  </si>
  <si>
    <t>Murárska výpomoc</t>
  </si>
  <si>
    <t>UN-IP</t>
  </si>
  <si>
    <t>ZaSP</t>
  </si>
  <si>
    <t>Zaregulovanie a skúšobná prevádzka</t>
  </si>
  <si>
    <t>003 - Zdravotechnika</t>
  </si>
  <si>
    <t>Ing.Košík</t>
  </si>
  <si>
    <t>D1 - Práce a dodávky HSV</t>
  </si>
  <si>
    <t xml:space="preserve">    D2 - Zemné práce</t>
  </si>
  <si>
    <t xml:space="preserve">    D3 - Vodorovné konštrukcie</t>
  </si>
  <si>
    <t xml:space="preserve">    D4 - Úpravy povrchov, podlahy, osadenie</t>
  </si>
  <si>
    <t xml:space="preserve">    D5 - Ostatné konštrukcie a práce-búranie</t>
  </si>
  <si>
    <t>D6 - Práce a dodávky PSV</t>
  </si>
  <si>
    <t xml:space="preserve">    D7 - Izolácie tepelné</t>
  </si>
  <si>
    <t xml:space="preserve">    D8 - Izolácie proti chemickým vplyvom</t>
  </si>
  <si>
    <t xml:space="preserve">    D9 - Zdravotech. vnútorná kanalizácia</t>
  </si>
  <si>
    <t xml:space="preserve">    D10 - Zdravotechnika - vnútorný vodovod</t>
  </si>
  <si>
    <t xml:space="preserve">    D11 - Zdravotechnika - zariaď. predmety</t>
  </si>
  <si>
    <t xml:space="preserve">    D12 - Ústredné kúrenie, armatúry.</t>
  </si>
  <si>
    <t>D13 - Práce a dodávky M</t>
  </si>
  <si>
    <t xml:space="preserve">    D14 - Montáž prev.,mer. a regul.zariadení</t>
  </si>
  <si>
    <t>Pol2</t>
  </si>
  <si>
    <t>Búranie  podlahy v ploche do 200m2 z kameniva ťaženého, hr.100-200mm,  -0,24000t</t>
  </si>
  <si>
    <t>Pol3</t>
  </si>
  <si>
    <t>Búranie podlahy v ploche do 200 m2 z betónu prostého, hr. vrstvy 150 do 300 mm,  -0,50000t</t>
  </si>
  <si>
    <t>Pol4</t>
  </si>
  <si>
    <t>Výkop v uzavretých priestoroch s naložením výkopu na dopravný prostriedok v hornine 1 až 4</t>
  </si>
  <si>
    <t>Pol5</t>
  </si>
  <si>
    <t>Príplatok k cenám za sťaženie výkopu pre všetky triedy</t>
  </si>
  <si>
    <t>Pol6</t>
  </si>
  <si>
    <t>Zvislé premiestnenie výkopku z horniny I až IV, nosením za každé 3 m výšky</t>
  </si>
  <si>
    <t>Pol7</t>
  </si>
  <si>
    <t>Vodorovné premiestnenie výkopku tr.1-4 do 5000 m</t>
  </si>
  <si>
    <t>Pol8</t>
  </si>
  <si>
    <t>Uloženie sypaniny na skládky do 100 m3</t>
  </si>
  <si>
    <t>Pol9</t>
  </si>
  <si>
    <t>Poplatok za skládku</t>
  </si>
  <si>
    <t>Pol10</t>
  </si>
  <si>
    <t>Zásyp sypaninou v uzavretých priestoroch s urovnaním povrchu zásypu</t>
  </si>
  <si>
    <t>Pol11</t>
  </si>
  <si>
    <t>Obsyp potrubia sypaninou z vhodných hornín 1 až 4 bez prehodenia sypaniny</t>
  </si>
  <si>
    <t>Pol12</t>
  </si>
  <si>
    <t>Štrkopiesok 0-63 b</t>
  </si>
  <si>
    <t>Pol13</t>
  </si>
  <si>
    <t>Príplatok k cene za prehodenie sypaniny</t>
  </si>
  <si>
    <t>Pol14</t>
  </si>
  <si>
    <t>Lôžko pod potrubie, stoky a drobné objekty, v otvorenom výkope z piesku a štrkopiesku do 63 mm</t>
  </si>
  <si>
    <t>Pol15</t>
  </si>
  <si>
    <t>Omietka stien z malty zo 450 kg cementu na 1 m3 malty hladená oceľovým hladidlom</t>
  </si>
  <si>
    <t>Pol16</t>
  </si>
  <si>
    <t>Mazanina z betónu prostého tr.C 8/10 hr.nad 50 do 80 mm</t>
  </si>
  <si>
    <t>Pol17</t>
  </si>
  <si>
    <t>Výstuž mazanín z betónov (z kameniva) a z ľahkých betónov zo zváraných sietí z drôtov typu KARI</t>
  </si>
  <si>
    <t>Pol18</t>
  </si>
  <si>
    <t>Vysekanie škár pri hĺbke škáry do 70mm v murive z tehál -0,01700t</t>
  </si>
  <si>
    <t>Pol19</t>
  </si>
  <si>
    <t>Vysekanie škár pri hĺbke 70 do 120mm v murive z lomového kameňa -0,02700t</t>
  </si>
  <si>
    <t>Pol20</t>
  </si>
  <si>
    <t>Búranie železobetónových stropov doskových hr.nad 80 mm,  -2,40000t</t>
  </si>
  <si>
    <t>Pol21</t>
  </si>
  <si>
    <t>Montáž izolácie tepelnej potrubia D do 76 mm</t>
  </si>
  <si>
    <t>Pol22</t>
  </si>
  <si>
    <t>TUBOLIT izolácia - trubica   22/13-DG (120)  ARC-0031  Armacell  AZ FLEX</t>
  </si>
  <si>
    <t>Pol23</t>
  </si>
  <si>
    <t>TUBOLIT izolácia - trubica   28/13-DG (98)  ARC-0032  Armacell  AZ FLEX</t>
  </si>
  <si>
    <t>Pol24</t>
  </si>
  <si>
    <t>TUBOLIT izolácia - trubica   35/13-DG (72)  ARC-0033  Armacell  AZ FLEX</t>
  </si>
  <si>
    <t>Pol25</t>
  </si>
  <si>
    <t>TUBOLIT izolácia - trubica   28/30-DG (60)  ARC-0052  Armacell  AZ FLEX</t>
  </si>
  <si>
    <t>Pol26</t>
  </si>
  <si>
    <t>Zhotovenie izolácie stav. konštr. fóliami lepenými celoplošne, včítane penetrácie podláh miestností</t>
  </si>
  <si>
    <t>Pol27</t>
  </si>
  <si>
    <t>IZOFOL fólia 621 hrúbka 0,6 mm</t>
  </si>
  <si>
    <t>Pol28</t>
  </si>
  <si>
    <t>Demontáž odpadoveho potrubia menovitej svetlosti do DN 150</t>
  </si>
  <si>
    <t>Pol29</t>
  </si>
  <si>
    <t>Potrubie z PVC - U odpadové ležaté hrdlové D 110x3, 2</t>
  </si>
  <si>
    <t>Pol30</t>
  </si>
  <si>
    <t>Potrubie z PVC - U odpadové zvislé hrdlové D 110x3, 2</t>
  </si>
  <si>
    <t>Pol31</t>
  </si>
  <si>
    <t>Potrubie z PVC - U odpadové ležaté hrdlové D 125x3,2</t>
  </si>
  <si>
    <t>Pol32</t>
  </si>
  <si>
    <t>Potrubie z HT rúr odpadové zvislé hrdlové D 75x3,0</t>
  </si>
  <si>
    <t>Pol33</t>
  </si>
  <si>
    <t>Potrubie z HT rúr odpadové zvislé hrdlové D 110x2, 2</t>
  </si>
  <si>
    <t>Pol34</t>
  </si>
  <si>
    <t>Potrubie z HT rúr pripájacie D 40x1, 8</t>
  </si>
  <si>
    <t>Pol35</t>
  </si>
  <si>
    <t>Potrubie z HT rúr pripájacie D 50x1, 8</t>
  </si>
  <si>
    <t>Pol36</t>
  </si>
  <si>
    <t>Potrubie z HT rúr pripájacie D 110x2,2</t>
  </si>
  <si>
    <t>Pol37</t>
  </si>
  <si>
    <t>Potrubie z plastických rúrok PP DN 32x4, 5 polyfúznym zváraním</t>
  </si>
  <si>
    <t>Pol38</t>
  </si>
  <si>
    <t>D+M podlahového vpustu HL310NPr</t>
  </si>
  <si>
    <t>Pol39</t>
  </si>
  <si>
    <t>Zriadenie prípojky na potrubí vyvedenie a upevnenie odpadových výpustiek D 40x1, 8</t>
  </si>
  <si>
    <t>Pol40</t>
  </si>
  <si>
    <t>Zriadenie prípojky na potrubí vyvedenie a upevnenie odpadových výpustiek D 50x1, 8</t>
  </si>
  <si>
    <t>Pol41</t>
  </si>
  <si>
    <t>Zriadenie prípojky na potrubí vyvedenie a upevnenie odpadových výpustiek D 110x2, 3</t>
  </si>
  <si>
    <t>Pol42</t>
  </si>
  <si>
    <t>Montáž zápachovej uzávierky pre zariaďovacie predmety, umývadlová do D 40</t>
  </si>
  <si>
    <t>Pol43</t>
  </si>
  <si>
    <t>Uzávierka zápachová sifón umývadlový  DN40</t>
  </si>
  <si>
    <t>Pol44</t>
  </si>
  <si>
    <t>Montáž zápachovej uzávierky pre zariaďovacie predmety, drezová do D 50 (pre jeden drez)</t>
  </si>
  <si>
    <t>Pol45</t>
  </si>
  <si>
    <t>Uzávierka zápachová drezova DN50</t>
  </si>
  <si>
    <t>Pol46</t>
  </si>
  <si>
    <t>Montáž zápachovej uzávierky pre zariaďovacie predmety, pisoárovej do D 50</t>
  </si>
  <si>
    <t>Pol47</t>
  </si>
  <si>
    <t>Uzávierka zápachová pisoárová T 2422 2</t>
  </si>
  <si>
    <t>Pol48</t>
  </si>
  <si>
    <t>Zápachová uzávierka so suchym uzaverom HL21</t>
  </si>
  <si>
    <t>Pol49</t>
  </si>
  <si>
    <t>Lievik so sifónom a prídavná uzávierka HL 21</t>
  </si>
  <si>
    <t>Pol50</t>
  </si>
  <si>
    <t>Zápachová uzávierka kondenzačná so suchym uzaverom HL138</t>
  </si>
  <si>
    <t>Pol51</t>
  </si>
  <si>
    <t>Kondezačný zápachový uzáver HL138 DN32</t>
  </si>
  <si>
    <t>Pol52</t>
  </si>
  <si>
    <t>Privzdušňovací ventil HL900</t>
  </si>
  <si>
    <t>Pol53</t>
  </si>
  <si>
    <t>Čistiaca tvarovka DN50</t>
  </si>
  <si>
    <t>Pol54</t>
  </si>
  <si>
    <t>Čistiaca tvarovka DN75</t>
  </si>
  <si>
    <t>Pol55</t>
  </si>
  <si>
    <t>Čistiaca tvarovka DN110</t>
  </si>
  <si>
    <t>Pol56</t>
  </si>
  <si>
    <t>Ostatné - skúška tesnosti kanalizácie v objektoch vodou do DN 125</t>
  </si>
  <si>
    <t>Pol57</t>
  </si>
  <si>
    <t>Presun hmôt pre vnútornú kanalizáciu v objektoch výšky do 6 m</t>
  </si>
  <si>
    <t>Pol58</t>
  </si>
  <si>
    <t>Demontáž vodovodného potrubia</t>
  </si>
  <si>
    <t>Pol59</t>
  </si>
  <si>
    <t>Potrubie z oceľ.rúr pozink.bezšvík.bežných-11 353.0, 10 004.0 zvarov. bežných-11 343.00 DN 32</t>
  </si>
  <si>
    <t>Pol60</t>
  </si>
  <si>
    <t>Potrubie plasthliníkové ALPEX - DUO 20x2 mm v tyčiach</t>
  </si>
  <si>
    <t>Pol61</t>
  </si>
  <si>
    <t>Potrubie plasthliníkové ALPEX - DUO 26x3 mm v tyčiach</t>
  </si>
  <si>
    <t>Pol62</t>
  </si>
  <si>
    <t>Potrubie plasthliníkové ALPEX - DUO 32x3 mm v tyčiach</t>
  </si>
  <si>
    <t>Pol63</t>
  </si>
  <si>
    <t>Ochrana potrubia plstenými pásmi DN 32 a DN 40</t>
  </si>
  <si>
    <t>Pol64</t>
  </si>
  <si>
    <t>Vyvedenie a upevnenie výpustky DN 15</t>
  </si>
  <si>
    <t>Pol65</t>
  </si>
  <si>
    <t>Vyvedenie a upevnenie výpustky DN 25</t>
  </si>
  <si>
    <t>Pol66</t>
  </si>
  <si>
    <t>Montáž armatúry závitovej s jedným závitom, nástenka pre výtokový ventil G 1/2</t>
  </si>
  <si>
    <t>Pol67</t>
  </si>
  <si>
    <t>Nástenka 16x1/2"</t>
  </si>
  <si>
    <t>Pol68</t>
  </si>
  <si>
    <t>Montáž ventilu výtok., plavák.,vypúšť.,odvodňov.,kohút.plniaceho,vypúšťacieho PN 0.6, ventilov G 1/2</t>
  </si>
  <si>
    <t>Pol69</t>
  </si>
  <si>
    <t>Výtokový ventil G 1/2"DN 15</t>
  </si>
  <si>
    <t>Pol70</t>
  </si>
  <si>
    <t>Montáž ventilu výtok., plavák.,vypúšť.,odvodňov.,kohút.plniaceho,vypúšťacieho PN 0.6, ventilov G 3/4</t>
  </si>
  <si>
    <t>Pol71</t>
  </si>
  <si>
    <t>Ventil mosadzny priamy K-83 T 3/4"</t>
  </si>
  <si>
    <t>Pol72</t>
  </si>
  <si>
    <t>Spätná klapka  závitová  3/4"</t>
  </si>
  <si>
    <t>Pol73</t>
  </si>
  <si>
    <t>Poistný ventil pre TÚV  3/4" x 1" KB-DN 20</t>
  </si>
  <si>
    <t>Pol74</t>
  </si>
  <si>
    <t>Montáž ventilu výtok., plavák.,vypúšť.,odvodňov.,kohút.plniaceho,vypúšťacieho PN 0.6, ventilov G 1</t>
  </si>
  <si>
    <t>Pol75</t>
  </si>
  <si>
    <t>Uzatvárací ventil 1"s odvodnením K125T</t>
  </si>
  <si>
    <t>Pol76</t>
  </si>
  <si>
    <t>Hydrant s tvarovo stalou hadicou HSH2 25/30+skrinka</t>
  </si>
  <si>
    <t>súb</t>
  </si>
  <si>
    <t>Pol77</t>
  </si>
  <si>
    <t>Kombinovaná armatúra na ochranu pitnej vody EARV 181 DN32 + montáž</t>
  </si>
  <si>
    <t>Pol78</t>
  </si>
  <si>
    <t>Tlaková skúška vodovodného potrubia závitového do DN 50</t>
  </si>
  <si>
    <t>Pol79</t>
  </si>
  <si>
    <t>Prepláchnutie a dezinfekcia vodovodného potrubia do DN 80</t>
  </si>
  <si>
    <t>Pol80</t>
  </si>
  <si>
    <t>Presun hmôt pre vnútorný vodovod v objektoch výšky do 6 m</t>
  </si>
  <si>
    <t>Pol81</t>
  </si>
  <si>
    <t>Montáž predstenového systému záchodov do masívnej murovanej konštrukcie (napr.GEBERIT, AlcaPlast)</t>
  </si>
  <si>
    <t>Pol82</t>
  </si>
  <si>
    <t>GEBERIT Duofix pre WC s variabilnou výškou UP320 1.138x 187x 452  obj.č. 111.396.00.5</t>
  </si>
  <si>
    <t>Pol83</t>
  </si>
  <si>
    <t>GEBERIT Duofix Special pre WC pre bezbarierové riešenie</t>
  </si>
  <si>
    <t>Pol84</t>
  </si>
  <si>
    <t>Montáž záchodovej misy zavesenej s rovným odpadom</t>
  </si>
  <si>
    <t>Pol85</t>
  </si>
  <si>
    <t>WC kombi 20375 Bahama výber vonkajší rovný odpad</t>
  </si>
  <si>
    <t>Pol86</t>
  </si>
  <si>
    <t>Montáž stojacého klozeta so zadným alebo spodným odpadom</t>
  </si>
  <si>
    <t>Pol87</t>
  </si>
  <si>
    <t>WC stojatý klozet so splachovacou nádržkou zadný alebo spodný odpad</t>
  </si>
  <si>
    <t>Pol88</t>
  </si>
  <si>
    <t>Montáž doplnkov zariadení kúpeľní a záchodov, toaletná doska</t>
  </si>
  <si>
    <t>Pol89</t>
  </si>
  <si>
    <t>Doska keramická toaletná</t>
  </si>
  <si>
    <t>Pol90</t>
  </si>
  <si>
    <t>Montáž tlačidla WC splachovača</t>
  </si>
  <si>
    <t>Pol91</t>
  </si>
  <si>
    <t>GEBERIT Tlačidlo Samba manhattan 295x 175x 45  obj.č. 115.770.CG.1</t>
  </si>
  <si>
    <t>Pol92</t>
  </si>
  <si>
    <t>Montáž pisoárového záchodku z bieleho diturvitu s automatickým splachovaním</t>
  </si>
  <si>
    <t>Pol93</t>
  </si>
  <si>
    <t>Pisoár biely</t>
  </si>
  <si>
    <t>Pol94</t>
  </si>
  <si>
    <t>Montáž tlakového splachovača senzorového  s napájacím zdrojom 230/12 V</t>
  </si>
  <si>
    <t>Pol95</t>
  </si>
  <si>
    <t>AQUA - Senzor APIS 5 automatický pisoárový splachovač</t>
  </si>
  <si>
    <t>Pol96</t>
  </si>
  <si>
    <t>Montáž umývadla na skrutky do muriva, bez výtokovej armatúry</t>
  </si>
  <si>
    <t>Pol97</t>
  </si>
  <si>
    <t>Pol98</t>
  </si>
  <si>
    <t>Pol99</t>
  </si>
  <si>
    <t>Montáž stĺpa umývadla</t>
  </si>
  <si>
    <t>Pol100</t>
  </si>
  <si>
    <t>Stĺp biely k umývadlu</t>
  </si>
  <si>
    <t>Pol101</t>
  </si>
  <si>
    <t>Montáž výlevky stojacej keramickej s mriežkou</t>
  </si>
  <si>
    <t>Pol102</t>
  </si>
  <si>
    <t>Výlevka stojatá s o zadným odpadom DN110 stojaca keramická s mriežkou</t>
  </si>
  <si>
    <t>Pol103</t>
  </si>
  <si>
    <t>Montáž kuchynských drezov jednoduchých, hranatých, s rozmerom  do 600 x 600 mm, bez výtokových armatúr</t>
  </si>
  <si>
    <t>Pol104</t>
  </si>
  <si>
    <t>Pol105</t>
  </si>
  <si>
    <t>Montáž elektrického zásobníka akumulačného stojatého do 30 L</t>
  </si>
  <si>
    <t>Pol106</t>
  </si>
  <si>
    <t>Tatramat EO 30 EL akumulačný elektrický tlakový ohrievač stojatý s rýchloohrevom  s objemom  30L.</t>
  </si>
  <si>
    <t>Pol107</t>
  </si>
  <si>
    <t>Tatramat ELOV 30 akumulačný elektrický tlakový ohrievač ležatý s rýchloohrevom  s objemom  30L.</t>
  </si>
  <si>
    <t>Pol108</t>
  </si>
  <si>
    <t>Montáž batérií umývadlových stojankových pákových alebo klasických</t>
  </si>
  <si>
    <t>Pol109</t>
  </si>
  <si>
    <t>220</t>
  </si>
  <si>
    <t>Pol110</t>
  </si>
  <si>
    <t>222</t>
  </si>
  <si>
    <t>Pol111</t>
  </si>
  <si>
    <t>Montáž batérie vaňovej nástennej G 1/2</t>
  </si>
  <si>
    <t>224</t>
  </si>
  <si>
    <t>Pol112</t>
  </si>
  <si>
    <t>226</t>
  </si>
  <si>
    <t>Pol113</t>
  </si>
  <si>
    <t>Predĺženie s nátr. a čapom T 216 1/2"x 100 mm</t>
  </si>
  <si>
    <t>228</t>
  </si>
  <si>
    <t>Pol114</t>
  </si>
  <si>
    <t>Montáž ventilu rohového s pripojovacou rúrkou G 1/2</t>
  </si>
  <si>
    <t>230</t>
  </si>
  <si>
    <t>Pol115</t>
  </si>
  <si>
    <t>Ventil pre hygienické a zdravotnické zariadenia rohový mosadzný T 65 1/2" s rúrkou a ružicou</t>
  </si>
  <si>
    <t>232</t>
  </si>
  <si>
    <t>Pol116</t>
  </si>
  <si>
    <t>Montáž dvierok kovových lakovaných</t>
  </si>
  <si>
    <t>234</t>
  </si>
  <si>
    <t>Pol117</t>
  </si>
  <si>
    <t>Dvierka krycie 30x30 cm komaxit biely</t>
  </si>
  <si>
    <t>236</t>
  </si>
  <si>
    <t>Pol118</t>
  </si>
  <si>
    <t>Presun hmôt pre zariaďovacie predmety v objektoch výšky do 6 m</t>
  </si>
  <si>
    <t>238</t>
  </si>
  <si>
    <t>Pol119</t>
  </si>
  <si>
    <t>Tlakomer deformačný kruhový B 0-10 MPa č.03313 priem. 160</t>
  </si>
  <si>
    <t>240</t>
  </si>
  <si>
    <t>Pol120</t>
  </si>
  <si>
    <t>Zavesy,konzoly, objimky,pevne body</t>
  </si>
  <si>
    <t>sub</t>
  </si>
  <si>
    <t>242</t>
  </si>
  <si>
    <t>Pol121</t>
  </si>
  <si>
    <t>Napojenie na existujúce rozvody vodovodu, kanalizacie</t>
  </si>
  <si>
    <t>244</t>
  </si>
  <si>
    <t>Pol122</t>
  </si>
  <si>
    <t>Demontáž exist. zariaďovacieho predmetu vrátane odvozu na skládku</t>
  </si>
  <si>
    <t>246</t>
  </si>
  <si>
    <t>Pol123</t>
  </si>
  <si>
    <t>Demontáž exist. ohrievača vody vrátane odvozu na skládku</t>
  </si>
  <si>
    <t>248</t>
  </si>
  <si>
    <t>004 - Elektroinštalácia</t>
  </si>
  <si>
    <t>Ing.Hrapko</t>
  </si>
  <si>
    <t>M - Práce a dodávky M</t>
  </si>
  <si>
    <t xml:space="preserve">    210M - Elektroinštalácia</t>
  </si>
  <si>
    <t>Hmoždinka   HM - 10</t>
  </si>
  <si>
    <t>256</t>
  </si>
  <si>
    <t>-    montáž</t>
  </si>
  <si>
    <t>-    vŕtanie otvoru</t>
  </si>
  <si>
    <t>Ochranná  hadica  SM 1225</t>
  </si>
  <si>
    <t>Kábel   CYKY - O   3 x 1,5</t>
  </si>
  <si>
    <t>Kábel  CYKY - J   3 x 1,5</t>
  </si>
  <si>
    <t>Kábel  CYKY - J  3 x 2,5</t>
  </si>
  <si>
    <t>Kábel  CYKY - J  4 x 1,5</t>
  </si>
  <si>
    <t>Kábel  CYKY - J  5 x 10</t>
  </si>
  <si>
    <t>Kábel   CHKE - V - J   3 x 1,5</t>
  </si>
  <si>
    <t>Kábel   CHKE - V - J   3 x 2,5</t>
  </si>
  <si>
    <t>Káblový  žľab  62/ 50/ 2 m</t>
  </si>
  <si>
    <t>Kryt  žľabu  62</t>
  </si>
  <si>
    <t>Podpera  k  žľabu  veľ. 62</t>
  </si>
  <si>
    <t>Koleno  žľabu  62 vrátane krytu</t>
  </si>
  <si>
    <t>Spojovací  materiál  ku  žľabom</t>
  </si>
  <si>
    <t>sada</t>
  </si>
  <si>
    <t>Elektroinštalačná lišta  LV 24x22</t>
  </si>
  <si>
    <t>Svorkovnica  štvorpólová  typ  6303-13</t>
  </si>
  <si>
    <t>-    montáž  a  zapojenie</t>
  </si>
  <si>
    <t>Svietidlo LED, typ  A4107M91DPALED + MCL90F1LED,  45W, 230V, IP20</t>
  </si>
  <si>
    <t>Svietidlo LED, typ  A2097PRIX1 - PC4, PRIMA X LED, 20W, 230V,                 IP66</t>
  </si>
  <si>
    <t>Svietidlo LED,  typ  GTV LD - COB20K - 40,  20W, 230V, IP20</t>
  </si>
  <si>
    <t>Núdzové  svietidlo  LED.  INFINITY B, I1019FB - 1 SE,  3,2W, 230V, IP44, 1 hodina</t>
  </si>
  <si>
    <t>Rozvádzač  R - PC</t>
  </si>
  <si>
    <t>Rozvádzač  RH - existujúci</t>
  </si>
  <si>
    <t>-    úoprava  a  doplnenie</t>
  </si>
  <si>
    <t>Vypínač, biely, 10A,  230V, IP20,  radenie  1</t>
  </si>
  <si>
    <t>Vypínač, biely, 10A,  230V, IP20,  radenie  5</t>
  </si>
  <si>
    <t>Zásuvka, biela,  dvojitá,  šikmá,  16A,  230V,  IP20</t>
  </si>
  <si>
    <t>Zásuvka, biela,  dvojitá,  šikmá  s prepäťovou  ochranou "D",  16A,  230V,  IP20</t>
  </si>
  <si>
    <t>Zásuvka  v  škatuli,  16A,  230V,  IP55</t>
  </si>
  <si>
    <t>Vypínač, biely, typ  RF SA 61 - B,  10A,  230V, IP20</t>
  </si>
  <si>
    <t>Vypínač, biely, typ  RF SA 62 - B,  10A,  230V, IP20</t>
  </si>
  <si>
    <t>Vyhodnocovacia  jednotka  RF WB 20,  230V, IP20</t>
  </si>
  <si>
    <t>Škatula  prístrojová  KPR 68</t>
  </si>
  <si>
    <t>Škatula  prístrojová  KU 68 LA / 1</t>
  </si>
  <si>
    <t>Škatula  prístrojová  KPR 68 L</t>
  </si>
  <si>
    <t>Škatula  odbočná,  so  svorkovnicou  a  viečkom  KU 68 - 1903</t>
  </si>
  <si>
    <t>Škatula  odbočná,  so  svorkovnicou  a  viečkom  KR 97 / 5</t>
  </si>
  <si>
    <t>Škatula  KEZ</t>
  </si>
  <si>
    <t>-1356544880</t>
  </si>
  <si>
    <t xml:space="preserve">     -    montáž  a  zapojenie</t>
  </si>
  <si>
    <t>-2113381849</t>
  </si>
  <si>
    <t>Regulátor  REE 1 - dodávka  VZT</t>
  </si>
  <si>
    <t>Splachovač - dodávka  ZT</t>
  </si>
  <si>
    <t>Istič  PL7 - B63 / 3</t>
  </si>
  <si>
    <t>Istič  PL7 - B10 / 1</t>
  </si>
  <si>
    <t>Prúdový chránič s nadprúdovou  ochranou PFL7 - 16 / 1N / B / 003 - A</t>
  </si>
  <si>
    <t>Ukončenie  kábla  do  5 x 4</t>
  </si>
  <si>
    <t>Popis  prístrojov  a  motorov</t>
  </si>
  <si>
    <t>957417608</t>
  </si>
  <si>
    <t>Vodič  FeZn  8</t>
  </si>
  <si>
    <t>584970629</t>
  </si>
  <si>
    <t xml:space="preserve">  - montáž</t>
  </si>
  <si>
    <t>-2081519160</t>
  </si>
  <si>
    <t>Vodič  FeZn  10</t>
  </si>
  <si>
    <t>1493729825</t>
  </si>
  <si>
    <t>- montáž</t>
  </si>
  <si>
    <t>-2022052555</t>
  </si>
  <si>
    <t>Svorka SS</t>
  </si>
  <si>
    <t>-485262052</t>
  </si>
  <si>
    <t>2102340174</t>
  </si>
  <si>
    <t>Svorka SR03</t>
  </si>
  <si>
    <t>-1091100755</t>
  </si>
  <si>
    <t>-1998615262</t>
  </si>
  <si>
    <t>Pol190</t>
  </si>
  <si>
    <t>Podružný  materiál</t>
  </si>
  <si>
    <t>sbr</t>
  </si>
  <si>
    <t>Pol191</t>
  </si>
  <si>
    <t>Vysekanie  drážok  pre  káble</t>
  </si>
  <si>
    <t>Demontáž</t>
  </si>
  <si>
    <t>Práce  nekryté  cenníkom</t>
  </si>
  <si>
    <t>Pol192</t>
  </si>
  <si>
    <t>Odborná prehliadka a skúška</t>
  </si>
  <si>
    <t>005 - Vzduchotechnika</t>
  </si>
  <si>
    <t>L.Oravec</t>
  </si>
  <si>
    <t xml:space="preserve">    VZT - Vzduchotechnika</t>
  </si>
  <si>
    <t xml:space="preserve">      D1 - Zariadenie č. 1 Spoločenská sála</t>
  </si>
  <si>
    <t xml:space="preserve">      D2 - Zariadenie č. 2 Poradenské centrum</t>
  </si>
  <si>
    <t xml:space="preserve">      OST - Ostatné</t>
  </si>
  <si>
    <t>Pol124</t>
  </si>
  <si>
    <t>demontáž vírivej výustky a jej repasia</t>
  </si>
  <si>
    <t>Pol125</t>
  </si>
  <si>
    <t>demontáž pružného potrubia k prívodným výustkám</t>
  </si>
  <si>
    <t>Pol126</t>
  </si>
  <si>
    <t>repasia celého vzduchotechnického zariadenia vrátane vzt jednotky a  MaR</t>
  </si>
  <si>
    <t>kpl</t>
  </si>
  <si>
    <t>1.1</t>
  </si>
  <si>
    <t>Znovunamontovanie demontovaných prívodných vírivých výustiek</t>
  </si>
  <si>
    <t>1.10</t>
  </si>
  <si>
    <t>Pružný tlmič hluku Systemair Sonodec 25   O254</t>
  </si>
  <si>
    <t>Pol127</t>
  </si>
  <si>
    <t>montáž</t>
  </si>
  <si>
    <t>Pol128</t>
  </si>
  <si>
    <t>Zaslepenie nástavca O250</t>
  </si>
  <si>
    <t>Pol129</t>
  </si>
  <si>
    <t>Nástavec O250, na hranaté potrubie</t>
  </si>
  <si>
    <t>Pol130</t>
  </si>
  <si>
    <t>2.1</t>
  </si>
  <si>
    <t>Odvodný ventilátor  Systemair K 160 XL sileo      400 m3/h    200 Pa, 230-1-50    102,0 W     0,447 A, príslušenstvo: 2x spojka na potrubie, ovládač REE 1</t>
  </si>
  <si>
    <t>Pol131</t>
  </si>
  <si>
    <t>2.5</t>
  </si>
  <si>
    <t>Odvodný tanierový ventil Systemair EFF 125, príslušenstvo: montážny krúžok RFU</t>
  </si>
  <si>
    <t>Pol132</t>
  </si>
  <si>
    <t>2.6</t>
  </si>
  <si>
    <t>Odvodný tanierový ventil Systemair EFF 100, príslušenstvo: montážny krúžok RFU</t>
  </si>
  <si>
    <t>2.7</t>
  </si>
  <si>
    <t>Dverová mriežka Systemair NOVA-D-2-400x200-UR1</t>
  </si>
  <si>
    <t>Pol133</t>
  </si>
  <si>
    <t>2.8</t>
  </si>
  <si>
    <t>Protidažďová žalúzia Systemair IGC - LI - 200</t>
  </si>
  <si>
    <t>Pol134</t>
  </si>
  <si>
    <t>2.9</t>
  </si>
  <si>
    <t>Tlmič hluku pre kruhové potrubie Systemair LDC 160-900</t>
  </si>
  <si>
    <t>Pol135</t>
  </si>
  <si>
    <t>-</t>
  </si>
  <si>
    <t>Kruhové potrubie SPIRO z  pozinkovaného plechu do pretlaku/podtlaku 600/600 Pa,  vrátane závesov a pomocných konštrukcií , priemer / počet tvaroviek</t>
  </si>
  <si>
    <t>Pol136</t>
  </si>
  <si>
    <t>TI  - tepelná izolácia vzt potrubia vo vnútornom prostredí  - samolepiaca hrúbky 20 mm s nakašírovanou Al foliou, s prelepením spojov .</t>
  </si>
  <si>
    <t>Pol137</t>
  </si>
  <si>
    <t>Pol138</t>
  </si>
  <si>
    <t>Montážny material</t>
  </si>
  <si>
    <t>Pol139</t>
  </si>
  <si>
    <t>Pol140</t>
  </si>
  <si>
    <t>Spojovací a tesniaci  material</t>
  </si>
  <si>
    <t>Pol141</t>
  </si>
  <si>
    <t>Zaregulovanie, skúšobná prevádzka a odovzdanie  zariadenia, vrátane všetkych protokolov o zaregulovaní a skúšobnej prevádzke, prehlásení o zhode, projekte skutočného vyhotovenia  a ostatnej dokumentácie</t>
  </si>
  <si>
    <t>Pol142</t>
  </si>
  <si>
    <t>mimostavenisková doprava</t>
  </si>
  <si>
    <t>Pol143</t>
  </si>
  <si>
    <t>podiel pridružených výkonov  a murárska výpomoc</t>
  </si>
  <si>
    <t>Pol144</t>
  </si>
  <si>
    <t>vnútrostaveniskový presun</t>
  </si>
  <si>
    <t>006 - Poplachové zariadenie narušenia</t>
  </si>
  <si>
    <t>Morez s.r.o.</t>
  </si>
  <si>
    <t xml:space="preserve">    D1 - Zariadenia PSN DIGIPLEX EVO 192</t>
  </si>
  <si>
    <t xml:space="preserve">    D2 - Oživovacie a programovacie práce</t>
  </si>
  <si>
    <t xml:space="preserve">    D3 - Vstupná odborná prehliadka a skúška</t>
  </si>
  <si>
    <t xml:space="preserve">    D4 - Montážny materiál a práce</t>
  </si>
  <si>
    <t>EVO 192</t>
  </si>
  <si>
    <t>Ústredňa 16/192 zón, 8 oblasti, 999 užívatelov</t>
  </si>
  <si>
    <t>ks/m</t>
  </si>
  <si>
    <t>Pol145</t>
  </si>
  <si>
    <t>K641</t>
  </si>
  <si>
    <t>klávesnica LCD</t>
  </si>
  <si>
    <t>Pol146</t>
  </si>
  <si>
    <t>DM 50</t>
  </si>
  <si>
    <t>Zbernicový digitálny PIR snímač interierový</t>
  </si>
  <si>
    <t>464359998</t>
  </si>
  <si>
    <t>Pol147</t>
  </si>
  <si>
    <t>-778880610</t>
  </si>
  <si>
    <t>PRO</t>
  </si>
  <si>
    <t>Magneticky kontakt</t>
  </si>
  <si>
    <t>VDMP3</t>
  </si>
  <si>
    <t xml:space="preserve"> hlasový modul pre PCS 200</t>
  </si>
  <si>
    <t>Pol148</t>
  </si>
  <si>
    <t>PCS250</t>
  </si>
  <si>
    <t>Komunikátor GSM / GPRS</t>
  </si>
  <si>
    <t>AWO 201 SK</t>
  </si>
  <si>
    <t>skrinka ústredne velká s trafom</t>
  </si>
  <si>
    <t>Akum.</t>
  </si>
  <si>
    <t>Akumulátor 12V/7 Ah, VdS</t>
  </si>
  <si>
    <t>Pol149</t>
  </si>
  <si>
    <t>Pol150</t>
  </si>
  <si>
    <t>Oživenie systému PSN DIGIPLEX EVO 192</t>
  </si>
  <si>
    <t>Pol151</t>
  </si>
  <si>
    <t>Vstupná odborná prehliadka a skúška</t>
  </si>
  <si>
    <t>220280221p</t>
  </si>
  <si>
    <t>kábel pre hlásnu líniu SYKFY 3x2x0,5, žľab/trubka</t>
  </si>
  <si>
    <t>Pol152</t>
  </si>
  <si>
    <t>HZS000101</t>
  </si>
  <si>
    <t>Zaškolenie obsluhy, riadenie a managment prostrdníctvom PC</t>
  </si>
  <si>
    <t>1690650965</t>
  </si>
  <si>
    <t>Projektová dokumentácia - projekt skutočného vyhotovenia</t>
  </si>
  <si>
    <t>187690285</t>
  </si>
  <si>
    <t>007 - Štrukturovaná kabeláž</t>
  </si>
  <si>
    <t xml:space="preserve">    SK - Štrukturovaná kabeláž</t>
  </si>
  <si>
    <t>legrand</t>
  </si>
  <si>
    <t>zásuvka rj.45 cat. 6 Valena s rámčekom a montážnou doskou biela</t>
  </si>
  <si>
    <t>Pol153</t>
  </si>
  <si>
    <t>Pol154</t>
  </si>
  <si>
    <t>patch panel cat.6 24 port. Tienený</t>
  </si>
  <si>
    <t>Pol155</t>
  </si>
  <si>
    <t>Pol156</t>
  </si>
  <si>
    <t>káblový organizér vodorovný 1U</t>
  </si>
  <si>
    <t>Pol157</t>
  </si>
  <si>
    <t>Pol158</t>
  </si>
  <si>
    <t>kábel optický 4vid. SM 4</t>
  </si>
  <si>
    <t>Pol159</t>
  </si>
  <si>
    <t>Pol160</t>
  </si>
  <si>
    <t>kábel cat.6 FTP lsoh</t>
  </si>
  <si>
    <t>Pol161</t>
  </si>
  <si>
    <t>Pol162</t>
  </si>
  <si>
    <t>HFX rúrka 20</t>
  </si>
  <si>
    <t>Pol163</t>
  </si>
  <si>
    <t>KO68</t>
  </si>
  <si>
    <t>krabica prístrojová pod omietku</t>
  </si>
  <si>
    <t>Pol164</t>
  </si>
  <si>
    <t>Pol165</t>
  </si>
  <si>
    <t>19" rozvádzač 42U 600x600</t>
  </si>
  <si>
    <t>Pol166</t>
  </si>
  <si>
    <t>Pol167</t>
  </si>
  <si>
    <t>19" polica 450mm</t>
  </si>
  <si>
    <t>Pol168</t>
  </si>
  <si>
    <t>TL - SG2424P zaisťuje 24 10/100/1000Mb/s portov , ktoré podporujú 802.3at/af-compliant PoE , s celkovým PoE prívodom elektriny do 180W, pre napájanie telefónov</t>
  </si>
  <si>
    <t>Pol169</t>
  </si>
  <si>
    <t>Pol170</t>
  </si>
  <si>
    <t>JetStream™ 24-Portový Gigabit L2 Lite Managed s 4-mi combo SFP Slotmi</t>
  </si>
  <si>
    <t>Pol171</t>
  </si>
  <si>
    <t>Gigabitový riadený prepínač L2 TP-LINK JetStreamTM TL-SG3216 poskytuje 16 portov 10/100/1 000 Mbit/s</t>
  </si>
  <si>
    <t>Pol172</t>
  </si>
  <si>
    <t>SFP transciver modul 1,25GHz SM pre optický prepoj</t>
  </si>
  <si>
    <t>Pol173</t>
  </si>
  <si>
    <t>Pol174</t>
  </si>
  <si>
    <t>Energenie UPS 3000VA rack mount line interactive</t>
  </si>
  <si>
    <t>Pol175</t>
  </si>
  <si>
    <t>Pol176</t>
  </si>
  <si>
    <t>ACAR 5x230V s prepäťovou ochranou</t>
  </si>
  <si>
    <t>Pol177</t>
  </si>
  <si>
    <t>sada montážnych skrutiek 4ks</t>
  </si>
  <si>
    <t>Pol178</t>
  </si>
  <si>
    <t>Pol179</t>
  </si>
  <si>
    <t>ventilátorová jednotka s termostatom 4 ventilátory</t>
  </si>
  <si>
    <t>Pol180</t>
  </si>
  <si>
    <t>Pol181</t>
  </si>
  <si>
    <t>optický distribučný box, držiak zvarov, 4 x SC/SC</t>
  </si>
  <si>
    <t>Pol182</t>
  </si>
  <si>
    <t>Pol183</t>
  </si>
  <si>
    <t>optický pigtail aj zvar</t>
  </si>
  <si>
    <t>Pol184</t>
  </si>
  <si>
    <t>Pol185</t>
  </si>
  <si>
    <t>Stopny uchyt pre káble</t>
  </si>
  <si>
    <t>Pol186</t>
  </si>
  <si>
    <t>drobný inštalačný materiál</t>
  </si>
  <si>
    <t>Pol187</t>
  </si>
  <si>
    <t>Pol188</t>
  </si>
  <si>
    <t>projekt skutočného vyhotovenia  3 paré + CD</t>
  </si>
  <si>
    <t>Pol189</t>
  </si>
  <si>
    <t>merania a meracie protokoly</t>
  </si>
  <si>
    <t>001a - Konferenčná sála</t>
  </si>
  <si>
    <t xml:space="preserve">    786a - Mobilné deliace steny</t>
  </si>
  <si>
    <t>941955004</t>
  </si>
  <si>
    <t>Lešenie ľahké pracovné pomocné s výškou lešeňovej podlahy nad 2,50 do 3,5 m</t>
  </si>
  <si>
    <t>719843069</t>
  </si>
  <si>
    <t>-2099077419</t>
  </si>
  <si>
    <t>105336677</t>
  </si>
  <si>
    <t>-655371595</t>
  </si>
  <si>
    <t>766411811</t>
  </si>
  <si>
    <t xml:space="preserve">Demontáž obloženia stien panelmi, veľ. do 1,5 m2,  -0,02465t   </t>
  </si>
  <si>
    <t>1663678989</t>
  </si>
  <si>
    <t>766414132</t>
  </si>
  <si>
    <t xml:space="preserve">Montáž oblož. stien, stĺpov a pilierov do 5 m2 panelmi obkladovými dyhovanými, veľkosti nad 0.6 do 1,5 m2   </t>
  </si>
  <si>
    <t>-879651178</t>
  </si>
  <si>
    <t>-60162433</t>
  </si>
  <si>
    <t>767581801</t>
  </si>
  <si>
    <t>Demontáž podhľadov kaziet,  -0,00500t</t>
  </si>
  <si>
    <t>908561909</t>
  </si>
  <si>
    <t>767582800</t>
  </si>
  <si>
    <t>Demontáž podhľadov roštov  -0,00200t</t>
  </si>
  <si>
    <t>290748104</t>
  </si>
  <si>
    <t>1600521150</t>
  </si>
  <si>
    <t>5530000008</t>
  </si>
  <si>
    <t>Oceľový väzník OV1</t>
  </si>
  <si>
    <t>-1546904497</t>
  </si>
  <si>
    <t>5530000009</t>
  </si>
  <si>
    <t xml:space="preserve">Oceľový rám RR1 </t>
  </si>
  <si>
    <t>-1103537690</t>
  </si>
  <si>
    <t>1156099350</t>
  </si>
  <si>
    <t>783225100</t>
  </si>
  <si>
    <t xml:space="preserve">Nátery kov.stav.doplnk.konštr. syntetické na vzduchu schnúce dvojnás. 1x s emailov. - 105µm </t>
  </si>
  <si>
    <t>168184377</t>
  </si>
  <si>
    <t>786681003</t>
  </si>
  <si>
    <t xml:space="preserve">D+M mobilná deliaca stena D1 - 11200x4588 </t>
  </si>
  <si>
    <t>1111589547</t>
  </si>
  <si>
    <t>-1998204182</t>
  </si>
  <si>
    <t>002 - Elektroinštalácia</t>
  </si>
  <si>
    <t>Vypínač, biely, 10A,  230V, IP20,  radenie  5A</t>
  </si>
  <si>
    <t>Vypínač, biely, 10A,  230V, IP20,  radenie  6</t>
  </si>
  <si>
    <t>Pol193</t>
  </si>
  <si>
    <t>Revizia</t>
  </si>
  <si>
    <t xml:space="preserve">Úprava náteru a izolácie potrubia   </t>
  </si>
  <si>
    <t>400/400/45, cementovo šedá farba. Prvý a posledný stupeň tmavší</t>
  </si>
  <si>
    <t>fólia vo farbe okna</t>
  </si>
  <si>
    <t xml:space="preserve"> vzduchovú nepriezvučnosť 47 dB</t>
  </si>
  <si>
    <t>farba šedá</t>
  </si>
  <si>
    <t>farba biela</t>
  </si>
  <si>
    <t>farba podla dlažby</t>
  </si>
  <si>
    <t>300/300 - farba šedá, dizajn cement</t>
  </si>
  <si>
    <t>podľa výkresu 8 mm</t>
  </si>
  <si>
    <t>podľa výkresu 2 mm</t>
  </si>
  <si>
    <t xml:space="preserve"> farba šedá</t>
  </si>
  <si>
    <t>farba cementovo šedá, spotreba 0,5 kg/m2</t>
  </si>
  <si>
    <t>veľkosť 300/100 (150), farba cementovo šedá</t>
  </si>
  <si>
    <t>hrúbka doiek 19 mm, perforácia 1202 mm2/ kazeta (otvor priemer 4 mm)</t>
  </si>
  <si>
    <t>- Ide o demontáž a montáž jestvujúcich kompozitných dosiek pre potreby montáže elektroištalácie</t>
  </si>
  <si>
    <t>RAL 7016</t>
  </si>
  <si>
    <t>KRYCÍ LIST ROZPOČTU 9.2.</t>
  </si>
  <si>
    <t>veľkosť 55 cm, biele</t>
  </si>
  <si>
    <t>materiál nerez</t>
  </si>
  <si>
    <t>Batéria páková</t>
  </si>
  <si>
    <t>SÚHRNNÝ LIST STAVBY 9.2.</t>
  </si>
  <si>
    <t xml:space="preserve">KRYCÍ LIST ROZPOČTU 9.2. </t>
  </si>
  <si>
    <t>Batéria páková vaňová mosadzná s ručnou sprchou TU 8115 XPS 1/2"x 100 mm</t>
  </si>
  <si>
    <t>Stojanková umývadlová batéria páková</t>
  </si>
  <si>
    <t>Stojanková drezová batéria páková</t>
  </si>
  <si>
    <t>Kuchynský drez jednoduchých, hranatých, s rozmerom  do 600 x 600 mm, bez výtokových armatúr, nerez</t>
  </si>
  <si>
    <t>Sanitárna keramika umývadlo,55 cm, pre imobilných 2x madlo</t>
  </si>
  <si>
    <t>Sanitárna keramika umývadlo 55cm</t>
  </si>
  <si>
    <t>Obkladačky keramické  300/100(150),farba cementovošedá</t>
  </si>
  <si>
    <t>Nátery epoxidových podláh betónových dvojnásobné,farba cementovošedá, spotreba 0,5kg/m2</t>
  </si>
  <si>
    <t>PVC podlaha heterogénna hr.2,5mm, farba šedá</t>
  </si>
  <si>
    <t xml:space="preserve">Podložka pod plávajúce podlahy biela hr. 2 mm </t>
  </si>
  <si>
    <t>Montáž podložky vyrovnávacej a tlmiacej penovej hr. 2 mm pod plávajúce podlahy</t>
  </si>
  <si>
    <t>Laminátové parkety hr.8 mm</t>
  </si>
  <si>
    <t>Dlažba gres, 300/300, fraba šedá, dizajn cement</t>
  </si>
  <si>
    <t>Dvere vnútorné jednokrídlové, výplň papierová voština, povrch CPL laminát M10, mechanicky odolné plné, šírka 600 mm s vetracou mriežkou 400/200,biele</t>
  </si>
  <si>
    <t>Dvere vnútorné jednokrídlové, výplň papierová voština, povrch CPL laminát M10, mechanicky odolné plné, šírka 600 mm ,biele</t>
  </si>
  <si>
    <t>Dvere vnútorné jednokrídlové, výplň papierová voština, povrch CPL laminát M10, mechanicky odolné plné, šírka 800 mm s vetracou mriežkou 400/200,biele</t>
  </si>
  <si>
    <t>Dvere vnútorné jednokrídlové, výplň papierová voština, povrch CPL laminát M10, mechanicky odolné plné, šírka 800 mm ,biele</t>
  </si>
  <si>
    <t>Dvere vnútorné jednokrídlové, výplň papierová voština, povrch CPL laminát M10, mechanicky odolné plné, šírka 900 mm s vetr.mriežkou 400/200 a madlom a okopným plechom na oboch stranách,biele</t>
  </si>
  <si>
    <t>Zárubňa vnútorná obložková drevená, rozmer 600/1970 mm, pre stenu hrúbky 60-170 mm, pre jednokrídlové dvere,biele</t>
  </si>
  <si>
    <t>Zárubňa vnútorná obložková drevená, rozmer 800/1970 mm, pre stenu hrúbky 60-170 mm, pre jednokrídlové dvere,biele</t>
  </si>
  <si>
    <t>SDK podhľad KNAUF D112, závesná dvojvrstvová kca profil montažný CD a nosný UD, dosky GKB hr. 12,5 mm, vzduch.nepriezvučnosť 47dB</t>
  </si>
  <si>
    <t>Parapetná doska vlhkovzdorná DTD vrchná vrstva: CPL laminát SPRELA 0,7 mm, B=250 mm,fólia vo farbe okna</t>
  </si>
  <si>
    <t xml:space="preserve">Dlažba z betónových dlaždíc 400/400/45 mm  so štruktúrovaným povrchom do lôžka z cem malty MC-10, farba šedá 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</si>
</sst>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Trebuchet MS"/>
      <family val="2"/>
    </font>
    <font>
      <sz val="8"/>
      <color rgb="FF969696"/>
      <name val="Trebuchet MS"/>
      <family val="2"/>
      <charset val="238"/>
    </font>
    <font>
      <sz val="9"/>
      <name val="Trebuchet MS"/>
      <family val="2"/>
      <charset val="238"/>
    </font>
    <font>
      <b/>
      <sz val="12"/>
      <name val="Trebuchet MS"/>
      <family val="2"/>
      <charset val="238"/>
    </font>
    <font>
      <sz val="11"/>
      <name val="Trebuchet MS"/>
      <family val="2"/>
      <charset val="238"/>
    </font>
    <font>
      <sz val="10"/>
      <name val="Trebuchet MS"/>
      <family val="2"/>
      <charset val="238"/>
    </font>
    <font>
      <sz val="12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8"/>
      <color rgb="FFFAE682"/>
      <name val="Trebuchet MS"/>
      <family val="2"/>
      <charset val="238"/>
    </font>
    <font>
      <sz val="10"/>
      <color rgb="FF960000"/>
      <name val="Trebuchet MS"/>
      <family val="2"/>
      <charset val="238"/>
    </font>
    <font>
      <u/>
      <sz val="10"/>
      <color theme="10"/>
      <name val="Trebuchet MS"/>
      <family val="2"/>
      <charset val="238"/>
    </font>
    <font>
      <sz val="8"/>
      <color rgb="FF3366FF"/>
      <name val="Trebuchet MS"/>
      <family val="2"/>
      <charset val="238"/>
    </font>
    <font>
      <b/>
      <sz val="16"/>
      <name val="Trebuchet MS"/>
      <family val="2"/>
      <charset val="238"/>
    </font>
    <font>
      <b/>
      <sz val="12"/>
      <color rgb="FF969696"/>
      <name val="Trebuchet MS"/>
      <family val="2"/>
      <charset val="238"/>
    </font>
    <font>
      <sz val="9"/>
      <color rgb="FF969696"/>
      <name val="Trebuchet MS"/>
      <family val="2"/>
      <charset val="238"/>
    </font>
    <font>
      <b/>
      <sz val="8"/>
      <color rgb="FF969696"/>
      <name val="Trebuchet MS"/>
      <family val="2"/>
      <charset val="238"/>
    </font>
    <font>
      <sz val="10"/>
      <color rgb="FF464646"/>
      <name val="Trebuchet MS"/>
      <family val="2"/>
      <charset val="238"/>
    </font>
    <font>
      <b/>
      <sz val="10"/>
      <name val="Trebuchet MS"/>
      <family val="2"/>
      <charset val="238"/>
    </font>
    <font>
      <b/>
      <sz val="10"/>
      <color rgb="FF464646"/>
      <name val="Trebuchet MS"/>
      <family val="2"/>
      <charset val="238"/>
    </font>
    <font>
      <sz val="10"/>
      <color rgb="FF969696"/>
      <name val="Trebuchet MS"/>
      <family val="2"/>
      <charset val="238"/>
    </font>
    <font>
      <b/>
      <sz val="9"/>
      <name val="Trebuchet MS"/>
      <family val="2"/>
      <charset val="238"/>
    </font>
    <font>
      <sz val="12"/>
      <color rgb="FF969696"/>
      <name val="Trebuchet MS"/>
      <family val="2"/>
      <charset val="238"/>
    </font>
    <font>
      <b/>
      <sz val="12"/>
      <color rgb="FF960000"/>
      <name val="Trebuchet MS"/>
      <family val="2"/>
      <charset val="238"/>
    </font>
    <font>
      <sz val="12"/>
      <name val="Trebuchet MS"/>
      <family val="2"/>
      <charset val="238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sz val="11"/>
      <color rgb="FF969696"/>
      <name val="Trebuchet MS"/>
      <family val="2"/>
      <charset val="238"/>
    </font>
    <font>
      <sz val="18"/>
      <color theme="10"/>
      <name val="Wingdings 2"/>
      <family val="1"/>
      <charset val="2"/>
    </font>
    <font>
      <b/>
      <sz val="10"/>
      <color rgb="FF003366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b/>
      <sz val="8"/>
      <color rgb="FF800000"/>
      <name val="Trebuchet MS"/>
      <family val="2"/>
      <charset val="238"/>
    </font>
    <font>
      <sz val="9"/>
      <color rgb="FF000000"/>
      <name val="Trebuchet MS"/>
      <family val="2"/>
      <charset val="238"/>
    </font>
    <font>
      <sz val="8"/>
      <color rgb="FF960000"/>
      <name val="Trebuchet MS"/>
      <family val="2"/>
      <charset val="238"/>
    </font>
    <font>
      <b/>
      <sz val="8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429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0" fillId="2" borderId="0" xfId="0" applyFill="1"/>
    <xf numFmtId="0" fontId="9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Border="1"/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17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19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166" fontId="27" fillId="0" borderId="0" xfId="0" applyNumberFormat="1" applyFont="1" applyBorder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0" fillId="0" borderId="16" xfId="0" applyNumberFormat="1" applyFont="1" applyBorder="1" applyAlignment="1">
      <alignment vertical="center"/>
    </xf>
    <xf numFmtId="4" fontId="20" fillId="0" borderId="17" xfId="0" applyNumberFormat="1" applyFont="1" applyBorder="1" applyAlignment="1">
      <alignment vertical="center"/>
    </xf>
    <xf numFmtId="166" fontId="20" fillId="0" borderId="17" xfId="0" applyNumberFormat="1" applyFont="1" applyBorder="1" applyAlignment="1">
      <alignment vertical="center"/>
    </xf>
    <xf numFmtId="4" fontId="20" fillId="0" borderId="18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4" fontId="20" fillId="4" borderId="11" xfId="0" applyNumberFormat="1" applyFont="1" applyFill="1" applyBorder="1" applyAlignment="1" applyProtection="1">
      <alignment horizontal="center" vertical="center"/>
      <protection locked="0"/>
    </xf>
    <xf numFmtId="0" fontId="20" fillId="4" borderId="12" xfId="0" applyFont="1" applyFill="1" applyBorder="1" applyAlignment="1" applyProtection="1">
      <alignment horizontal="center" vertical="center"/>
      <protection locked="0"/>
    </xf>
    <xf numFmtId="4" fontId="20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20" fillId="4" borderId="14" xfId="0" applyNumberFormat="1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Border="1" applyAlignment="1" applyProtection="1">
      <alignment horizontal="center" vertical="center"/>
      <protection locked="0"/>
    </xf>
    <xf numFmtId="164" fontId="20" fillId="4" borderId="16" xfId="0" applyNumberFormat="1" applyFont="1" applyFill="1" applyBorder="1" applyAlignment="1" applyProtection="1">
      <alignment horizontal="center" vertical="center"/>
      <protection locked="0"/>
    </xf>
    <xf numFmtId="0" fontId="20" fillId="4" borderId="17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0" fillId="2" borderId="0" xfId="0" applyFill="1" applyProtection="1"/>
    <xf numFmtId="0" fontId="5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5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167" fontId="35" fillId="0" borderId="0" xfId="0" applyNumberFormat="1" applyFont="1" applyAlignment="1">
      <alignment vertical="center"/>
    </xf>
    <xf numFmtId="0" fontId="8" fillId="0" borderId="4" xfId="0" applyFont="1" applyBorder="1" applyAlignment="1"/>
    <xf numFmtId="0" fontId="8" fillId="0" borderId="0" xfId="0" applyFont="1" applyBorder="1" applyAlignment="1"/>
    <xf numFmtId="0" fontId="6" fillId="0" borderId="0" xfId="0" applyFont="1" applyBorder="1" applyAlignment="1">
      <alignment horizontal="left"/>
    </xf>
    <xf numFmtId="0" fontId="8" fillId="0" borderId="5" xfId="0" applyFont="1" applyBorder="1" applyAlignment="1"/>
    <xf numFmtId="0" fontId="8" fillId="0" borderId="14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167" fontId="0" fillId="0" borderId="0" xfId="0" applyNumberFormat="1" applyFont="1" applyAlignment="1">
      <alignment vertical="center"/>
    </xf>
    <xf numFmtId="0" fontId="36" fillId="0" borderId="25" xfId="0" applyFont="1" applyBorder="1" applyAlignment="1" applyProtection="1">
      <alignment horizontal="center" vertical="center"/>
      <protection locked="0"/>
    </xf>
    <xf numFmtId="49" fontId="36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14" xfId="0" applyFont="1" applyBorder="1" applyAlignment="1">
      <alignment vertical="center"/>
    </xf>
    <xf numFmtId="0" fontId="0" fillId="4" borderId="25" xfId="0" applyFont="1" applyFill="1" applyBorder="1" applyAlignment="1" applyProtection="1">
      <alignment horizontal="center" vertical="center"/>
      <protection locked="0"/>
    </xf>
    <xf numFmtId="49" fontId="0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0" fillId="2" borderId="0" xfId="0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horizontal="left"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0" fillId="0" borderId="0" xfId="0" applyBorder="1" applyProtection="1"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7" fillId="0" borderId="0" xfId="0" applyFont="1" applyBorder="1" applyAlignment="1" applyProtection="1">
      <alignment horizontal="left" vertical="center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164" fontId="1" fillId="0" borderId="0" xfId="0" applyNumberFormat="1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0" fillId="6" borderId="0" xfId="0" applyFont="1" applyFill="1" applyBorder="1" applyAlignment="1" applyProtection="1">
      <alignment vertical="center"/>
      <protection locked="0"/>
    </xf>
    <xf numFmtId="0" fontId="3" fillId="6" borderId="8" xfId="0" applyFont="1" applyFill="1" applyBorder="1" applyAlignment="1" applyProtection="1">
      <alignment horizontal="left" vertical="center"/>
      <protection locked="0"/>
    </xf>
    <xf numFmtId="0" fontId="0" fillId="6" borderId="9" xfId="0" applyFont="1" applyFill="1" applyBorder="1" applyAlignment="1" applyProtection="1">
      <alignment vertical="center"/>
      <protection locked="0"/>
    </xf>
    <xf numFmtId="0" fontId="3" fillId="6" borderId="9" xfId="0" applyFont="1" applyFill="1" applyBorder="1" applyAlignment="1" applyProtection="1">
      <alignment horizontal="right" vertical="center"/>
      <protection locked="0"/>
    </xf>
    <xf numFmtId="0" fontId="3" fillId="6" borderId="9" xfId="0" applyFont="1" applyFill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20" fillId="0" borderId="16" xfId="0" applyFont="1" applyBorder="1" applyAlignment="1" applyProtection="1">
      <alignment horizontal="left" vertical="center"/>
      <protection locked="0"/>
    </xf>
    <xf numFmtId="0" fontId="0" fillId="0" borderId="17" xfId="0" applyFont="1" applyBorder="1" applyAlignment="1" applyProtection="1">
      <alignment vertical="center"/>
      <protection locked="0"/>
    </xf>
    <xf numFmtId="0" fontId="20" fillId="0" borderId="17" xfId="0" applyFont="1" applyBorder="1" applyAlignment="1" applyProtection="1">
      <alignment horizontal="left" vertical="center"/>
      <protection locked="0"/>
    </xf>
    <xf numFmtId="0" fontId="0" fillId="0" borderId="18" xfId="0" applyFont="1" applyBorder="1" applyAlignment="1" applyProtection="1">
      <alignment vertical="center"/>
      <protection locked="0"/>
    </xf>
    <xf numFmtId="0" fontId="0" fillId="0" borderId="19" xfId="0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0" fillId="0" borderId="21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0" fillId="0" borderId="0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25" xfId="0" applyFont="1" applyBorder="1" applyAlignment="1" applyProtection="1">
      <alignment vertical="center"/>
      <protection locked="0"/>
    </xf>
    <xf numFmtId="0" fontId="15" fillId="0" borderId="25" xfId="0" applyFont="1" applyBorder="1" applyAlignment="1" applyProtection="1">
      <alignment horizontal="center" vertical="center"/>
      <protection locked="0"/>
    </xf>
    <xf numFmtId="0" fontId="23" fillId="6" borderId="0" xfId="0" applyFont="1" applyFill="1" applyBorder="1" applyAlignment="1" applyProtection="1">
      <alignment horizontal="left" vertical="center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2" fillId="6" borderId="22" xfId="0" applyFont="1" applyFill="1" applyBorder="1" applyAlignment="1" applyProtection="1">
      <alignment horizontal="center" vertical="center" wrapText="1"/>
      <protection locked="0"/>
    </xf>
    <xf numFmtId="0" fontId="2" fillId="6" borderId="23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15" fillId="0" borderId="22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23" fillId="0" borderId="0" xfId="0" applyFont="1" applyBorder="1" applyAlignment="1" applyProtection="1">
      <alignment horizontal="left"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166" fontId="34" fillId="0" borderId="12" xfId="0" applyNumberFormat="1" applyFont="1" applyBorder="1" applyAlignment="1" applyProtection="1">
      <protection locked="0"/>
    </xf>
    <xf numFmtId="166" fontId="34" fillId="0" borderId="13" xfId="0" applyNumberFormat="1" applyFont="1" applyBorder="1" applyAlignment="1" applyProtection="1">
      <protection locked="0"/>
    </xf>
    <xf numFmtId="167" fontId="35" fillId="0" borderId="0" xfId="0" applyNumberFormat="1" applyFont="1" applyAlignment="1" applyProtection="1">
      <alignment vertical="center"/>
      <protection locked="0"/>
    </xf>
    <xf numFmtId="0" fontId="8" fillId="0" borderId="4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8" fillId="0" borderId="5" xfId="0" applyFont="1" applyBorder="1" applyAlignment="1" applyProtection="1">
      <protection locked="0"/>
    </xf>
    <xf numFmtId="0" fontId="8" fillId="0" borderId="0" xfId="0" applyFont="1" applyAlignment="1" applyProtection="1">
      <protection locked="0"/>
    </xf>
    <xf numFmtId="0" fontId="8" fillId="0" borderId="14" xfId="0" applyFont="1" applyBorder="1" applyAlignment="1" applyProtection="1">
      <protection locked="0"/>
    </xf>
    <xf numFmtId="166" fontId="8" fillId="0" borderId="0" xfId="0" applyNumberFormat="1" applyFont="1" applyBorder="1" applyAlignment="1" applyProtection="1">
      <protection locked="0"/>
    </xf>
    <xf numFmtId="166" fontId="8" fillId="0" borderId="15" xfId="0" applyNumberFormat="1" applyFont="1" applyBorder="1" applyAlignme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locked="0"/>
    </xf>
    <xf numFmtId="167" fontId="8" fillId="0" borderId="0" xfId="0" applyNumberFormat="1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166" fontId="1" fillId="0" borderId="0" xfId="0" applyNumberFormat="1" applyFont="1" applyBorder="1" applyAlignment="1" applyProtection="1">
      <alignment vertical="center"/>
      <protection locked="0"/>
    </xf>
    <xf numFmtId="166" fontId="1" fillId="0" borderId="15" xfId="0" applyNumberFormat="1" applyFont="1" applyBorder="1" applyAlignment="1" applyProtection="1">
      <alignment vertical="center"/>
      <protection locked="0"/>
    </xf>
    <xf numFmtId="167" fontId="0" fillId="0" borderId="0" xfId="0" applyNumberFormat="1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</xf>
    <xf numFmtId="0" fontId="0" fillId="0" borderId="25" xfId="0" applyFont="1" applyBorder="1" applyAlignment="1" applyProtection="1">
      <alignment horizontal="center" vertical="center" wrapText="1"/>
    </xf>
    <xf numFmtId="167" fontId="0" fillId="0" borderId="25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left"/>
    </xf>
    <xf numFmtId="49" fontId="36" fillId="0" borderId="25" xfId="0" applyNumberFormat="1" applyFont="1" applyBorder="1" applyAlignment="1" applyProtection="1">
      <alignment horizontal="left" vertical="center" wrapText="1"/>
    </xf>
    <xf numFmtId="0" fontId="36" fillId="0" borderId="25" xfId="0" applyFont="1" applyBorder="1" applyAlignment="1" applyProtection="1">
      <alignment horizontal="center" vertical="center" wrapText="1"/>
    </xf>
    <xf numFmtId="167" fontId="36" fillId="0" borderId="25" xfId="0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38" fillId="0" borderId="0" xfId="0" applyFont="1"/>
    <xf numFmtId="0" fontId="0" fillId="0" borderId="0" xfId="0" applyBorder="1" applyProtection="1"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2" fillId="3" borderId="0" xfId="0" applyFont="1" applyFill="1" applyAlignment="1">
      <alignment horizontal="center" vertical="center"/>
    </xf>
    <xf numFmtId="0" fontId="0" fillId="0" borderId="0" xfId="0"/>
    <xf numFmtId="0" fontId="7" fillId="4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left" vertical="center"/>
    </xf>
    <xf numFmtId="4" fontId="7" fillId="4" borderId="0" xfId="0" applyNumberFormat="1" applyFont="1" applyFill="1" applyBorder="1" applyAlignment="1" applyProtection="1">
      <alignment vertical="center"/>
      <protection locked="0"/>
    </xf>
    <xf numFmtId="4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9" fillId="0" borderId="0" xfId="0" applyFont="1" applyBorder="1" applyAlignment="1">
      <alignment horizontal="left" vertical="center" wrapText="1"/>
    </xf>
    <xf numFmtId="4" fontId="23" fillId="0" borderId="0" xfId="0" applyNumberFormat="1" applyFont="1" applyBorder="1" applyAlignment="1">
      <alignment vertical="center"/>
    </xf>
    <xf numFmtId="0" fontId="25" fillId="0" borderId="0" xfId="0" applyFont="1" applyBorder="1" applyAlignment="1">
      <alignment horizontal="left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167" fontId="6" fillId="0" borderId="23" xfId="0" applyNumberFormat="1" applyFont="1" applyBorder="1" applyAlignment="1" applyProtection="1">
      <protection locked="0"/>
    </xf>
    <xf numFmtId="167" fontId="6" fillId="0" borderId="23" xfId="0" applyNumberFormat="1" applyFont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alignment horizontal="center" vertical="center"/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67" fontId="7" fillId="0" borderId="23" xfId="0" applyNumberFormat="1" applyFont="1" applyBorder="1" applyAlignment="1" applyProtection="1">
      <protection locked="0"/>
    </xf>
    <xf numFmtId="167" fontId="7" fillId="0" borderId="23" xfId="0" applyNumberFormat="1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left" vertical="center" wrapText="1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0" fillId="4" borderId="25" xfId="0" applyFont="1" applyFill="1" applyBorder="1" applyAlignment="1" applyProtection="1">
      <alignment horizontal="left" vertical="center" wrapText="1"/>
      <protection locked="0"/>
    </xf>
    <xf numFmtId="167" fontId="23" fillId="0" borderId="12" xfId="0" applyNumberFormat="1" applyFont="1" applyBorder="1" applyAlignment="1" applyProtection="1">
      <protection locked="0"/>
    </xf>
    <xf numFmtId="167" fontId="3" fillId="0" borderId="12" xfId="0" applyNumberFormat="1" applyFont="1" applyBorder="1" applyAlignment="1" applyProtection="1">
      <alignment vertical="center"/>
      <protection locked="0"/>
    </xf>
    <xf numFmtId="167" fontId="6" fillId="0" borderId="0" xfId="0" applyNumberFormat="1" applyFont="1" applyBorder="1" applyAlignment="1" applyProtection="1">
      <protection locked="0"/>
    </xf>
    <xf numFmtId="167" fontId="6" fillId="0" borderId="0" xfId="0" applyNumberFormat="1" applyFont="1" applyBorder="1" applyAlignment="1" applyProtection="1">
      <alignment vertical="center"/>
      <protection locked="0"/>
    </xf>
    <xf numFmtId="167" fontId="7" fillId="0" borderId="17" xfId="0" applyNumberFormat="1" applyFont="1" applyBorder="1" applyAlignment="1" applyProtection="1">
      <protection locked="0"/>
    </xf>
    <xf numFmtId="167" fontId="7" fillId="0" borderId="17" xfId="0" applyNumberFormat="1" applyFont="1" applyBorder="1" applyAlignment="1" applyProtection="1">
      <alignment vertical="center"/>
      <protection locked="0"/>
    </xf>
    <xf numFmtId="167" fontId="6" fillId="0" borderId="12" xfId="0" applyNumberFormat="1" applyFont="1" applyBorder="1" applyAlignment="1" applyProtection="1">
      <protection locked="0"/>
    </xf>
    <xf numFmtId="167" fontId="6" fillId="0" borderId="12" xfId="0" applyNumberFormat="1" applyFont="1" applyBorder="1" applyAlignment="1" applyProtection="1">
      <alignment vertical="center"/>
      <protection locked="0"/>
    </xf>
    <xf numFmtId="0" fontId="36" fillId="0" borderId="25" xfId="0" applyFont="1" applyBorder="1" applyAlignment="1" applyProtection="1">
      <alignment horizontal="left" vertical="center" wrapText="1"/>
    </xf>
    <xf numFmtId="167" fontId="36" fillId="4" borderId="25" xfId="0" applyNumberFormat="1" applyFont="1" applyFill="1" applyBorder="1" applyAlignment="1" applyProtection="1">
      <alignment vertical="center"/>
      <protection locked="0"/>
    </xf>
    <xf numFmtId="167" fontId="36" fillId="0" borderId="25" xfId="0" applyNumberFormat="1" applyFont="1" applyBorder="1" applyAlignment="1" applyProtection="1">
      <alignment vertical="center"/>
      <protection locked="0"/>
    </xf>
    <xf numFmtId="0" fontId="15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0" fillId="0" borderId="0" xfId="0" applyBorder="1" applyProtection="1"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vertical="center"/>
      <protection locked="0"/>
    </xf>
    <xf numFmtId="165" fontId="2" fillId="0" borderId="0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6" borderId="23" xfId="0" applyFont="1" applyFill="1" applyBorder="1" applyAlignment="1" applyProtection="1">
      <alignment horizontal="center" vertical="center" wrapText="1"/>
      <protection locked="0"/>
    </xf>
    <xf numFmtId="0" fontId="33" fillId="6" borderId="23" xfId="0" applyFont="1" applyFill="1" applyBorder="1" applyAlignment="1" applyProtection="1">
      <alignment horizontal="center" vertical="center" wrapText="1"/>
      <protection locked="0"/>
    </xf>
    <xf numFmtId="0" fontId="2" fillId="6" borderId="2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4" fontId="7" fillId="0" borderId="0" xfId="0" applyNumberFormat="1" applyFont="1" applyBorder="1" applyAlignment="1" applyProtection="1">
      <alignment vertical="center"/>
      <protection locked="0"/>
    </xf>
    <xf numFmtId="4" fontId="23" fillId="6" borderId="0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4" fontId="6" fillId="0" borderId="0" xfId="0" applyNumberFormat="1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4" fontId="31" fillId="0" borderId="0" xfId="0" applyNumberFormat="1" applyFont="1" applyBorder="1" applyAlignment="1" applyProtection="1">
      <alignment vertical="center"/>
      <protection locked="0"/>
    </xf>
    <xf numFmtId="4" fontId="32" fillId="0" borderId="0" xfId="0" applyNumberFormat="1" applyFont="1" applyBorder="1" applyAlignment="1" applyProtection="1">
      <alignment vertical="center"/>
      <protection locked="0"/>
    </xf>
    <xf numFmtId="0" fontId="2" fillId="6" borderId="0" xfId="0" applyFont="1" applyFill="1" applyBorder="1" applyAlignment="1" applyProtection="1">
      <alignment horizontal="center" vertical="center"/>
      <protection locked="0"/>
    </xf>
    <xf numFmtId="0" fontId="0" fillId="6" borderId="0" xfId="0" applyFont="1" applyFill="1" applyBorder="1" applyAlignment="1" applyProtection="1">
      <alignment vertical="center"/>
      <protection locked="0"/>
    </xf>
    <xf numFmtId="4" fontId="23" fillId="0" borderId="0" xfId="0" applyNumberFormat="1" applyFont="1" applyBorder="1" applyAlignment="1" applyProtection="1">
      <alignment vertical="center"/>
      <protection locked="0"/>
    </xf>
    <xf numFmtId="4" fontId="1" fillId="0" borderId="0" xfId="0" applyNumberFormat="1" applyFont="1" applyBorder="1" applyAlignment="1" applyProtection="1">
      <alignment vertical="center"/>
      <protection locked="0"/>
    </xf>
    <xf numFmtId="4" fontId="3" fillId="6" borderId="9" xfId="0" applyNumberFormat="1" applyFont="1" applyFill="1" applyBorder="1" applyAlignment="1" applyProtection="1">
      <alignment vertical="center"/>
      <protection locked="0"/>
    </xf>
    <xf numFmtId="4" fontId="3" fillId="6" borderId="10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Border="1" applyAlignment="1" applyProtection="1">
      <alignment horizontal="left" vertical="center"/>
      <protection locked="0"/>
    </xf>
    <xf numFmtId="4" fontId="18" fillId="0" borderId="0" xfId="0" applyNumberFormat="1" applyFont="1" applyBorder="1" applyAlignment="1" applyProtection="1">
      <alignment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4" fontId="5" fillId="0" borderId="0" xfId="0" applyNumberFormat="1" applyFont="1" applyBorder="1" applyAlignment="1" applyProtection="1">
      <alignment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0" fontId="11" fillId="2" borderId="0" xfId="1" applyFont="1" applyFill="1" applyAlignment="1" applyProtection="1">
      <alignment horizontal="center" vertical="center"/>
    </xf>
    <xf numFmtId="167" fontId="0" fillId="0" borderId="25" xfId="0" applyNumberFormat="1" applyFont="1" applyBorder="1" applyAlignment="1">
      <alignment vertical="center"/>
    </xf>
    <xf numFmtId="167" fontId="6" fillId="0" borderId="0" xfId="0" applyNumberFormat="1" applyFont="1" applyBorder="1" applyAlignment="1"/>
    <xf numFmtId="167" fontId="7" fillId="0" borderId="17" xfId="0" applyNumberFormat="1" applyFont="1" applyBorder="1" applyAlignment="1"/>
    <xf numFmtId="167" fontId="7" fillId="0" borderId="17" xfId="0" applyNumberFormat="1" applyFont="1" applyBorder="1" applyAlignment="1">
      <alignment vertical="center"/>
    </xf>
    <xf numFmtId="167" fontId="7" fillId="0" borderId="23" xfId="0" applyNumberFormat="1" applyFont="1" applyBorder="1" applyAlignment="1"/>
    <xf numFmtId="167" fontId="7" fillId="0" borderId="23" xfId="0" applyNumberFormat="1" applyFont="1" applyBorder="1" applyAlignment="1">
      <alignment vertical="center"/>
    </xf>
    <xf numFmtId="167" fontId="6" fillId="0" borderId="23" xfId="0" applyNumberFormat="1" applyFont="1" applyBorder="1" applyAlignment="1"/>
    <xf numFmtId="167" fontId="6" fillId="0" borderId="23" xfId="0" applyNumberFormat="1" applyFont="1" applyBorder="1" applyAlignment="1">
      <alignment vertical="center"/>
    </xf>
    <xf numFmtId="167" fontId="6" fillId="0" borderId="12" xfId="0" applyNumberFormat="1" applyFont="1" applyBorder="1" applyAlignment="1"/>
    <xf numFmtId="167" fontId="6" fillId="0" borderId="12" xfId="0" applyNumberFormat="1" applyFont="1" applyBorder="1" applyAlignment="1">
      <alignment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2" fillId="6" borderId="23" xfId="0" applyFont="1" applyFill="1" applyBorder="1" applyAlignment="1">
      <alignment horizontal="center" vertical="center" wrapText="1"/>
    </xf>
    <xf numFmtId="0" fontId="33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31" fillId="0" borderId="0" xfId="0" applyNumberFormat="1" applyFont="1" applyBorder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0" fontId="2" fillId="4" borderId="0" xfId="0" applyFont="1" applyFill="1" applyBorder="1" applyAlignment="1">
      <alignment horizontal="left" vertical="center"/>
    </xf>
    <xf numFmtId="0" fontId="0" fillId="0" borderId="22" xfId="0" applyFont="1" applyBorder="1" applyAlignment="1" applyProtection="1">
      <alignment horizontal="left" vertical="center" wrapText="1"/>
      <protection locked="0"/>
    </xf>
    <xf numFmtId="0" fontId="0" fillId="0" borderId="23" xfId="0" applyFont="1" applyBorder="1" applyAlignment="1" applyProtection="1">
      <alignment horizontal="left" vertical="center" wrapText="1"/>
      <protection locked="0"/>
    </xf>
    <xf numFmtId="0" fontId="0" fillId="0" borderId="24" xfId="0" applyFont="1" applyBorder="1" applyAlignment="1" applyProtection="1">
      <alignment horizontal="left" vertical="center" wrapText="1"/>
      <protection locked="0"/>
    </xf>
    <xf numFmtId="167" fontId="0" fillId="4" borderId="22" xfId="0" applyNumberFormat="1" applyFont="1" applyFill="1" applyBorder="1" applyAlignment="1" applyProtection="1">
      <alignment vertical="center"/>
      <protection locked="0"/>
    </xf>
    <xf numFmtId="167" fontId="0" fillId="4" borderId="24" xfId="0" applyNumberFormat="1" applyFont="1" applyFill="1" applyBorder="1" applyAlignment="1" applyProtection="1">
      <alignment vertical="center"/>
      <protection locked="0"/>
    </xf>
    <xf numFmtId="167" fontId="0" fillId="0" borderId="22" xfId="0" applyNumberFormat="1" applyFont="1" applyBorder="1" applyAlignment="1" applyProtection="1">
      <alignment vertical="center"/>
      <protection locked="0"/>
    </xf>
    <xf numFmtId="167" fontId="0" fillId="0" borderId="23" xfId="0" applyNumberFormat="1" applyFont="1" applyBorder="1" applyAlignment="1" applyProtection="1">
      <alignment vertical="center"/>
      <protection locked="0"/>
    </xf>
    <xf numFmtId="167" fontId="0" fillId="0" borderId="24" xfId="0" applyNumberFormat="1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left" vertical="center" wrapText="1"/>
      <protection locked="0"/>
    </xf>
    <xf numFmtId="0" fontId="0" fillId="0" borderId="25" xfId="0" applyBorder="1" applyAlignment="1" applyProtection="1">
      <alignment horizontal="left" vertical="center" wrapText="1"/>
    </xf>
    <xf numFmtId="49" fontId="0" fillId="0" borderId="25" xfId="0" applyNumberFormat="1" applyBorder="1" applyAlignment="1" applyProtection="1">
      <alignment horizontal="left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167" fontId="23" fillId="0" borderId="23" xfId="0" applyNumberFormat="1" applyFont="1" applyBorder="1" applyAlignment="1" applyProtection="1">
      <protection locked="0"/>
    </xf>
    <xf numFmtId="167" fontId="3" fillId="0" borderId="23" xfId="0" applyNumberFormat="1" applyFont="1" applyBorder="1" applyAlignment="1" applyProtection="1">
      <alignment vertical="center"/>
      <protection locked="0"/>
    </xf>
    <xf numFmtId="0" fontId="18" fillId="0" borderId="7" xfId="0" applyFont="1" applyBorder="1" applyAlignment="1" applyProtection="1">
      <alignment horizontal="left" vertical="center"/>
      <protection locked="0"/>
    </xf>
    <xf numFmtId="0" fontId="0" fillId="0" borderId="7" xfId="0" applyFont="1" applyBorder="1" applyAlignment="1" applyProtection="1">
      <alignment vertical="center"/>
      <protection locked="0"/>
    </xf>
    <xf numFmtId="4" fontId="18" fillId="0" borderId="7" xfId="0" applyNumberFormat="1" applyFont="1" applyBorder="1" applyAlignment="1" applyProtection="1">
      <alignment vertical="center"/>
      <protection locked="0"/>
    </xf>
    <xf numFmtId="0" fontId="0" fillId="0" borderId="7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164" fontId="1" fillId="0" borderId="0" xfId="0" applyNumberFormat="1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4" fontId="16" fillId="0" borderId="0" xfId="0" applyNumberFormat="1" applyFont="1" applyBorder="1" applyAlignment="1" applyProtection="1">
      <alignment vertical="center"/>
      <protection locked="0"/>
    </xf>
    <xf numFmtId="0" fontId="3" fillId="5" borderId="8" xfId="0" applyFont="1" applyFill="1" applyBorder="1" applyAlignment="1" applyProtection="1">
      <alignment horizontal="left" vertical="center"/>
      <protection locked="0"/>
    </xf>
    <xf numFmtId="0" fontId="0" fillId="5" borderId="9" xfId="0" applyFont="1" applyFill="1" applyBorder="1" applyAlignment="1" applyProtection="1">
      <alignment vertical="center"/>
      <protection locked="0"/>
    </xf>
    <xf numFmtId="0" fontId="3" fillId="5" borderId="9" xfId="0" applyFont="1" applyFill="1" applyBorder="1" applyAlignment="1" applyProtection="1">
      <alignment horizontal="center" vertical="center"/>
      <protection locked="0"/>
    </xf>
    <xf numFmtId="0" fontId="3" fillId="5" borderId="9" xfId="0" applyFont="1" applyFill="1" applyBorder="1" applyAlignment="1" applyProtection="1">
      <alignment horizontal="left" vertical="center"/>
      <protection locked="0"/>
    </xf>
    <xf numFmtId="0" fontId="0" fillId="5" borderId="9" xfId="0" applyFont="1" applyFill="1" applyBorder="1" applyAlignment="1" applyProtection="1">
      <alignment vertical="center"/>
      <protection locked="0"/>
    </xf>
    <xf numFmtId="4" fontId="3" fillId="5" borderId="9" xfId="0" applyNumberFormat="1" applyFont="1" applyFill="1" applyBorder="1" applyAlignment="1" applyProtection="1">
      <alignment vertical="center"/>
      <protection locked="0"/>
    </xf>
    <xf numFmtId="0" fontId="0" fillId="5" borderId="10" xfId="0" applyFont="1" applyFill="1" applyBorder="1" applyAlignment="1" applyProtection="1">
      <alignment vertical="center"/>
      <protection locked="0"/>
    </xf>
    <xf numFmtId="4" fontId="23" fillId="0" borderId="0" xfId="0" applyNumberFormat="1" applyFont="1" applyBorder="1" applyAlignment="1" applyProtection="1">
      <alignment horizontal="right" vertical="center"/>
      <protection locked="0"/>
    </xf>
    <xf numFmtId="4" fontId="26" fillId="0" borderId="0" xfId="0" applyNumberFormat="1" applyFont="1" applyBorder="1" applyAlignment="1" applyProtection="1">
      <alignment horizontal="right" vertical="center"/>
      <protection locked="0"/>
    </xf>
    <xf numFmtId="0" fontId="26" fillId="0" borderId="0" xfId="0" applyFont="1" applyBorder="1" applyAlignment="1" applyProtection="1">
      <alignment vertical="center"/>
      <protection locked="0"/>
    </xf>
    <xf numFmtId="4" fontId="26" fillId="0" borderId="0" xfId="0" applyNumberFormat="1" applyFont="1" applyBorder="1" applyAlignment="1" applyProtection="1">
      <alignment vertical="center"/>
      <protection locked="0"/>
    </xf>
    <xf numFmtId="167" fontId="7" fillId="0" borderId="0" xfId="0" applyNumberFormat="1" applyFont="1" applyBorder="1" applyAlignment="1" applyProtection="1">
      <protection locked="0"/>
    </xf>
    <xf numFmtId="167" fontId="7" fillId="0" borderId="0" xfId="0" applyNumberFormat="1" applyFont="1" applyBorder="1" applyAlignment="1" applyProtection="1">
      <alignment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109"/>
  <sheetViews>
    <sheetView showGridLines="0" workbookViewId="0">
      <pane ySplit="1" topLeftCell="A99" activePane="bottomLeft" state="frozen"/>
      <selection pane="bottomLeft" activeCell="AP122" sqref="AP122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1" t="s">
        <v>0</v>
      </c>
      <c r="B1" s="12"/>
      <c r="C1" s="12"/>
      <c r="D1" s="13" t="s">
        <v>1</v>
      </c>
      <c r="E1" s="12"/>
      <c r="F1" s="12"/>
      <c r="G1" s="12"/>
      <c r="H1" s="12"/>
      <c r="I1" s="12"/>
      <c r="J1" s="12"/>
      <c r="K1" s="14" t="s">
        <v>2</v>
      </c>
      <c r="L1" s="14"/>
      <c r="M1" s="14"/>
      <c r="N1" s="14"/>
      <c r="O1" s="14"/>
      <c r="P1" s="14"/>
      <c r="Q1" s="14"/>
      <c r="R1" s="14"/>
      <c r="S1" s="14"/>
      <c r="T1" s="12"/>
      <c r="U1" s="12"/>
      <c r="V1" s="12"/>
      <c r="W1" s="14" t="s">
        <v>3</v>
      </c>
      <c r="X1" s="14"/>
      <c r="Y1" s="14"/>
      <c r="Z1" s="14"/>
      <c r="AA1" s="14"/>
      <c r="AB1" s="14"/>
      <c r="AC1" s="14"/>
      <c r="AD1" s="14"/>
      <c r="AE1" s="14"/>
      <c r="AF1" s="14"/>
      <c r="AG1" s="12"/>
      <c r="AH1" s="12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6" t="s">
        <v>4</v>
      </c>
      <c r="BB1" s="16" t="s">
        <v>5</v>
      </c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T1" s="17" t="s">
        <v>6</v>
      </c>
      <c r="BU1" s="17" t="s">
        <v>6</v>
      </c>
    </row>
    <row r="2" spans="1:73" ht="36.950000000000003" customHeight="1">
      <c r="C2" s="302" t="s">
        <v>7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  <c r="AR2" s="279" t="s">
        <v>8</v>
      </c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0"/>
      <c r="BE2" s="280"/>
      <c r="BS2" s="18" t="s">
        <v>9</v>
      </c>
      <c r="BT2" s="18" t="s">
        <v>10</v>
      </c>
    </row>
    <row r="3" spans="1:73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1"/>
      <c r="BS3" s="18" t="s">
        <v>9</v>
      </c>
      <c r="BT3" s="18" t="s">
        <v>10</v>
      </c>
    </row>
    <row r="4" spans="1:73" ht="36.950000000000003" customHeight="1">
      <c r="B4" s="22"/>
      <c r="C4" s="293" t="s">
        <v>1767</v>
      </c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3"/>
      <c r="AS4" s="24" t="s">
        <v>11</v>
      </c>
      <c r="BE4" s="25" t="s">
        <v>12</v>
      </c>
      <c r="BS4" s="18" t="s">
        <v>9</v>
      </c>
    </row>
    <row r="5" spans="1:73" ht="14.45" customHeight="1">
      <c r="B5" s="22"/>
      <c r="C5" s="26"/>
      <c r="D5" s="27" t="s">
        <v>13</v>
      </c>
      <c r="E5" s="26"/>
      <c r="F5" s="26"/>
      <c r="G5" s="26"/>
      <c r="H5" s="26"/>
      <c r="I5" s="26"/>
      <c r="J5" s="26"/>
      <c r="K5" s="306" t="s">
        <v>14</v>
      </c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7"/>
      <c r="Z5" s="307"/>
      <c r="AA5" s="307"/>
      <c r="AB5" s="307"/>
      <c r="AC5" s="307"/>
      <c r="AD5" s="307"/>
      <c r="AE5" s="307"/>
      <c r="AF5" s="307"/>
      <c r="AG5" s="307"/>
      <c r="AH5" s="307"/>
      <c r="AI5" s="307"/>
      <c r="AJ5" s="307"/>
      <c r="AK5" s="307"/>
      <c r="AL5" s="307"/>
      <c r="AM5" s="307"/>
      <c r="AN5" s="307"/>
      <c r="AO5" s="307"/>
      <c r="AP5" s="26"/>
      <c r="AQ5" s="23"/>
      <c r="BE5" s="304" t="s">
        <v>15</v>
      </c>
      <c r="BS5" s="18" t="s">
        <v>9</v>
      </c>
    </row>
    <row r="6" spans="1:73" ht="36.950000000000003" customHeight="1">
      <c r="B6" s="22"/>
      <c r="C6" s="26"/>
      <c r="D6" s="29" t="s">
        <v>16</v>
      </c>
      <c r="E6" s="26"/>
      <c r="F6" s="26"/>
      <c r="G6" s="26"/>
      <c r="H6" s="26"/>
      <c r="I6" s="26"/>
      <c r="J6" s="26"/>
      <c r="K6" s="308" t="s">
        <v>17</v>
      </c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  <c r="AB6" s="307"/>
      <c r="AC6" s="307"/>
      <c r="AD6" s="307"/>
      <c r="AE6" s="307"/>
      <c r="AF6" s="307"/>
      <c r="AG6" s="307"/>
      <c r="AH6" s="307"/>
      <c r="AI6" s="307"/>
      <c r="AJ6" s="307"/>
      <c r="AK6" s="307"/>
      <c r="AL6" s="307"/>
      <c r="AM6" s="307"/>
      <c r="AN6" s="307"/>
      <c r="AO6" s="307"/>
      <c r="AP6" s="26"/>
      <c r="AQ6" s="23"/>
      <c r="BE6" s="305"/>
      <c r="BS6" s="18" t="s">
        <v>9</v>
      </c>
    </row>
    <row r="7" spans="1:73" ht="14.45" customHeight="1">
      <c r="B7" s="22"/>
      <c r="C7" s="26"/>
      <c r="D7" s="30" t="s">
        <v>18</v>
      </c>
      <c r="E7" s="26"/>
      <c r="F7" s="26"/>
      <c r="G7" s="26"/>
      <c r="H7" s="26"/>
      <c r="I7" s="26"/>
      <c r="J7" s="26"/>
      <c r="K7" s="28" t="s">
        <v>5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30" t="s">
        <v>19</v>
      </c>
      <c r="AL7" s="26"/>
      <c r="AM7" s="26"/>
      <c r="AN7" s="28" t="s">
        <v>5</v>
      </c>
      <c r="AO7" s="26"/>
      <c r="AP7" s="26"/>
      <c r="AQ7" s="23"/>
      <c r="BE7" s="305"/>
      <c r="BS7" s="18" t="s">
        <v>9</v>
      </c>
    </row>
    <row r="8" spans="1:73" ht="14.45" customHeight="1">
      <c r="B8" s="22"/>
      <c r="C8" s="26"/>
      <c r="D8" s="30" t="s">
        <v>20</v>
      </c>
      <c r="E8" s="26"/>
      <c r="F8" s="26"/>
      <c r="G8" s="26"/>
      <c r="H8" s="26"/>
      <c r="I8" s="26"/>
      <c r="J8" s="26"/>
      <c r="K8" s="28" t="s">
        <v>21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30" t="s">
        <v>22</v>
      </c>
      <c r="AL8" s="26"/>
      <c r="AM8" s="26"/>
      <c r="AN8" s="31" t="s">
        <v>23</v>
      </c>
      <c r="AO8" s="26"/>
      <c r="AP8" s="26"/>
      <c r="AQ8" s="23"/>
      <c r="BE8" s="305"/>
      <c r="BS8" s="18" t="s">
        <v>9</v>
      </c>
    </row>
    <row r="9" spans="1:73" ht="14.45" customHeight="1">
      <c r="B9" s="22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3"/>
      <c r="BE9" s="305"/>
      <c r="BS9" s="18" t="s">
        <v>9</v>
      </c>
    </row>
    <row r="10" spans="1:73" ht="14.45" customHeight="1">
      <c r="B10" s="22"/>
      <c r="C10" s="26"/>
      <c r="D10" s="30" t="s">
        <v>24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30" t="s">
        <v>25</v>
      </c>
      <c r="AL10" s="26"/>
      <c r="AM10" s="26"/>
      <c r="AN10" s="28" t="s">
        <v>5</v>
      </c>
      <c r="AO10" s="26"/>
      <c r="AP10" s="26"/>
      <c r="AQ10" s="23"/>
      <c r="BE10" s="305"/>
      <c r="BS10" s="18" t="s">
        <v>9</v>
      </c>
    </row>
    <row r="11" spans="1:73" ht="18.399999999999999" customHeight="1">
      <c r="B11" s="22"/>
      <c r="C11" s="26"/>
      <c r="D11" s="26"/>
      <c r="E11" s="28" t="s">
        <v>26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30" t="s">
        <v>27</v>
      </c>
      <c r="AL11" s="26"/>
      <c r="AM11" s="26"/>
      <c r="AN11" s="28" t="s">
        <v>5</v>
      </c>
      <c r="AO11" s="26"/>
      <c r="AP11" s="26"/>
      <c r="AQ11" s="23"/>
      <c r="BE11" s="305"/>
      <c r="BS11" s="18" t="s">
        <v>9</v>
      </c>
    </row>
    <row r="12" spans="1:73" ht="6.95" customHeight="1">
      <c r="B12" s="22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3"/>
      <c r="BE12" s="305"/>
      <c r="BS12" s="18" t="s">
        <v>9</v>
      </c>
    </row>
    <row r="13" spans="1:73" ht="14.45" customHeight="1">
      <c r="B13" s="22"/>
      <c r="C13" s="26"/>
      <c r="D13" s="30" t="s">
        <v>28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30" t="s">
        <v>25</v>
      </c>
      <c r="AL13" s="26"/>
      <c r="AM13" s="26"/>
      <c r="AN13" s="32" t="s">
        <v>29</v>
      </c>
      <c r="AO13" s="26"/>
      <c r="AP13" s="26"/>
      <c r="AQ13" s="23"/>
      <c r="BE13" s="305"/>
      <c r="BS13" s="18" t="s">
        <v>9</v>
      </c>
    </row>
    <row r="14" spans="1:73" ht="15">
      <c r="B14" s="22"/>
      <c r="C14" s="26"/>
      <c r="D14" s="26"/>
      <c r="E14" s="309" t="s">
        <v>29</v>
      </c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0"/>
      <c r="AJ14" s="310"/>
      <c r="AK14" s="30" t="s">
        <v>27</v>
      </c>
      <c r="AL14" s="26"/>
      <c r="AM14" s="26"/>
      <c r="AN14" s="32" t="s">
        <v>29</v>
      </c>
      <c r="AO14" s="26"/>
      <c r="AP14" s="26"/>
      <c r="AQ14" s="23"/>
      <c r="BE14" s="305"/>
      <c r="BS14" s="18" t="s">
        <v>9</v>
      </c>
    </row>
    <row r="15" spans="1:73" ht="6.95" customHeight="1">
      <c r="B15" s="22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3"/>
      <c r="BE15" s="305"/>
      <c r="BS15" s="18" t="s">
        <v>6</v>
      </c>
    </row>
    <row r="16" spans="1:73" ht="14.45" customHeight="1">
      <c r="B16" s="22"/>
      <c r="C16" s="26"/>
      <c r="D16" s="30" t="s">
        <v>30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30" t="s">
        <v>25</v>
      </c>
      <c r="AL16" s="26"/>
      <c r="AM16" s="26"/>
      <c r="AN16" s="28" t="s">
        <v>5</v>
      </c>
      <c r="AO16" s="26"/>
      <c r="AP16" s="26"/>
      <c r="AQ16" s="23"/>
      <c r="BE16" s="305"/>
      <c r="BS16" s="18" t="s">
        <v>6</v>
      </c>
    </row>
    <row r="17" spans="2:71" ht="18.399999999999999" customHeight="1">
      <c r="B17" s="22"/>
      <c r="C17" s="26"/>
      <c r="D17" s="26"/>
      <c r="E17" s="28" t="s">
        <v>31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30" t="s">
        <v>27</v>
      </c>
      <c r="AL17" s="26"/>
      <c r="AM17" s="26"/>
      <c r="AN17" s="28" t="s">
        <v>5</v>
      </c>
      <c r="AO17" s="26"/>
      <c r="AP17" s="26"/>
      <c r="AQ17" s="23"/>
      <c r="BE17" s="305"/>
      <c r="BS17" s="18" t="s">
        <v>32</v>
      </c>
    </row>
    <row r="18" spans="2:71" ht="6.95" customHeight="1">
      <c r="B18" s="22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3"/>
      <c r="BE18" s="305"/>
      <c r="BS18" s="18" t="s">
        <v>33</v>
      </c>
    </row>
    <row r="19" spans="2:71" ht="14.45" customHeight="1">
      <c r="B19" s="22"/>
      <c r="C19" s="26"/>
      <c r="D19" s="30" t="s">
        <v>34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30" t="s">
        <v>25</v>
      </c>
      <c r="AL19" s="26"/>
      <c r="AM19" s="26"/>
      <c r="AN19" s="28" t="s">
        <v>5</v>
      </c>
      <c r="AO19" s="26"/>
      <c r="AP19" s="26"/>
      <c r="AQ19" s="23"/>
      <c r="BE19" s="305"/>
      <c r="BS19" s="18" t="s">
        <v>33</v>
      </c>
    </row>
    <row r="20" spans="2:71" ht="18.399999999999999" customHeight="1">
      <c r="B20" s="22"/>
      <c r="C20" s="26"/>
      <c r="D20" s="26"/>
      <c r="E20" s="28" t="s">
        <v>35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30" t="s">
        <v>27</v>
      </c>
      <c r="AL20" s="26"/>
      <c r="AM20" s="26"/>
      <c r="AN20" s="28" t="s">
        <v>5</v>
      </c>
      <c r="AO20" s="26"/>
      <c r="AP20" s="26"/>
      <c r="AQ20" s="23"/>
      <c r="BE20" s="305"/>
    </row>
    <row r="21" spans="2:71" ht="6.95" customHeight="1">
      <c r="B21" s="22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3"/>
      <c r="BE21" s="305"/>
    </row>
    <row r="22" spans="2:71" ht="15">
      <c r="B22" s="22"/>
      <c r="C22" s="26"/>
      <c r="D22" s="30" t="s">
        <v>36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3"/>
      <c r="BE22" s="305"/>
    </row>
    <row r="23" spans="2:71" ht="22.5" customHeight="1">
      <c r="B23" s="22"/>
      <c r="C23" s="26"/>
      <c r="D23" s="26"/>
      <c r="E23" s="311" t="s">
        <v>5</v>
      </c>
      <c r="F23" s="311"/>
      <c r="G23" s="311"/>
      <c r="H23" s="311"/>
      <c r="I23" s="311"/>
      <c r="J23" s="311"/>
      <c r="K23" s="311"/>
      <c r="L23" s="311"/>
      <c r="M23" s="311"/>
      <c r="N23" s="311"/>
      <c r="O23" s="311"/>
      <c r="P23" s="311"/>
      <c r="Q23" s="311"/>
      <c r="R23" s="311"/>
      <c r="S23" s="311"/>
      <c r="T23" s="311"/>
      <c r="U23" s="311"/>
      <c r="V23" s="311"/>
      <c r="W23" s="311"/>
      <c r="X23" s="311"/>
      <c r="Y23" s="311"/>
      <c r="Z23" s="311"/>
      <c r="AA23" s="311"/>
      <c r="AB23" s="311"/>
      <c r="AC23" s="311"/>
      <c r="AD23" s="311"/>
      <c r="AE23" s="311"/>
      <c r="AF23" s="311"/>
      <c r="AG23" s="311"/>
      <c r="AH23" s="311"/>
      <c r="AI23" s="311"/>
      <c r="AJ23" s="311"/>
      <c r="AK23" s="311"/>
      <c r="AL23" s="311"/>
      <c r="AM23" s="311"/>
      <c r="AN23" s="311"/>
      <c r="AO23" s="26"/>
      <c r="AP23" s="26"/>
      <c r="AQ23" s="23"/>
      <c r="BE23" s="305"/>
    </row>
    <row r="24" spans="2:71" ht="6.95" customHeight="1">
      <c r="B24" s="22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3"/>
      <c r="BE24" s="305"/>
    </row>
    <row r="25" spans="2:71" ht="6.95" customHeight="1">
      <c r="B25" s="22"/>
      <c r="C25" s="26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6"/>
      <c r="AQ25" s="23"/>
      <c r="BE25" s="305"/>
    </row>
    <row r="26" spans="2:71" ht="14.45" customHeight="1">
      <c r="B26" s="22"/>
      <c r="C26" s="26"/>
      <c r="D26" s="196" t="s">
        <v>37</v>
      </c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363">
        <f ca="1">ROUND(AG87,2)</f>
        <v>0</v>
      </c>
      <c r="AL26" s="336"/>
      <c r="AM26" s="336"/>
      <c r="AN26" s="336"/>
      <c r="AO26" s="336"/>
      <c r="AP26" s="26"/>
      <c r="AQ26" s="23"/>
      <c r="BE26" s="305"/>
    </row>
    <row r="27" spans="2:71" ht="14.45" customHeight="1">
      <c r="B27" s="22"/>
      <c r="C27" s="26"/>
      <c r="D27" s="196" t="s">
        <v>38</v>
      </c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363">
        <f ca="1">ROUND(AG102,2)</f>
        <v>0</v>
      </c>
      <c r="AL27" s="363"/>
      <c r="AM27" s="363"/>
      <c r="AN27" s="363"/>
      <c r="AO27" s="363"/>
      <c r="AP27" s="26"/>
      <c r="AQ27" s="23"/>
      <c r="BE27" s="305"/>
    </row>
    <row r="28" spans="2:71" s="1" customFormat="1" ht="6.95" customHeight="1">
      <c r="B28" s="35"/>
      <c r="C28" s="36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  <c r="AA28" s="275"/>
      <c r="AB28" s="275"/>
      <c r="AC28" s="275"/>
      <c r="AD28" s="275"/>
      <c r="AE28" s="275"/>
      <c r="AF28" s="275"/>
      <c r="AG28" s="275"/>
      <c r="AH28" s="275"/>
      <c r="AI28" s="275"/>
      <c r="AJ28" s="275"/>
      <c r="AK28" s="275"/>
      <c r="AL28" s="275"/>
      <c r="AM28" s="275"/>
      <c r="AN28" s="275"/>
      <c r="AO28" s="275"/>
      <c r="AP28" s="36"/>
      <c r="AQ28" s="37"/>
      <c r="BE28" s="305"/>
    </row>
    <row r="29" spans="2:71" s="1" customFormat="1" ht="25.9" customHeight="1">
      <c r="B29" s="35"/>
      <c r="C29" s="36"/>
      <c r="D29" s="408" t="s">
        <v>39</v>
      </c>
      <c r="E29" s="409"/>
      <c r="F29" s="409"/>
      <c r="G29" s="409"/>
      <c r="H29" s="409"/>
      <c r="I29" s="409"/>
      <c r="J29" s="409"/>
      <c r="K29" s="409"/>
      <c r="L29" s="409"/>
      <c r="M29" s="409"/>
      <c r="N29" s="409"/>
      <c r="O29" s="409"/>
      <c r="P29" s="409"/>
      <c r="Q29" s="409"/>
      <c r="R29" s="409"/>
      <c r="S29" s="409"/>
      <c r="T29" s="409"/>
      <c r="U29" s="409"/>
      <c r="V29" s="409"/>
      <c r="W29" s="409"/>
      <c r="X29" s="409"/>
      <c r="Y29" s="409"/>
      <c r="Z29" s="409"/>
      <c r="AA29" s="409"/>
      <c r="AB29" s="409"/>
      <c r="AC29" s="409"/>
      <c r="AD29" s="409"/>
      <c r="AE29" s="409"/>
      <c r="AF29" s="409"/>
      <c r="AG29" s="409"/>
      <c r="AH29" s="409"/>
      <c r="AI29" s="409"/>
      <c r="AJ29" s="409"/>
      <c r="AK29" s="410">
        <f ca="1">ROUND(AK26+AK27,2)</f>
        <v>0</v>
      </c>
      <c r="AL29" s="411"/>
      <c r="AM29" s="411"/>
      <c r="AN29" s="411"/>
      <c r="AO29" s="411"/>
      <c r="AP29" s="36"/>
      <c r="AQ29" s="37"/>
      <c r="BE29" s="305"/>
    </row>
    <row r="30" spans="2:71" s="1" customFormat="1" ht="6.95" customHeight="1">
      <c r="B30" s="35"/>
      <c r="C30" s="36"/>
      <c r="D30" s="275"/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/>
      <c r="AP30" s="36"/>
      <c r="AQ30" s="37"/>
      <c r="BE30" s="305"/>
    </row>
    <row r="31" spans="2:71" s="2" customFormat="1" ht="14.45" customHeight="1">
      <c r="B31" s="38"/>
      <c r="C31" s="39"/>
      <c r="D31" s="198" t="s">
        <v>40</v>
      </c>
      <c r="E31" s="412"/>
      <c r="F31" s="198" t="s">
        <v>41</v>
      </c>
      <c r="G31" s="412"/>
      <c r="H31" s="412"/>
      <c r="I31" s="412"/>
      <c r="J31" s="412"/>
      <c r="K31" s="412"/>
      <c r="L31" s="413">
        <v>0.2</v>
      </c>
      <c r="M31" s="414"/>
      <c r="N31" s="414"/>
      <c r="O31" s="414"/>
      <c r="P31" s="412"/>
      <c r="Q31" s="412"/>
      <c r="R31" s="412"/>
      <c r="S31" s="412"/>
      <c r="T31" s="259" t="s">
        <v>42</v>
      </c>
      <c r="U31" s="412"/>
      <c r="V31" s="412"/>
      <c r="W31" s="415">
        <f ca="1">ROUND(AZ87+SUM(CD103:CD107),2)</f>
        <v>0</v>
      </c>
      <c r="X31" s="414"/>
      <c r="Y31" s="414"/>
      <c r="Z31" s="414"/>
      <c r="AA31" s="414"/>
      <c r="AB31" s="414"/>
      <c r="AC31" s="414"/>
      <c r="AD31" s="414"/>
      <c r="AE31" s="414"/>
      <c r="AF31" s="412"/>
      <c r="AG31" s="412"/>
      <c r="AH31" s="412"/>
      <c r="AI31" s="412"/>
      <c r="AJ31" s="412"/>
      <c r="AK31" s="415">
        <f ca="1">ROUND(AV87+SUM(BY103:BY107),2)</f>
        <v>0</v>
      </c>
      <c r="AL31" s="414"/>
      <c r="AM31" s="414"/>
      <c r="AN31" s="414"/>
      <c r="AO31" s="414"/>
      <c r="AP31" s="39"/>
      <c r="AQ31" s="43"/>
      <c r="BE31" s="305"/>
    </row>
    <row r="32" spans="2:71" s="2" customFormat="1" ht="14.45" customHeight="1">
      <c r="B32" s="38"/>
      <c r="C32" s="39"/>
      <c r="D32" s="412"/>
      <c r="E32" s="412"/>
      <c r="F32" s="198" t="s">
        <v>43</v>
      </c>
      <c r="G32" s="412"/>
      <c r="H32" s="412"/>
      <c r="I32" s="412"/>
      <c r="J32" s="412"/>
      <c r="K32" s="412"/>
      <c r="L32" s="413">
        <v>0.2</v>
      </c>
      <c r="M32" s="414"/>
      <c r="N32" s="414"/>
      <c r="O32" s="414"/>
      <c r="P32" s="412"/>
      <c r="Q32" s="412"/>
      <c r="R32" s="412"/>
      <c r="S32" s="412"/>
      <c r="T32" s="259" t="s">
        <v>42</v>
      </c>
      <c r="U32" s="412"/>
      <c r="V32" s="412"/>
      <c r="W32" s="415">
        <f ca="1">ROUND(BA87+SUM(CE103:CE107),2)</f>
        <v>0</v>
      </c>
      <c r="X32" s="414"/>
      <c r="Y32" s="414"/>
      <c r="Z32" s="414"/>
      <c r="AA32" s="414"/>
      <c r="AB32" s="414"/>
      <c r="AC32" s="414"/>
      <c r="AD32" s="414"/>
      <c r="AE32" s="414"/>
      <c r="AF32" s="412"/>
      <c r="AG32" s="412"/>
      <c r="AH32" s="412"/>
      <c r="AI32" s="412"/>
      <c r="AJ32" s="412"/>
      <c r="AK32" s="415">
        <f ca="1">ROUND(AW87+SUM(BZ103:BZ107),2)</f>
        <v>0</v>
      </c>
      <c r="AL32" s="414"/>
      <c r="AM32" s="414"/>
      <c r="AN32" s="414"/>
      <c r="AO32" s="414"/>
      <c r="AP32" s="39"/>
      <c r="AQ32" s="43"/>
      <c r="BE32" s="305"/>
    </row>
    <row r="33" spans="2:57" s="2" customFormat="1" ht="14.45" hidden="1" customHeight="1">
      <c r="B33" s="38"/>
      <c r="C33" s="39"/>
      <c r="D33" s="412"/>
      <c r="E33" s="412"/>
      <c r="F33" s="198" t="s">
        <v>44</v>
      </c>
      <c r="G33" s="412"/>
      <c r="H33" s="412"/>
      <c r="I33" s="412"/>
      <c r="J33" s="412"/>
      <c r="K33" s="412"/>
      <c r="L33" s="413">
        <v>0.2</v>
      </c>
      <c r="M33" s="414"/>
      <c r="N33" s="414"/>
      <c r="O33" s="414"/>
      <c r="P33" s="412"/>
      <c r="Q33" s="412"/>
      <c r="R33" s="412"/>
      <c r="S33" s="412"/>
      <c r="T33" s="259" t="s">
        <v>42</v>
      </c>
      <c r="U33" s="412"/>
      <c r="V33" s="412"/>
      <c r="W33" s="415">
        <f>ROUND(BB87+SUM(CF103:CF107),2)</f>
        <v>0</v>
      </c>
      <c r="X33" s="414"/>
      <c r="Y33" s="414"/>
      <c r="Z33" s="414"/>
      <c r="AA33" s="414"/>
      <c r="AB33" s="414"/>
      <c r="AC33" s="414"/>
      <c r="AD33" s="414"/>
      <c r="AE33" s="414"/>
      <c r="AF33" s="412"/>
      <c r="AG33" s="412"/>
      <c r="AH33" s="412"/>
      <c r="AI33" s="412"/>
      <c r="AJ33" s="412"/>
      <c r="AK33" s="415">
        <v>0</v>
      </c>
      <c r="AL33" s="414"/>
      <c r="AM33" s="414"/>
      <c r="AN33" s="414"/>
      <c r="AO33" s="414"/>
      <c r="AP33" s="39"/>
      <c r="AQ33" s="43"/>
      <c r="BE33" s="305"/>
    </row>
    <row r="34" spans="2:57" s="2" customFormat="1" ht="14.45" hidden="1" customHeight="1">
      <c r="B34" s="38"/>
      <c r="C34" s="39"/>
      <c r="D34" s="412"/>
      <c r="E34" s="412"/>
      <c r="F34" s="198" t="s">
        <v>45</v>
      </c>
      <c r="G34" s="412"/>
      <c r="H34" s="412"/>
      <c r="I34" s="412"/>
      <c r="J34" s="412"/>
      <c r="K34" s="412"/>
      <c r="L34" s="413">
        <v>0.2</v>
      </c>
      <c r="M34" s="414"/>
      <c r="N34" s="414"/>
      <c r="O34" s="414"/>
      <c r="P34" s="412"/>
      <c r="Q34" s="412"/>
      <c r="R34" s="412"/>
      <c r="S34" s="412"/>
      <c r="T34" s="259" t="s">
        <v>42</v>
      </c>
      <c r="U34" s="412"/>
      <c r="V34" s="412"/>
      <c r="W34" s="415">
        <f>ROUND(BC87+SUM(CG103:CG107),2)</f>
        <v>0</v>
      </c>
      <c r="X34" s="414"/>
      <c r="Y34" s="414"/>
      <c r="Z34" s="414"/>
      <c r="AA34" s="414"/>
      <c r="AB34" s="414"/>
      <c r="AC34" s="414"/>
      <c r="AD34" s="414"/>
      <c r="AE34" s="414"/>
      <c r="AF34" s="412"/>
      <c r="AG34" s="412"/>
      <c r="AH34" s="412"/>
      <c r="AI34" s="412"/>
      <c r="AJ34" s="412"/>
      <c r="AK34" s="415">
        <v>0</v>
      </c>
      <c r="AL34" s="414"/>
      <c r="AM34" s="414"/>
      <c r="AN34" s="414"/>
      <c r="AO34" s="414"/>
      <c r="AP34" s="39"/>
      <c r="AQ34" s="43"/>
      <c r="BE34" s="305"/>
    </row>
    <row r="35" spans="2:57" s="2" customFormat="1" ht="14.45" hidden="1" customHeight="1">
      <c r="B35" s="38"/>
      <c r="C35" s="39"/>
      <c r="D35" s="412"/>
      <c r="E35" s="412"/>
      <c r="F35" s="198" t="s">
        <v>46</v>
      </c>
      <c r="G35" s="412"/>
      <c r="H35" s="412"/>
      <c r="I35" s="412"/>
      <c r="J35" s="412"/>
      <c r="K35" s="412"/>
      <c r="L35" s="413">
        <v>0</v>
      </c>
      <c r="M35" s="414"/>
      <c r="N35" s="414"/>
      <c r="O35" s="414"/>
      <c r="P35" s="412"/>
      <c r="Q35" s="412"/>
      <c r="R35" s="412"/>
      <c r="S35" s="412"/>
      <c r="T35" s="259" t="s">
        <v>42</v>
      </c>
      <c r="U35" s="412"/>
      <c r="V35" s="412"/>
      <c r="W35" s="415">
        <f>ROUND(BD87+SUM(CH103:CH107),2)</f>
        <v>0</v>
      </c>
      <c r="X35" s="414"/>
      <c r="Y35" s="414"/>
      <c r="Z35" s="414"/>
      <c r="AA35" s="414"/>
      <c r="AB35" s="414"/>
      <c r="AC35" s="414"/>
      <c r="AD35" s="414"/>
      <c r="AE35" s="414"/>
      <c r="AF35" s="412"/>
      <c r="AG35" s="412"/>
      <c r="AH35" s="412"/>
      <c r="AI35" s="412"/>
      <c r="AJ35" s="412"/>
      <c r="AK35" s="415">
        <v>0</v>
      </c>
      <c r="AL35" s="414"/>
      <c r="AM35" s="414"/>
      <c r="AN35" s="414"/>
      <c r="AO35" s="414"/>
      <c r="AP35" s="39"/>
      <c r="AQ35" s="43"/>
    </row>
    <row r="36" spans="2:57" s="1" customFormat="1" ht="6.95" customHeight="1">
      <c r="B36" s="35"/>
      <c r="C36" s="36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5"/>
      <c r="AG36" s="275"/>
      <c r="AH36" s="275"/>
      <c r="AI36" s="275"/>
      <c r="AJ36" s="275"/>
      <c r="AK36" s="275"/>
      <c r="AL36" s="275"/>
      <c r="AM36" s="275"/>
      <c r="AN36" s="275"/>
      <c r="AO36" s="275"/>
      <c r="AP36" s="36"/>
      <c r="AQ36" s="37"/>
    </row>
    <row r="37" spans="2:57" s="1" customFormat="1" ht="25.9" customHeight="1">
      <c r="B37" s="35"/>
      <c r="C37" s="44"/>
      <c r="D37" s="416" t="s">
        <v>47</v>
      </c>
      <c r="E37" s="417"/>
      <c r="F37" s="417"/>
      <c r="G37" s="417"/>
      <c r="H37" s="417"/>
      <c r="I37" s="417"/>
      <c r="J37" s="417"/>
      <c r="K37" s="417"/>
      <c r="L37" s="417"/>
      <c r="M37" s="417"/>
      <c r="N37" s="417"/>
      <c r="O37" s="417"/>
      <c r="P37" s="417"/>
      <c r="Q37" s="417"/>
      <c r="R37" s="417"/>
      <c r="S37" s="417"/>
      <c r="T37" s="418" t="s">
        <v>48</v>
      </c>
      <c r="U37" s="417"/>
      <c r="V37" s="417"/>
      <c r="W37" s="417"/>
      <c r="X37" s="419" t="s">
        <v>49</v>
      </c>
      <c r="Y37" s="420"/>
      <c r="Z37" s="420"/>
      <c r="AA37" s="420"/>
      <c r="AB37" s="420"/>
      <c r="AC37" s="417"/>
      <c r="AD37" s="417"/>
      <c r="AE37" s="417"/>
      <c r="AF37" s="417"/>
      <c r="AG37" s="417"/>
      <c r="AH37" s="417"/>
      <c r="AI37" s="417"/>
      <c r="AJ37" s="417"/>
      <c r="AK37" s="421">
        <f ca="1">SUM(AK29:AK35)</f>
        <v>0</v>
      </c>
      <c r="AL37" s="420"/>
      <c r="AM37" s="420"/>
      <c r="AN37" s="420"/>
      <c r="AO37" s="422"/>
      <c r="AP37" s="44"/>
      <c r="AQ37" s="37"/>
    </row>
    <row r="38" spans="2:57" s="1" customFormat="1" ht="14.4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7"/>
    </row>
    <row r="39" spans="2:57">
      <c r="B39" s="22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3"/>
    </row>
    <row r="40" spans="2:57">
      <c r="B40" s="22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3"/>
    </row>
    <row r="41" spans="2:57">
      <c r="B41" s="22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3"/>
    </row>
    <row r="42" spans="2:57">
      <c r="B42" s="2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3"/>
    </row>
    <row r="43" spans="2:57">
      <c r="B43" s="22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3"/>
    </row>
    <row r="44" spans="2:57">
      <c r="B44" s="2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3"/>
    </row>
    <row r="45" spans="2:57">
      <c r="B45" s="22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3"/>
    </row>
    <row r="46" spans="2:57">
      <c r="B46" s="22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3"/>
    </row>
    <row r="47" spans="2:57">
      <c r="B47" s="2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3"/>
    </row>
    <row r="48" spans="2:57">
      <c r="B48" s="22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3"/>
    </row>
    <row r="49" spans="2:43" s="1" customFormat="1" ht="15">
      <c r="B49" s="35"/>
      <c r="C49" s="36"/>
      <c r="D49" s="45" t="s">
        <v>50</v>
      </c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7"/>
      <c r="AA49" s="36"/>
      <c r="AB49" s="36"/>
      <c r="AC49" s="45" t="s">
        <v>51</v>
      </c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7"/>
      <c r="AP49" s="36"/>
      <c r="AQ49" s="37"/>
    </row>
    <row r="50" spans="2:43">
      <c r="B50" s="22"/>
      <c r="C50" s="26"/>
      <c r="D50" s="48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49"/>
      <c r="AA50" s="26"/>
      <c r="AB50" s="26"/>
      <c r="AC50" s="48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49"/>
      <c r="AP50" s="26"/>
      <c r="AQ50" s="23"/>
    </row>
    <row r="51" spans="2:43">
      <c r="B51" s="22"/>
      <c r="C51" s="26"/>
      <c r="D51" s="48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49"/>
      <c r="AA51" s="26"/>
      <c r="AB51" s="26"/>
      <c r="AC51" s="48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49"/>
      <c r="AP51" s="26"/>
      <c r="AQ51" s="23"/>
    </row>
    <row r="52" spans="2:43">
      <c r="B52" s="22"/>
      <c r="C52" s="26"/>
      <c r="D52" s="48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49"/>
      <c r="AA52" s="26"/>
      <c r="AB52" s="26"/>
      <c r="AC52" s="48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49"/>
      <c r="AP52" s="26"/>
      <c r="AQ52" s="23"/>
    </row>
    <row r="53" spans="2:43">
      <c r="B53" s="22"/>
      <c r="C53" s="26"/>
      <c r="D53" s="48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49"/>
      <c r="AA53" s="26"/>
      <c r="AB53" s="26"/>
      <c r="AC53" s="48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49"/>
      <c r="AP53" s="26"/>
      <c r="AQ53" s="23"/>
    </row>
    <row r="54" spans="2:43">
      <c r="B54" s="22"/>
      <c r="C54" s="26"/>
      <c r="D54" s="48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49"/>
      <c r="AA54" s="26"/>
      <c r="AB54" s="26"/>
      <c r="AC54" s="48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49"/>
      <c r="AP54" s="26"/>
      <c r="AQ54" s="23"/>
    </row>
    <row r="55" spans="2:43">
      <c r="B55" s="22"/>
      <c r="C55" s="26"/>
      <c r="D55" s="48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49"/>
      <c r="AA55" s="26"/>
      <c r="AB55" s="26"/>
      <c r="AC55" s="48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49"/>
      <c r="AP55" s="26"/>
      <c r="AQ55" s="23"/>
    </row>
    <row r="56" spans="2:43">
      <c r="B56" s="22"/>
      <c r="C56" s="26"/>
      <c r="D56" s="48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49"/>
      <c r="AA56" s="26"/>
      <c r="AB56" s="26"/>
      <c r="AC56" s="48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49"/>
      <c r="AP56" s="26"/>
      <c r="AQ56" s="23"/>
    </row>
    <row r="57" spans="2:43">
      <c r="B57" s="22"/>
      <c r="C57" s="26"/>
      <c r="D57" s="48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49"/>
      <c r="AA57" s="26"/>
      <c r="AB57" s="26"/>
      <c r="AC57" s="48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49"/>
      <c r="AP57" s="26"/>
      <c r="AQ57" s="23"/>
    </row>
    <row r="58" spans="2:43" s="1" customFormat="1" ht="15">
      <c r="B58" s="35"/>
      <c r="C58" s="36"/>
      <c r="D58" s="50" t="s">
        <v>52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2" t="s">
        <v>53</v>
      </c>
      <c r="S58" s="51"/>
      <c r="T58" s="51"/>
      <c r="U58" s="51"/>
      <c r="V58" s="51"/>
      <c r="W58" s="51"/>
      <c r="X58" s="51"/>
      <c r="Y58" s="51"/>
      <c r="Z58" s="53"/>
      <c r="AA58" s="36"/>
      <c r="AB58" s="36"/>
      <c r="AC58" s="50" t="s">
        <v>52</v>
      </c>
      <c r="AD58" s="51"/>
      <c r="AE58" s="51"/>
      <c r="AF58" s="51"/>
      <c r="AG58" s="51"/>
      <c r="AH58" s="51"/>
      <c r="AI58" s="51"/>
      <c r="AJ58" s="51"/>
      <c r="AK58" s="51"/>
      <c r="AL58" s="51"/>
      <c r="AM58" s="52" t="s">
        <v>53</v>
      </c>
      <c r="AN58" s="51"/>
      <c r="AO58" s="53"/>
      <c r="AP58" s="36"/>
      <c r="AQ58" s="37"/>
    </row>
    <row r="59" spans="2:43">
      <c r="B59" s="22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3"/>
    </row>
    <row r="60" spans="2:43" s="1" customFormat="1" ht="15">
      <c r="B60" s="35"/>
      <c r="C60" s="36"/>
      <c r="D60" s="45" t="s">
        <v>54</v>
      </c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7"/>
      <c r="AA60" s="36"/>
      <c r="AB60" s="36"/>
      <c r="AC60" s="45" t="s">
        <v>55</v>
      </c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7"/>
      <c r="AP60" s="36"/>
      <c r="AQ60" s="37"/>
    </row>
    <row r="61" spans="2:43">
      <c r="B61" s="22"/>
      <c r="C61" s="26"/>
      <c r="D61" s="48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49"/>
      <c r="AA61" s="26"/>
      <c r="AB61" s="26"/>
      <c r="AC61" s="48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49"/>
      <c r="AP61" s="26"/>
      <c r="AQ61" s="23"/>
    </row>
    <row r="62" spans="2:43">
      <c r="B62" s="22"/>
      <c r="C62" s="26"/>
      <c r="D62" s="48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49"/>
      <c r="AA62" s="26"/>
      <c r="AB62" s="26"/>
      <c r="AC62" s="48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49"/>
      <c r="AP62" s="26"/>
      <c r="AQ62" s="23"/>
    </row>
    <row r="63" spans="2:43">
      <c r="B63" s="22"/>
      <c r="C63" s="26"/>
      <c r="D63" s="48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49"/>
      <c r="AA63" s="26"/>
      <c r="AB63" s="26"/>
      <c r="AC63" s="48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49"/>
      <c r="AP63" s="26"/>
      <c r="AQ63" s="23"/>
    </row>
    <row r="64" spans="2:43">
      <c r="B64" s="22"/>
      <c r="C64" s="26"/>
      <c r="D64" s="48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49"/>
      <c r="AA64" s="26"/>
      <c r="AB64" s="26"/>
      <c r="AC64" s="48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49"/>
      <c r="AP64" s="26"/>
      <c r="AQ64" s="23"/>
    </row>
    <row r="65" spans="2:43">
      <c r="B65" s="22"/>
      <c r="C65" s="26"/>
      <c r="D65" s="48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49"/>
      <c r="AA65" s="26"/>
      <c r="AB65" s="26"/>
      <c r="AC65" s="48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49"/>
      <c r="AP65" s="26"/>
      <c r="AQ65" s="23"/>
    </row>
    <row r="66" spans="2:43">
      <c r="B66" s="22"/>
      <c r="C66" s="26"/>
      <c r="D66" s="48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49"/>
      <c r="AA66" s="26"/>
      <c r="AB66" s="26"/>
      <c r="AC66" s="48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49"/>
      <c r="AP66" s="26"/>
      <c r="AQ66" s="23"/>
    </row>
    <row r="67" spans="2:43">
      <c r="B67" s="22"/>
      <c r="C67" s="26"/>
      <c r="D67" s="48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49"/>
      <c r="AA67" s="26"/>
      <c r="AB67" s="26"/>
      <c r="AC67" s="48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49"/>
      <c r="AP67" s="26"/>
      <c r="AQ67" s="23"/>
    </row>
    <row r="68" spans="2:43">
      <c r="B68" s="22"/>
      <c r="C68" s="26"/>
      <c r="D68" s="48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49"/>
      <c r="AA68" s="26"/>
      <c r="AB68" s="26"/>
      <c r="AC68" s="48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49"/>
      <c r="AP68" s="26"/>
      <c r="AQ68" s="23"/>
    </row>
    <row r="69" spans="2:43" s="1" customFormat="1" ht="15">
      <c r="B69" s="35"/>
      <c r="C69" s="36"/>
      <c r="D69" s="50" t="s">
        <v>52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2" t="s">
        <v>53</v>
      </c>
      <c r="S69" s="51"/>
      <c r="T69" s="51"/>
      <c r="U69" s="51"/>
      <c r="V69" s="51"/>
      <c r="W69" s="51"/>
      <c r="X69" s="51"/>
      <c r="Y69" s="51"/>
      <c r="Z69" s="53"/>
      <c r="AA69" s="36"/>
      <c r="AB69" s="36"/>
      <c r="AC69" s="50" t="s">
        <v>52</v>
      </c>
      <c r="AD69" s="51"/>
      <c r="AE69" s="51"/>
      <c r="AF69" s="51"/>
      <c r="AG69" s="51"/>
      <c r="AH69" s="51"/>
      <c r="AI69" s="51"/>
      <c r="AJ69" s="51"/>
      <c r="AK69" s="51"/>
      <c r="AL69" s="51"/>
      <c r="AM69" s="52" t="s">
        <v>53</v>
      </c>
      <c r="AN69" s="51"/>
      <c r="AO69" s="53"/>
      <c r="AP69" s="36"/>
      <c r="AQ69" s="37"/>
    </row>
    <row r="70" spans="2:43" s="1" customFormat="1" ht="6.95" customHeight="1">
      <c r="B70" s="35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7"/>
    </row>
    <row r="71" spans="2:43" s="1" customFormat="1" ht="6.9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6"/>
    </row>
    <row r="75" spans="2:43" s="1" customFormat="1" ht="6.95" customHeight="1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9"/>
    </row>
    <row r="76" spans="2:43" s="1" customFormat="1" ht="36.950000000000003" customHeight="1">
      <c r="B76" s="35"/>
      <c r="C76" s="293" t="s">
        <v>56</v>
      </c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294"/>
      <c r="S76" s="294"/>
      <c r="T76" s="294"/>
      <c r="U76" s="294"/>
      <c r="V76" s="294"/>
      <c r="W76" s="294"/>
      <c r="X76" s="294"/>
      <c r="Y76" s="294"/>
      <c r="Z76" s="294"/>
      <c r="AA76" s="294"/>
      <c r="AB76" s="294"/>
      <c r="AC76" s="294"/>
      <c r="AD76" s="294"/>
      <c r="AE76" s="294"/>
      <c r="AF76" s="294"/>
      <c r="AG76" s="294"/>
      <c r="AH76" s="294"/>
      <c r="AI76" s="294"/>
      <c r="AJ76" s="294"/>
      <c r="AK76" s="294"/>
      <c r="AL76" s="294"/>
      <c r="AM76" s="294"/>
      <c r="AN76" s="294"/>
      <c r="AO76" s="294"/>
      <c r="AP76" s="294"/>
      <c r="AQ76" s="37"/>
    </row>
    <row r="77" spans="2:43" s="3" customFormat="1" ht="14.45" customHeight="1">
      <c r="B77" s="60"/>
      <c r="C77" s="30" t="s">
        <v>13</v>
      </c>
      <c r="D77" s="61"/>
      <c r="E77" s="61"/>
      <c r="F77" s="61"/>
      <c r="G77" s="61"/>
      <c r="H77" s="61"/>
      <c r="I77" s="61"/>
      <c r="J77" s="61"/>
      <c r="K77" s="61"/>
      <c r="L77" s="61" t="str">
        <f>K5</f>
        <v>shf1606b</v>
      </c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2"/>
    </row>
    <row r="78" spans="2:43" s="4" customFormat="1" ht="36.950000000000003" customHeight="1">
      <c r="B78" s="63"/>
      <c r="C78" s="64" t="s">
        <v>16</v>
      </c>
      <c r="D78" s="65"/>
      <c r="E78" s="65"/>
      <c r="F78" s="65"/>
      <c r="G78" s="65"/>
      <c r="H78" s="65"/>
      <c r="I78" s="65"/>
      <c r="J78" s="65"/>
      <c r="K78" s="65"/>
      <c r="L78" s="295" t="str">
        <f>K6</f>
        <v>Poradenské centrum UKF v Nitre - zmena 12/2016</v>
      </c>
      <c r="M78" s="296"/>
      <c r="N78" s="296"/>
      <c r="O78" s="296"/>
      <c r="P78" s="296"/>
      <c r="Q78" s="296"/>
      <c r="R78" s="296"/>
      <c r="S78" s="296"/>
      <c r="T78" s="296"/>
      <c r="U78" s="296"/>
      <c r="V78" s="296"/>
      <c r="W78" s="296"/>
      <c r="X78" s="296"/>
      <c r="Y78" s="296"/>
      <c r="Z78" s="296"/>
      <c r="AA78" s="296"/>
      <c r="AB78" s="296"/>
      <c r="AC78" s="296"/>
      <c r="AD78" s="296"/>
      <c r="AE78" s="296"/>
      <c r="AF78" s="296"/>
      <c r="AG78" s="296"/>
      <c r="AH78" s="296"/>
      <c r="AI78" s="296"/>
      <c r="AJ78" s="296"/>
      <c r="AK78" s="296"/>
      <c r="AL78" s="296"/>
      <c r="AM78" s="296"/>
      <c r="AN78" s="296"/>
      <c r="AO78" s="296"/>
      <c r="AP78" s="65"/>
      <c r="AQ78" s="66"/>
    </row>
    <row r="79" spans="2:43" s="1" customFormat="1" ht="6.95" customHeight="1">
      <c r="B79" s="35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7"/>
    </row>
    <row r="80" spans="2:43" s="1" customFormat="1" ht="15">
      <c r="B80" s="35"/>
      <c r="C80" s="30" t="s">
        <v>20</v>
      </c>
      <c r="D80" s="36"/>
      <c r="E80" s="36"/>
      <c r="F80" s="36"/>
      <c r="G80" s="36"/>
      <c r="H80" s="36"/>
      <c r="I80" s="36"/>
      <c r="J80" s="36"/>
      <c r="K80" s="36"/>
      <c r="L80" s="67" t="str">
        <f>IF(K8="","",K8)</f>
        <v>Trieda A.Hlinku 1, Nitra</v>
      </c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0" t="s">
        <v>22</v>
      </c>
      <c r="AJ80" s="36"/>
      <c r="AK80" s="36"/>
      <c r="AL80" s="36"/>
      <c r="AM80" s="68" t="str">
        <f>IF(AN8= "","",AN8)</f>
        <v>19. 12. 2016</v>
      </c>
      <c r="AN80" s="36"/>
      <c r="AO80" s="36"/>
      <c r="AP80" s="36"/>
      <c r="AQ80" s="37"/>
    </row>
    <row r="81" spans="1:76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7"/>
    </row>
    <row r="82" spans="1:76" s="1" customFormat="1" ht="15">
      <c r="B82" s="35"/>
      <c r="C82" s="30" t="s">
        <v>24</v>
      </c>
      <c r="D82" s="36"/>
      <c r="E82" s="36"/>
      <c r="F82" s="36"/>
      <c r="G82" s="36"/>
      <c r="H82" s="36"/>
      <c r="I82" s="36"/>
      <c r="J82" s="36"/>
      <c r="K82" s="36"/>
      <c r="L82" s="61" t="str">
        <f>IF(E11= "","",E11)</f>
        <v>UKF Nitra</v>
      </c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0" t="s">
        <v>30</v>
      </c>
      <c r="AJ82" s="36"/>
      <c r="AK82" s="36"/>
      <c r="AL82" s="36"/>
      <c r="AM82" s="297" t="str">
        <f>IF(E17="","",E17)</f>
        <v>SH final s.r.o. Nitra</v>
      </c>
      <c r="AN82" s="297"/>
      <c r="AO82" s="297"/>
      <c r="AP82" s="297"/>
      <c r="AQ82" s="37"/>
      <c r="AS82" s="298" t="s">
        <v>57</v>
      </c>
      <c r="AT82" s="299"/>
      <c r="AU82" s="46"/>
      <c r="AV82" s="46"/>
      <c r="AW82" s="46"/>
      <c r="AX82" s="46"/>
      <c r="AY82" s="46"/>
      <c r="AZ82" s="46"/>
      <c r="BA82" s="46"/>
      <c r="BB82" s="46"/>
      <c r="BC82" s="46"/>
      <c r="BD82" s="47"/>
    </row>
    <row r="83" spans="1:76" s="1" customFormat="1" ht="15">
      <c r="B83" s="35"/>
      <c r="C83" s="30" t="s">
        <v>28</v>
      </c>
      <c r="D83" s="36"/>
      <c r="E83" s="36"/>
      <c r="F83" s="36"/>
      <c r="G83" s="36"/>
      <c r="H83" s="36"/>
      <c r="I83" s="36"/>
      <c r="J83" s="36"/>
      <c r="K83" s="36"/>
      <c r="L83" s="61" t="str">
        <f>IF(E14= "Vyplň údaj","",E14)</f>
        <v/>
      </c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0" t="s">
        <v>34</v>
      </c>
      <c r="AJ83" s="36"/>
      <c r="AK83" s="36"/>
      <c r="AL83" s="36"/>
      <c r="AM83" s="297" t="str">
        <f>IF(E20="","",E20)</f>
        <v>Ing.Janečka</v>
      </c>
      <c r="AN83" s="297"/>
      <c r="AO83" s="297"/>
      <c r="AP83" s="297"/>
      <c r="AQ83" s="37"/>
      <c r="AS83" s="300"/>
      <c r="AT83" s="301"/>
      <c r="AU83" s="36"/>
      <c r="AV83" s="36"/>
      <c r="AW83" s="36"/>
      <c r="AX83" s="36"/>
      <c r="AY83" s="36"/>
      <c r="AZ83" s="36"/>
      <c r="BA83" s="36"/>
      <c r="BB83" s="36"/>
      <c r="BC83" s="36"/>
      <c r="BD83" s="69"/>
    </row>
    <row r="84" spans="1:76" s="1" customFormat="1" ht="10.9" customHeight="1">
      <c r="B84" s="35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7"/>
      <c r="AS84" s="300"/>
      <c r="AT84" s="301"/>
      <c r="AU84" s="36"/>
      <c r="AV84" s="36"/>
      <c r="AW84" s="36"/>
      <c r="AX84" s="36"/>
      <c r="AY84" s="36"/>
      <c r="AZ84" s="36"/>
      <c r="BA84" s="36"/>
      <c r="BB84" s="36"/>
      <c r="BC84" s="36"/>
      <c r="BD84" s="69"/>
    </row>
    <row r="85" spans="1:76" s="1" customFormat="1" ht="29.25" customHeight="1">
      <c r="B85" s="35"/>
      <c r="C85" s="289" t="s">
        <v>58</v>
      </c>
      <c r="D85" s="290"/>
      <c r="E85" s="290"/>
      <c r="F85" s="290"/>
      <c r="G85" s="290"/>
      <c r="H85" s="70"/>
      <c r="I85" s="291" t="s">
        <v>59</v>
      </c>
      <c r="J85" s="290"/>
      <c r="K85" s="290"/>
      <c r="L85" s="290"/>
      <c r="M85" s="290"/>
      <c r="N85" s="290"/>
      <c r="O85" s="290"/>
      <c r="P85" s="290"/>
      <c r="Q85" s="290"/>
      <c r="R85" s="290"/>
      <c r="S85" s="290"/>
      <c r="T85" s="290"/>
      <c r="U85" s="290"/>
      <c r="V85" s="290"/>
      <c r="W85" s="290"/>
      <c r="X85" s="290"/>
      <c r="Y85" s="290"/>
      <c r="Z85" s="290"/>
      <c r="AA85" s="290"/>
      <c r="AB85" s="290"/>
      <c r="AC85" s="290"/>
      <c r="AD85" s="290"/>
      <c r="AE85" s="290"/>
      <c r="AF85" s="290"/>
      <c r="AG85" s="291" t="s">
        <v>60</v>
      </c>
      <c r="AH85" s="290"/>
      <c r="AI85" s="290"/>
      <c r="AJ85" s="290"/>
      <c r="AK85" s="290"/>
      <c r="AL85" s="290"/>
      <c r="AM85" s="290"/>
      <c r="AN85" s="291" t="s">
        <v>61</v>
      </c>
      <c r="AO85" s="290"/>
      <c r="AP85" s="292"/>
      <c r="AQ85" s="37"/>
      <c r="AS85" s="71" t="s">
        <v>62</v>
      </c>
      <c r="AT85" s="72" t="s">
        <v>63</v>
      </c>
      <c r="AU85" s="72" t="s">
        <v>64</v>
      </c>
      <c r="AV85" s="72" t="s">
        <v>65</v>
      </c>
      <c r="AW85" s="72" t="s">
        <v>66</v>
      </c>
      <c r="AX85" s="72" t="s">
        <v>67</v>
      </c>
      <c r="AY85" s="72" t="s">
        <v>68</v>
      </c>
      <c r="AZ85" s="72" t="s">
        <v>69</v>
      </c>
      <c r="BA85" s="72" t="s">
        <v>70</v>
      </c>
      <c r="BB85" s="72" t="s">
        <v>71</v>
      </c>
      <c r="BC85" s="72" t="s">
        <v>72</v>
      </c>
      <c r="BD85" s="73" t="s">
        <v>73</v>
      </c>
    </row>
    <row r="86" spans="1:76" s="1" customFormat="1" ht="10.9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7"/>
      <c r="AS86" s="74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7"/>
    </row>
    <row r="87" spans="1:76" s="4" customFormat="1" ht="32.450000000000003" customHeight="1">
      <c r="B87" s="63"/>
      <c r="C87" s="75" t="s">
        <v>74</v>
      </c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423">
        <f ca="1">ROUND(AG88+AG96,2)</f>
        <v>0</v>
      </c>
      <c r="AH87" s="423"/>
      <c r="AI87" s="423"/>
      <c r="AJ87" s="423"/>
      <c r="AK87" s="423"/>
      <c r="AL87" s="423"/>
      <c r="AM87" s="423"/>
      <c r="AN87" s="355">
        <f t="shared" ref="AN87:AN100" ca="1" si="0">SUM(AG87,AT87)</f>
        <v>0</v>
      </c>
      <c r="AO87" s="355"/>
      <c r="AP87" s="355"/>
      <c r="AQ87" s="66"/>
      <c r="AS87" s="77">
        <f ca="1">ROUND(AS88+AS96,2)</f>
        <v>0</v>
      </c>
      <c r="AT87" s="78">
        <f t="shared" ref="AT87:AT100" ca="1" si="1">ROUND(SUM(AV87:AW87),2)</f>
        <v>0</v>
      </c>
      <c r="AU87" s="79">
        <f>ROUND(AU88+AU96,5)</f>
        <v>0</v>
      </c>
      <c r="AV87" s="78">
        <f>ROUND(AZ87*L31,2)</f>
        <v>0</v>
      </c>
      <c r="AW87" s="78">
        <f ca="1">ROUND(BA87*L32,2)</f>
        <v>0</v>
      </c>
      <c r="AX87" s="78">
        <f>ROUND(BB87*L31,2)</f>
        <v>0</v>
      </c>
      <c r="AY87" s="78">
        <f>ROUND(BC87*L32,2)</f>
        <v>0</v>
      </c>
      <c r="AZ87" s="78">
        <f>ROUND(AZ88+AZ96,2)</f>
        <v>0</v>
      </c>
      <c r="BA87" s="78">
        <f ca="1">ROUND(BA88+BA96,2)</f>
        <v>0</v>
      </c>
      <c r="BB87" s="78">
        <f>ROUND(BB88+BB96,2)</f>
        <v>0</v>
      </c>
      <c r="BC87" s="78">
        <f>ROUND(BC88+BC96,2)</f>
        <v>0</v>
      </c>
      <c r="BD87" s="80">
        <f>ROUND(BD88+BD96,2)</f>
        <v>0</v>
      </c>
      <c r="BS87" s="81" t="s">
        <v>75</v>
      </c>
      <c r="BT87" s="81" t="s">
        <v>76</v>
      </c>
      <c r="BU87" s="82" t="s">
        <v>77</v>
      </c>
      <c r="BV87" s="81" t="s">
        <v>78</v>
      </c>
      <c r="BW87" s="81" t="s">
        <v>79</v>
      </c>
      <c r="BX87" s="81" t="s">
        <v>80</v>
      </c>
    </row>
    <row r="88" spans="1:76" s="5" customFormat="1" ht="22.5" customHeight="1">
      <c r="B88" s="83"/>
      <c r="C88" s="84"/>
      <c r="D88" s="288" t="s">
        <v>81</v>
      </c>
      <c r="E88" s="288"/>
      <c r="F88" s="288"/>
      <c r="G88" s="288"/>
      <c r="H88" s="288"/>
      <c r="I88" s="85"/>
      <c r="J88" s="288" t="s">
        <v>82</v>
      </c>
      <c r="K88" s="288"/>
      <c r="L88" s="288"/>
      <c r="M88" s="288"/>
      <c r="N88" s="288"/>
      <c r="O88" s="288"/>
      <c r="P88" s="288"/>
      <c r="Q88" s="288"/>
      <c r="R88" s="288"/>
      <c r="S88" s="288"/>
      <c r="T88" s="288"/>
      <c r="U88" s="288"/>
      <c r="V88" s="288"/>
      <c r="W88" s="288"/>
      <c r="X88" s="288"/>
      <c r="Y88" s="288"/>
      <c r="Z88" s="288"/>
      <c r="AA88" s="288"/>
      <c r="AB88" s="288"/>
      <c r="AC88" s="288"/>
      <c r="AD88" s="288"/>
      <c r="AE88" s="288"/>
      <c r="AF88" s="288"/>
      <c r="AG88" s="424">
        <f ca="1">ROUND(SUM(AG89:AG95),2)</f>
        <v>0</v>
      </c>
      <c r="AH88" s="425"/>
      <c r="AI88" s="425"/>
      <c r="AJ88" s="425"/>
      <c r="AK88" s="425"/>
      <c r="AL88" s="425"/>
      <c r="AM88" s="425"/>
      <c r="AN88" s="426">
        <f ca="1">SUM(AG88,AT88)</f>
        <v>0</v>
      </c>
      <c r="AO88" s="425"/>
      <c r="AP88" s="425"/>
      <c r="AQ88" s="86"/>
      <c r="AS88" s="87">
        <f ca="1">ROUND(SUM(AS89:AS95),2)</f>
        <v>0</v>
      </c>
      <c r="AT88" s="88">
        <f t="shared" ca="1" si="1"/>
        <v>0</v>
      </c>
      <c r="AU88" s="89">
        <f>ROUND(SUM(AU89:AU95),5)</f>
        <v>0</v>
      </c>
      <c r="AV88" s="88">
        <f>ROUND(AZ88*L31,2)</f>
        <v>0</v>
      </c>
      <c r="AW88" s="88">
        <f ca="1">ROUND(BA88*L32,2)</f>
        <v>0</v>
      </c>
      <c r="AX88" s="88">
        <f>ROUND(BB88*L31,2)</f>
        <v>0</v>
      </c>
      <c r="AY88" s="88">
        <f>ROUND(BC88*L32,2)</f>
        <v>0</v>
      </c>
      <c r="AZ88" s="88">
        <f>ROUND(SUM(AZ89:AZ95),2)</f>
        <v>0</v>
      </c>
      <c r="BA88" s="88">
        <f ca="1">ROUND(SUM(BA89:BA95),2)</f>
        <v>0</v>
      </c>
      <c r="BB88" s="88">
        <f>ROUND(SUM(BB89:BB95),2)</f>
        <v>0</v>
      </c>
      <c r="BC88" s="88">
        <f>ROUND(SUM(BC89:BC95),2)</f>
        <v>0</v>
      </c>
      <c r="BD88" s="90">
        <f>ROUND(SUM(BD89:BD95),2)</f>
        <v>0</v>
      </c>
      <c r="BS88" s="91" t="s">
        <v>75</v>
      </c>
      <c r="BT88" s="91" t="s">
        <v>83</v>
      </c>
      <c r="BU88" s="91" t="s">
        <v>77</v>
      </c>
      <c r="BV88" s="91" t="s">
        <v>78</v>
      </c>
      <c r="BW88" s="91" t="s">
        <v>84</v>
      </c>
      <c r="BX88" s="91" t="s">
        <v>79</v>
      </c>
    </row>
    <row r="89" spans="1:76" s="6" customFormat="1" ht="22.5" customHeight="1">
      <c r="A89" s="92" t="s">
        <v>85</v>
      </c>
      <c r="B89" s="93"/>
      <c r="C89" s="94"/>
      <c r="D89" s="94"/>
      <c r="E89" s="286" t="s">
        <v>81</v>
      </c>
      <c r="F89" s="286"/>
      <c r="G89" s="286"/>
      <c r="H89" s="286"/>
      <c r="I89" s="286"/>
      <c r="J89" s="94"/>
      <c r="K89" s="286" t="s">
        <v>86</v>
      </c>
      <c r="L89" s="286"/>
      <c r="M89" s="286"/>
      <c r="N89" s="286"/>
      <c r="O89" s="286"/>
      <c r="P89" s="286"/>
      <c r="Q89" s="286"/>
      <c r="R89" s="286"/>
      <c r="S89" s="286"/>
      <c r="T89" s="286"/>
      <c r="U89" s="286"/>
      <c r="V89" s="286"/>
      <c r="W89" s="286"/>
      <c r="X89" s="286"/>
      <c r="Y89" s="286"/>
      <c r="Z89" s="286"/>
      <c r="AA89" s="286"/>
      <c r="AB89" s="286"/>
      <c r="AC89" s="286"/>
      <c r="AD89" s="286"/>
      <c r="AE89" s="286"/>
      <c r="AF89" s="286"/>
      <c r="AG89" s="345">
        <f ca="1">'001- Architektúra a statika 9.2'!M31</f>
        <v>0</v>
      </c>
      <c r="AH89" s="348"/>
      <c r="AI89" s="348"/>
      <c r="AJ89" s="348"/>
      <c r="AK89" s="348"/>
      <c r="AL89" s="348"/>
      <c r="AM89" s="348"/>
      <c r="AN89" s="345">
        <f t="shared" ca="1" si="0"/>
        <v>0</v>
      </c>
      <c r="AO89" s="348"/>
      <c r="AP89" s="348"/>
      <c r="AQ89" s="95"/>
      <c r="AS89" s="96">
        <f ca="1">'001- Architektúra a statika 9.2'!M29</f>
        <v>0</v>
      </c>
      <c r="AT89" s="97">
        <f t="shared" ca="1" si="1"/>
        <v>0</v>
      </c>
      <c r="AU89" s="98">
        <f>'001- Architektúra a statika 9.2'!W144</f>
        <v>0</v>
      </c>
      <c r="AV89" s="97">
        <f>'001- Architektúra a statika 9.2'!M33</f>
        <v>0</v>
      </c>
      <c r="AW89" s="97">
        <f ca="1">'001- Architektúra a statika 9.2'!M34</f>
        <v>0</v>
      </c>
      <c r="AX89" s="97">
        <f>'001- Architektúra a statika 9.2'!M35</f>
        <v>0</v>
      </c>
      <c r="AY89" s="97">
        <f>'001- Architektúra a statika 9.2'!M36</f>
        <v>0</v>
      </c>
      <c r="AZ89" s="97">
        <f>'001- Architektúra a statika 9.2'!H33</f>
        <v>0</v>
      </c>
      <c r="BA89" s="97">
        <f ca="1">'001- Architektúra a statika 9.2'!H34</f>
        <v>0</v>
      </c>
      <c r="BB89" s="97">
        <f>'001- Architektúra a statika 9.2'!H35</f>
        <v>0</v>
      </c>
      <c r="BC89" s="97">
        <f>'001- Architektúra a statika 9.2'!H36</f>
        <v>0</v>
      </c>
      <c r="BD89" s="99">
        <f>'001- Architektúra a statika 9.2'!H37</f>
        <v>0</v>
      </c>
      <c r="BT89" s="100" t="s">
        <v>87</v>
      </c>
      <c r="BV89" s="100" t="s">
        <v>78</v>
      </c>
      <c r="BW89" s="100" t="s">
        <v>88</v>
      </c>
      <c r="BX89" s="100" t="s">
        <v>84</v>
      </c>
    </row>
    <row r="90" spans="1:76" s="6" customFormat="1" ht="22.5" customHeight="1">
      <c r="A90" s="92" t="s">
        <v>85</v>
      </c>
      <c r="B90" s="93"/>
      <c r="C90" s="94"/>
      <c r="D90" s="94"/>
      <c r="E90" s="286" t="s">
        <v>89</v>
      </c>
      <c r="F90" s="286"/>
      <c r="G90" s="286"/>
      <c r="H90" s="286"/>
      <c r="I90" s="286"/>
      <c r="J90" s="94"/>
      <c r="K90" s="286" t="s">
        <v>90</v>
      </c>
      <c r="L90" s="286"/>
      <c r="M90" s="286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  <c r="AA90" s="286"/>
      <c r="AB90" s="286"/>
      <c r="AC90" s="286"/>
      <c r="AD90" s="286"/>
      <c r="AE90" s="286"/>
      <c r="AF90" s="286"/>
      <c r="AG90" s="345">
        <f>'002 - Vykurovanie 9.2.'!M31</f>
        <v>0</v>
      </c>
      <c r="AH90" s="348"/>
      <c r="AI90" s="348"/>
      <c r="AJ90" s="348"/>
      <c r="AK90" s="348"/>
      <c r="AL90" s="348"/>
      <c r="AM90" s="348"/>
      <c r="AN90" s="345">
        <f t="shared" si="0"/>
        <v>0</v>
      </c>
      <c r="AO90" s="348"/>
      <c r="AP90" s="348"/>
      <c r="AQ90" s="95"/>
      <c r="AS90" s="96">
        <f>'002 - Vykurovanie 9.2.'!M29</f>
        <v>0</v>
      </c>
      <c r="AT90" s="97">
        <f t="shared" si="1"/>
        <v>0</v>
      </c>
      <c r="AU90" s="98">
        <f>'002 - Vykurovanie 9.2.'!W127</f>
        <v>0</v>
      </c>
      <c r="AV90" s="97">
        <f>'002 - Vykurovanie 9.2.'!M33</f>
        <v>0</v>
      </c>
      <c r="AW90" s="97">
        <f>'002 - Vykurovanie 9.2.'!M34</f>
        <v>0</v>
      </c>
      <c r="AX90" s="97">
        <f>'002 - Vykurovanie 9.2.'!M35</f>
        <v>0</v>
      </c>
      <c r="AY90" s="97">
        <f>'002 - Vykurovanie 9.2.'!M36</f>
        <v>0</v>
      </c>
      <c r="AZ90" s="97">
        <f>'002 - Vykurovanie 9.2.'!H33</f>
        <v>0</v>
      </c>
      <c r="BA90" s="97">
        <f>'002 - Vykurovanie 9.2.'!H34</f>
        <v>0</v>
      </c>
      <c r="BB90" s="97">
        <f>'002 - Vykurovanie 9.2.'!H35</f>
        <v>0</v>
      </c>
      <c r="BC90" s="97">
        <f>'002 - Vykurovanie 9.2.'!H36</f>
        <v>0</v>
      </c>
      <c r="BD90" s="99">
        <f>'002 - Vykurovanie 9.2.'!H37</f>
        <v>0</v>
      </c>
      <c r="BT90" s="100" t="s">
        <v>87</v>
      </c>
      <c r="BV90" s="100" t="s">
        <v>78</v>
      </c>
      <c r="BW90" s="100" t="s">
        <v>91</v>
      </c>
      <c r="BX90" s="100" t="s">
        <v>84</v>
      </c>
    </row>
    <row r="91" spans="1:76" s="6" customFormat="1" ht="22.5" customHeight="1">
      <c r="A91" s="92" t="s">
        <v>85</v>
      </c>
      <c r="B91" s="93"/>
      <c r="C91" s="94"/>
      <c r="D91" s="94"/>
      <c r="E91" s="286" t="s">
        <v>92</v>
      </c>
      <c r="F91" s="286"/>
      <c r="G91" s="286"/>
      <c r="H91" s="286"/>
      <c r="I91" s="286"/>
      <c r="J91" s="94"/>
      <c r="K91" s="286" t="s">
        <v>93</v>
      </c>
      <c r="L91" s="286"/>
      <c r="M91" s="286"/>
      <c r="N91" s="286"/>
      <c r="O91" s="286"/>
      <c r="P91" s="286"/>
      <c r="Q91" s="286"/>
      <c r="R91" s="286"/>
      <c r="S91" s="286"/>
      <c r="T91" s="286"/>
      <c r="U91" s="286"/>
      <c r="V91" s="286"/>
      <c r="W91" s="286"/>
      <c r="X91" s="286"/>
      <c r="Y91" s="286"/>
      <c r="Z91" s="286"/>
      <c r="AA91" s="286"/>
      <c r="AB91" s="286"/>
      <c r="AC91" s="286"/>
      <c r="AD91" s="286"/>
      <c r="AE91" s="286"/>
      <c r="AF91" s="286"/>
      <c r="AG91" s="345">
        <f>'003 - Zdravotechnika 9.2.'!M31</f>
        <v>0</v>
      </c>
      <c r="AH91" s="348"/>
      <c r="AI91" s="348"/>
      <c r="AJ91" s="348"/>
      <c r="AK91" s="348"/>
      <c r="AL91" s="348"/>
      <c r="AM91" s="348"/>
      <c r="AN91" s="345">
        <f t="shared" si="0"/>
        <v>0</v>
      </c>
      <c r="AO91" s="348"/>
      <c r="AP91" s="348"/>
      <c r="AQ91" s="95"/>
      <c r="AS91" s="96">
        <f>'003 - Zdravotechnika 9.2.'!M29</f>
        <v>0</v>
      </c>
      <c r="AT91" s="97">
        <f t="shared" si="1"/>
        <v>0</v>
      </c>
      <c r="AU91" s="98">
        <f>'003 - Zdravotechnika 9.2.'!W132</f>
        <v>0</v>
      </c>
      <c r="AV91" s="97">
        <f>'003 - Zdravotechnika 9.2.'!M33</f>
        <v>0</v>
      </c>
      <c r="AW91" s="97">
        <f>'003 - Zdravotechnika 9.2.'!M34</f>
        <v>0</v>
      </c>
      <c r="AX91" s="97">
        <f>'003 - Zdravotechnika 9.2.'!M35</f>
        <v>0</v>
      </c>
      <c r="AY91" s="97">
        <f>'003 - Zdravotechnika 9.2.'!M36</f>
        <v>0</v>
      </c>
      <c r="AZ91" s="97">
        <f>'003 - Zdravotechnika 9.2.'!H33</f>
        <v>0</v>
      </c>
      <c r="BA91" s="97">
        <f>'003 - Zdravotechnika 9.2.'!H34</f>
        <v>0</v>
      </c>
      <c r="BB91" s="97">
        <f>'003 - Zdravotechnika 9.2.'!H35</f>
        <v>0</v>
      </c>
      <c r="BC91" s="97">
        <f>'003 - Zdravotechnika 9.2.'!H36</f>
        <v>0</v>
      </c>
      <c r="BD91" s="99">
        <f>'003 - Zdravotechnika 9.2.'!H37</f>
        <v>0</v>
      </c>
      <c r="BT91" s="100" t="s">
        <v>87</v>
      </c>
      <c r="BV91" s="100" t="s">
        <v>78</v>
      </c>
      <c r="BW91" s="100" t="s">
        <v>94</v>
      </c>
      <c r="BX91" s="100" t="s">
        <v>84</v>
      </c>
    </row>
    <row r="92" spans="1:76" s="6" customFormat="1" ht="22.5" customHeight="1">
      <c r="A92" s="92" t="s">
        <v>85</v>
      </c>
      <c r="B92" s="93"/>
      <c r="C92" s="94"/>
      <c r="D92" s="94"/>
      <c r="E92" s="286" t="s">
        <v>95</v>
      </c>
      <c r="F92" s="286"/>
      <c r="G92" s="286"/>
      <c r="H92" s="286"/>
      <c r="I92" s="286"/>
      <c r="J92" s="94"/>
      <c r="K92" s="286" t="s">
        <v>96</v>
      </c>
      <c r="L92" s="286"/>
      <c r="M92" s="286"/>
      <c r="N92" s="286"/>
      <c r="O92" s="286"/>
      <c r="P92" s="286"/>
      <c r="Q92" s="286"/>
      <c r="R92" s="286"/>
      <c r="S92" s="286"/>
      <c r="T92" s="286"/>
      <c r="U92" s="286"/>
      <c r="V92" s="286"/>
      <c r="W92" s="286"/>
      <c r="X92" s="286"/>
      <c r="Y92" s="286"/>
      <c r="Z92" s="286"/>
      <c r="AA92" s="286"/>
      <c r="AB92" s="286"/>
      <c r="AC92" s="286"/>
      <c r="AD92" s="286"/>
      <c r="AE92" s="286"/>
      <c r="AF92" s="286"/>
      <c r="AG92" s="345">
        <f>'004 - Elektroinštalácia 9.2.'!M31</f>
        <v>0</v>
      </c>
      <c r="AH92" s="348"/>
      <c r="AI92" s="348"/>
      <c r="AJ92" s="348"/>
      <c r="AK92" s="348"/>
      <c r="AL92" s="348"/>
      <c r="AM92" s="348"/>
      <c r="AN92" s="345">
        <f t="shared" si="0"/>
        <v>0</v>
      </c>
      <c r="AO92" s="348"/>
      <c r="AP92" s="348"/>
      <c r="AQ92" s="95"/>
      <c r="AS92" s="96">
        <f>'004 - Elektroinštalácia 9.2.'!M29</f>
        <v>0</v>
      </c>
      <c r="AT92" s="97">
        <f t="shared" si="1"/>
        <v>0</v>
      </c>
      <c r="AU92" s="98">
        <f>'004 - Elektroinštalácia 9.2.'!W120</f>
        <v>0</v>
      </c>
      <c r="AV92" s="97">
        <f>'004 - Elektroinštalácia 9.2.'!M33</f>
        <v>0</v>
      </c>
      <c r="AW92" s="97">
        <f>'004 - Elektroinštalácia 9.2.'!M34</f>
        <v>0</v>
      </c>
      <c r="AX92" s="97">
        <f>'004 - Elektroinštalácia 9.2.'!M35</f>
        <v>0</v>
      </c>
      <c r="AY92" s="97">
        <f>'004 - Elektroinštalácia 9.2.'!M36</f>
        <v>0</v>
      </c>
      <c r="AZ92" s="97">
        <f>'004 - Elektroinštalácia 9.2.'!H33</f>
        <v>0</v>
      </c>
      <c r="BA92" s="97">
        <f>'004 - Elektroinštalácia 9.2.'!H34</f>
        <v>0</v>
      </c>
      <c r="BB92" s="97">
        <f>'004 - Elektroinštalácia 9.2.'!H35</f>
        <v>0</v>
      </c>
      <c r="BC92" s="97">
        <f>'004 - Elektroinštalácia 9.2.'!H36</f>
        <v>0</v>
      </c>
      <c r="BD92" s="99">
        <f>'004 - Elektroinštalácia 9.2.'!H37</f>
        <v>0</v>
      </c>
      <c r="BT92" s="100" t="s">
        <v>87</v>
      </c>
      <c r="BV92" s="100" t="s">
        <v>78</v>
      </c>
      <c r="BW92" s="100" t="s">
        <v>97</v>
      </c>
      <c r="BX92" s="100" t="s">
        <v>84</v>
      </c>
    </row>
    <row r="93" spans="1:76" s="6" customFormat="1" ht="22.5" customHeight="1">
      <c r="A93" s="92" t="s">
        <v>85</v>
      </c>
      <c r="B93" s="93"/>
      <c r="C93" s="94"/>
      <c r="D93" s="94"/>
      <c r="E93" s="286" t="s">
        <v>98</v>
      </c>
      <c r="F93" s="286"/>
      <c r="G93" s="286"/>
      <c r="H93" s="286"/>
      <c r="I93" s="286"/>
      <c r="J93" s="94"/>
      <c r="K93" s="286" t="s">
        <v>99</v>
      </c>
      <c r="L93" s="286"/>
      <c r="M93" s="286"/>
      <c r="N93" s="286"/>
      <c r="O93" s="286"/>
      <c r="P93" s="286"/>
      <c r="Q93" s="286"/>
      <c r="R93" s="286"/>
      <c r="S93" s="286"/>
      <c r="T93" s="286"/>
      <c r="U93" s="286"/>
      <c r="V93" s="286"/>
      <c r="W93" s="286"/>
      <c r="X93" s="286"/>
      <c r="Y93" s="286"/>
      <c r="Z93" s="286"/>
      <c r="AA93" s="286"/>
      <c r="AB93" s="286"/>
      <c r="AC93" s="286"/>
      <c r="AD93" s="286"/>
      <c r="AE93" s="286"/>
      <c r="AF93" s="286"/>
      <c r="AG93" s="345">
        <f>'005 - Vzduchotechnika 9.2.'!M31</f>
        <v>0</v>
      </c>
      <c r="AH93" s="348"/>
      <c r="AI93" s="348"/>
      <c r="AJ93" s="348"/>
      <c r="AK93" s="348"/>
      <c r="AL93" s="348"/>
      <c r="AM93" s="348"/>
      <c r="AN93" s="345">
        <f t="shared" si="0"/>
        <v>0</v>
      </c>
      <c r="AO93" s="348"/>
      <c r="AP93" s="348"/>
      <c r="AQ93" s="95"/>
      <c r="AS93" s="96">
        <f>'005 - Vzduchotechnika 9.2.'!M29</f>
        <v>0</v>
      </c>
      <c r="AT93" s="97">
        <f t="shared" si="1"/>
        <v>0</v>
      </c>
      <c r="AU93" s="98">
        <f>'005 - Vzduchotechnika 9.2.'!W123</f>
        <v>0</v>
      </c>
      <c r="AV93" s="97">
        <f>'005 - Vzduchotechnika 9.2.'!M33</f>
        <v>0</v>
      </c>
      <c r="AW93" s="97">
        <f>'005 - Vzduchotechnika 9.2.'!M34</f>
        <v>0</v>
      </c>
      <c r="AX93" s="97">
        <f>'005 - Vzduchotechnika 9.2.'!M35</f>
        <v>0</v>
      </c>
      <c r="AY93" s="97">
        <f>'005 - Vzduchotechnika 9.2.'!M36</f>
        <v>0</v>
      </c>
      <c r="AZ93" s="97">
        <f>'005 - Vzduchotechnika 9.2.'!H33</f>
        <v>0</v>
      </c>
      <c r="BA93" s="97">
        <f>'005 - Vzduchotechnika 9.2.'!H34</f>
        <v>0</v>
      </c>
      <c r="BB93" s="97">
        <f>'005 - Vzduchotechnika 9.2.'!H35</f>
        <v>0</v>
      </c>
      <c r="BC93" s="97">
        <f>'005 - Vzduchotechnika 9.2.'!H36</f>
        <v>0</v>
      </c>
      <c r="BD93" s="99">
        <f>'005 - Vzduchotechnika 9.2.'!H37</f>
        <v>0</v>
      </c>
      <c r="BT93" s="100" t="s">
        <v>87</v>
      </c>
      <c r="BV93" s="100" t="s">
        <v>78</v>
      </c>
      <c r="BW93" s="100" t="s">
        <v>100</v>
      </c>
      <c r="BX93" s="100" t="s">
        <v>84</v>
      </c>
    </row>
    <row r="94" spans="1:76" s="6" customFormat="1" ht="22.5" customHeight="1">
      <c r="A94" s="92" t="s">
        <v>85</v>
      </c>
      <c r="B94" s="93"/>
      <c r="C94" s="94"/>
      <c r="D94" s="94"/>
      <c r="E94" s="286" t="s">
        <v>101</v>
      </c>
      <c r="F94" s="286"/>
      <c r="G94" s="286"/>
      <c r="H94" s="286"/>
      <c r="I94" s="286"/>
      <c r="J94" s="94"/>
      <c r="K94" s="286" t="s">
        <v>102</v>
      </c>
      <c r="L94" s="286"/>
      <c r="M94" s="286"/>
      <c r="N94" s="286"/>
      <c r="O94" s="286"/>
      <c r="P94" s="286"/>
      <c r="Q94" s="286"/>
      <c r="R94" s="286"/>
      <c r="S94" s="286"/>
      <c r="T94" s="286"/>
      <c r="U94" s="286"/>
      <c r="V94" s="286"/>
      <c r="W94" s="286"/>
      <c r="X94" s="286"/>
      <c r="Y94" s="286"/>
      <c r="Z94" s="286"/>
      <c r="AA94" s="286"/>
      <c r="AB94" s="286"/>
      <c r="AC94" s="286"/>
      <c r="AD94" s="286"/>
      <c r="AE94" s="286"/>
      <c r="AF94" s="286"/>
      <c r="AG94" s="345">
        <f>'006 - Poplachové zariaden...9.2'!M31</f>
        <v>0</v>
      </c>
      <c r="AH94" s="348"/>
      <c r="AI94" s="348"/>
      <c r="AJ94" s="348"/>
      <c r="AK94" s="348"/>
      <c r="AL94" s="348"/>
      <c r="AM94" s="348"/>
      <c r="AN94" s="345">
        <f t="shared" si="0"/>
        <v>0</v>
      </c>
      <c r="AO94" s="348"/>
      <c r="AP94" s="348"/>
      <c r="AQ94" s="95"/>
      <c r="AS94" s="96">
        <f>'006 - Poplachové zariaden...9.2'!M29</f>
        <v>0</v>
      </c>
      <c r="AT94" s="97">
        <f t="shared" si="1"/>
        <v>0</v>
      </c>
      <c r="AU94" s="98">
        <f>'006 - Poplachové zariaden...9.2'!W124</f>
        <v>0</v>
      </c>
      <c r="AV94" s="97">
        <f>'006 - Poplachové zariaden...9.2'!M33</f>
        <v>0</v>
      </c>
      <c r="AW94" s="97">
        <f>'006 - Poplachové zariaden...9.2'!M34</f>
        <v>0</v>
      </c>
      <c r="AX94" s="97">
        <f>'006 - Poplachové zariaden...9.2'!M35</f>
        <v>0</v>
      </c>
      <c r="AY94" s="97">
        <f>'006 - Poplachové zariaden...9.2'!M36</f>
        <v>0</v>
      </c>
      <c r="AZ94" s="97">
        <f>'006 - Poplachové zariaden...9.2'!H33</f>
        <v>0</v>
      </c>
      <c r="BA94" s="97">
        <f>'006 - Poplachové zariaden...9.2'!H34</f>
        <v>0</v>
      </c>
      <c r="BB94" s="97">
        <f>'006 - Poplachové zariaden...9.2'!H35</f>
        <v>0</v>
      </c>
      <c r="BC94" s="97">
        <f>'006 - Poplachové zariaden...9.2'!H36</f>
        <v>0</v>
      </c>
      <c r="BD94" s="99">
        <f>'006 - Poplachové zariaden...9.2'!H37</f>
        <v>0</v>
      </c>
      <c r="BT94" s="100" t="s">
        <v>87</v>
      </c>
      <c r="BV94" s="100" t="s">
        <v>78</v>
      </c>
      <c r="BW94" s="100" t="s">
        <v>103</v>
      </c>
      <c r="BX94" s="100" t="s">
        <v>84</v>
      </c>
    </row>
    <row r="95" spans="1:76" s="6" customFormat="1" ht="22.5" customHeight="1">
      <c r="A95" s="92" t="s">
        <v>85</v>
      </c>
      <c r="B95" s="93"/>
      <c r="C95" s="94"/>
      <c r="D95" s="94"/>
      <c r="E95" s="286" t="s">
        <v>104</v>
      </c>
      <c r="F95" s="286"/>
      <c r="G95" s="286"/>
      <c r="H95" s="286"/>
      <c r="I95" s="286"/>
      <c r="J95" s="94"/>
      <c r="K95" s="286" t="s">
        <v>105</v>
      </c>
      <c r="L95" s="286"/>
      <c r="M95" s="286"/>
      <c r="N95" s="286"/>
      <c r="O95" s="286"/>
      <c r="P95" s="286"/>
      <c r="Q95" s="286"/>
      <c r="R95" s="286"/>
      <c r="S95" s="286"/>
      <c r="T95" s="286"/>
      <c r="U95" s="286"/>
      <c r="V95" s="286"/>
      <c r="W95" s="286"/>
      <c r="X95" s="286"/>
      <c r="Y95" s="286"/>
      <c r="Z95" s="286"/>
      <c r="AA95" s="286"/>
      <c r="AB95" s="286"/>
      <c r="AC95" s="286"/>
      <c r="AD95" s="286"/>
      <c r="AE95" s="286"/>
      <c r="AF95" s="286"/>
      <c r="AG95" s="345">
        <f>'007 - Štrukturovaná kabeláž 9.2'!M31</f>
        <v>0</v>
      </c>
      <c r="AH95" s="348"/>
      <c r="AI95" s="348"/>
      <c r="AJ95" s="348"/>
      <c r="AK95" s="348"/>
      <c r="AL95" s="348"/>
      <c r="AM95" s="348"/>
      <c r="AN95" s="345">
        <f t="shared" si="0"/>
        <v>0</v>
      </c>
      <c r="AO95" s="348"/>
      <c r="AP95" s="348"/>
      <c r="AQ95" s="95"/>
      <c r="AS95" s="96">
        <f>'007 - Štrukturovaná kabeláž 9.2'!M29</f>
        <v>0</v>
      </c>
      <c r="AT95" s="97">
        <f t="shared" si="1"/>
        <v>0</v>
      </c>
      <c r="AU95" s="98">
        <f>'007 - Štrukturovaná kabeláž 9.2'!W120</f>
        <v>0</v>
      </c>
      <c r="AV95" s="97">
        <f>'007 - Štrukturovaná kabeláž 9.2'!M33</f>
        <v>0</v>
      </c>
      <c r="AW95" s="97">
        <f>'007 - Štrukturovaná kabeláž 9.2'!M34</f>
        <v>0</v>
      </c>
      <c r="AX95" s="97">
        <f>'007 - Štrukturovaná kabeláž 9.2'!M35</f>
        <v>0</v>
      </c>
      <c r="AY95" s="97">
        <f>'007 - Štrukturovaná kabeláž 9.2'!M36</f>
        <v>0</v>
      </c>
      <c r="AZ95" s="97">
        <f>'007 - Štrukturovaná kabeláž 9.2'!H33</f>
        <v>0</v>
      </c>
      <c r="BA95" s="97">
        <f>'007 - Štrukturovaná kabeláž 9.2'!H34</f>
        <v>0</v>
      </c>
      <c r="BB95" s="97">
        <f>'007 - Štrukturovaná kabeláž 9.2'!H35</f>
        <v>0</v>
      </c>
      <c r="BC95" s="97">
        <f>'007 - Štrukturovaná kabeláž 9.2'!H36</f>
        <v>0</v>
      </c>
      <c r="BD95" s="99">
        <f>'007 - Štrukturovaná kabeláž 9.2'!H37</f>
        <v>0</v>
      </c>
      <c r="BT95" s="100" t="s">
        <v>87</v>
      </c>
      <c r="BV95" s="100" t="s">
        <v>78</v>
      </c>
      <c r="BW95" s="100" t="s">
        <v>106</v>
      </c>
      <c r="BX95" s="100" t="s">
        <v>84</v>
      </c>
    </row>
    <row r="96" spans="1:76" s="5" customFormat="1" ht="22.5" customHeight="1">
      <c r="B96" s="83"/>
      <c r="C96" s="84"/>
      <c r="D96" s="288" t="s">
        <v>107</v>
      </c>
      <c r="E96" s="288"/>
      <c r="F96" s="288"/>
      <c r="G96" s="288"/>
      <c r="H96" s="288"/>
      <c r="I96" s="85"/>
      <c r="J96" s="288" t="s">
        <v>108</v>
      </c>
      <c r="K96" s="288"/>
      <c r="L96" s="288"/>
      <c r="M96" s="288"/>
      <c r="N96" s="288"/>
      <c r="O96" s="288"/>
      <c r="P96" s="288"/>
      <c r="Q96" s="288"/>
      <c r="R96" s="288"/>
      <c r="S96" s="288"/>
      <c r="T96" s="288"/>
      <c r="U96" s="288"/>
      <c r="V96" s="288"/>
      <c r="W96" s="288"/>
      <c r="X96" s="288"/>
      <c r="Y96" s="288"/>
      <c r="Z96" s="288"/>
      <c r="AA96" s="288"/>
      <c r="AB96" s="288"/>
      <c r="AC96" s="288"/>
      <c r="AD96" s="288"/>
      <c r="AE96" s="288"/>
      <c r="AF96" s="288"/>
      <c r="AG96" s="424">
        <f>ROUND(SUM(AG97:AG100),2)</f>
        <v>0</v>
      </c>
      <c r="AH96" s="425"/>
      <c r="AI96" s="425"/>
      <c r="AJ96" s="425"/>
      <c r="AK96" s="425"/>
      <c r="AL96" s="425"/>
      <c r="AM96" s="425"/>
      <c r="AN96" s="426">
        <f t="shared" si="0"/>
        <v>0</v>
      </c>
      <c r="AO96" s="425"/>
      <c r="AP96" s="425"/>
      <c r="AQ96" s="86"/>
      <c r="AS96" s="87">
        <f>ROUND(SUM(AS97:AS100),2)</f>
        <v>0</v>
      </c>
      <c r="AT96" s="88">
        <f t="shared" si="1"/>
        <v>0</v>
      </c>
      <c r="AU96" s="89">
        <f>ROUND(SUM(AU97:AU100),5)</f>
        <v>0</v>
      </c>
      <c r="AV96" s="88">
        <f>ROUND(AZ96*L31,2)</f>
        <v>0</v>
      </c>
      <c r="AW96" s="88">
        <f>ROUND(BA96*L32,2)</f>
        <v>0</v>
      </c>
      <c r="AX96" s="88">
        <f>ROUND(BB96*L31,2)</f>
        <v>0</v>
      </c>
      <c r="AY96" s="88">
        <f>ROUND(BC96*L32,2)</f>
        <v>0</v>
      </c>
      <c r="AZ96" s="88">
        <f>ROUND(SUM(AZ97:AZ100),2)</f>
        <v>0</v>
      </c>
      <c r="BA96" s="88">
        <f>ROUND(SUM(BA97:BA100),2)</f>
        <v>0</v>
      </c>
      <c r="BB96" s="88">
        <f>ROUND(SUM(BB97:BB100),2)</f>
        <v>0</v>
      </c>
      <c r="BC96" s="88">
        <f>ROUND(SUM(BC97:BC100),2)</f>
        <v>0</v>
      </c>
      <c r="BD96" s="90">
        <f>ROUND(SUM(BD97:BD100),2)</f>
        <v>0</v>
      </c>
      <c r="BS96" s="91" t="s">
        <v>75</v>
      </c>
      <c r="BT96" s="91" t="s">
        <v>83</v>
      </c>
      <c r="BU96" s="91" t="s">
        <v>77</v>
      </c>
      <c r="BV96" s="91" t="s">
        <v>78</v>
      </c>
      <c r="BW96" s="91" t="s">
        <v>109</v>
      </c>
      <c r="BX96" s="91" t="s">
        <v>79</v>
      </c>
    </row>
    <row r="97" spans="1:89" s="6" customFormat="1" ht="22.5" customHeight="1">
      <c r="A97" s="92" t="s">
        <v>85</v>
      </c>
      <c r="B97" s="93"/>
      <c r="C97" s="94"/>
      <c r="D97" s="94"/>
      <c r="E97" s="286" t="s">
        <v>81</v>
      </c>
      <c r="F97" s="286"/>
      <c r="G97" s="286"/>
      <c r="H97" s="286"/>
      <c r="I97" s="286"/>
      <c r="J97" s="94"/>
      <c r="K97" s="286" t="s">
        <v>86</v>
      </c>
      <c r="L97" s="286"/>
      <c r="M97" s="286"/>
      <c r="N97" s="286"/>
      <c r="O97" s="286"/>
      <c r="P97" s="286"/>
      <c r="Q97" s="286"/>
      <c r="R97" s="286"/>
      <c r="S97" s="286"/>
      <c r="T97" s="286"/>
      <c r="U97" s="286"/>
      <c r="V97" s="286"/>
      <c r="W97" s="286"/>
      <c r="X97" s="286"/>
      <c r="Y97" s="286"/>
      <c r="Z97" s="286"/>
      <c r="AA97" s="286"/>
      <c r="AB97" s="286"/>
      <c r="AC97" s="286"/>
      <c r="AD97" s="286"/>
      <c r="AE97" s="286"/>
      <c r="AF97" s="286"/>
      <c r="AG97" s="345">
        <f>'001-Architektúra statika 01 9.2'!M31</f>
        <v>0</v>
      </c>
      <c r="AH97" s="348"/>
      <c r="AI97" s="348"/>
      <c r="AJ97" s="348"/>
      <c r="AK97" s="348"/>
      <c r="AL97" s="348"/>
      <c r="AM97" s="348"/>
      <c r="AN97" s="345">
        <f t="shared" si="0"/>
        <v>0</v>
      </c>
      <c r="AO97" s="348"/>
      <c r="AP97" s="348"/>
      <c r="AQ97" s="95"/>
      <c r="AS97" s="96">
        <f>'001-Architektúra statika 01 9.2'!M29</f>
        <v>0</v>
      </c>
      <c r="AT97" s="97">
        <f t="shared" si="1"/>
        <v>0</v>
      </c>
      <c r="AU97" s="98">
        <f>'001-Architektúra statika 01 9.2'!W128</f>
        <v>0</v>
      </c>
      <c r="AV97" s="97">
        <f>'001-Architektúra statika 01 9.2'!M33</f>
        <v>0</v>
      </c>
      <c r="AW97" s="97">
        <f>'001-Architektúra statika 01 9.2'!M34</f>
        <v>0</v>
      </c>
      <c r="AX97" s="97">
        <f>'001-Architektúra statika 01 9.2'!M35</f>
        <v>0</v>
      </c>
      <c r="AY97" s="97">
        <f>'001-Architektúra statika 01 9.2'!M36</f>
        <v>0</v>
      </c>
      <c r="AZ97" s="97">
        <f>'001-Architektúra statika 01 9.2'!H33</f>
        <v>0</v>
      </c>
      <c r="BA97" s="97">
        <f>'001-Architektúra statika 01 9.2'!H34</f>
        <v>0</v>
      </c>
      <c r="BB97" s="97">
        <f>'001-Architektúra statika 01 9.2'!H35</f>
        <v>0</v>
      </c>
      <c r="BC97" s="97">
        <f>'001-Architektúra statika 01 9.2'!H36</f>
        <v>0</v>
      </c>
      <c r="BD97" s="99">
        <f>'001-Architektúra statika 01 9.2'!H37</f>
        <v>0</v>
      </c>
      <c r="BT97" s="100" t="s">
        <v>87</v>
      </c>
      <c r="BV97" s="100" t="s">
        <v>78</v>
      </c>
      <c r="BW97" s="100" t="s">
        <v>110</v>
      </c>
      <c r="BX97" s="100" t="s">
        <v>109</v>
      </c>
    </row>
    <row r="98" spans="1:89" s="6" customFormat="1" ht="22.5" customHeight="1">
      <c r="A98" s="92" t="s">
        <v>85</v>
      </c>
      <c r="B98" s="93"/>
      <c r="C98" s="94"/>
      <c r="D98" s="94"/>
      <c r="E98" s="286" t="s">
        <v>89</v>
      </c>
      <c r="F98" s="286"/>
      <c r="G98" s="286"/>
      <c r="H98" s="286"/>
      <c r="I98" s="286"/>
      <c r="J98" s="94"/>
      <c r="K98" s="286" t="s">
        <v>96</v>
      </c>
      <c r="L98" s="286"/>
      <c r="M98" s="286"/>
      <c r="N98" s="286"/>
      <c r="O98" s="286"/>
      <c r="P98" s="286"/>
      <c r="Q98" s="286"/>
      <c r="R98" s="286"/>
      <c r="S98" s="286"/>
      <c r="T98" s="286"/>
      <c r="U98" s="286"/>
      <c r="V98" s="286"/>
      <c r="W98" s="286"/>
      <c r="X98" s="286"/>
      <c r="Y98" s="286"/>
      <c r="Z98" s="286"/>
      <c r="AA98" s="286"/>
      <c r="AB98" s="286"/>
      <c r="AC98" s="286"/>
      <c r="AD98" s="286"/>
      <c r="AE98" s="286"/>
      <c r="AF98" s="286"/>
      <c r="AG98" s="345">
        <f>'002 - Elektroinštalácia 9.2.'!M31</f>
        <v>0</v>
      </c>
      <c r="AH98" s="348"/>
      <c r="AI98" s="348"/>
      <c r="AJ98" s="348"/>
      <c r="AK98" s="348"/>
      <c r="AL98" s="348"/>
      <c r="AM98" s="348"/>
      <c r="AN98" s="345">
        <f t="shared" si="0"/>
        <v>0</v>
      </c>
      <c r="AO98" s="348"/>
      <c r="AP98" s="348"/>
      <c r="AQ98" s="95"/>
      <c r="AS98" s="96">
        <f>'002 - Elektroinštalácia 9.2.'!M29</f>
        <v>0</v>
      </c>
      <c r="AT98" s="97">
        <f t="shared" si="1"/>
        <v>0</v>
      </c>
      <c r="AU98" s="98">
        <f>'002 - Elektroinštalácia 9.2.'!W120</f>
        <v>0</v>
      </c>
      <c r="AV98" s="97">
        <f>'002 - Elektroinštalácia 9.2.'!M33</f>
        <v>0</v>
      </c>
      <c r="AW98" s="97">
        <f>'002 - Elektroinštalácia 9.2.'!M34</f>
        <v>0</v>
      </c>
      <c r="AX98" s="97">
        <f>'002 - Elektroinštalácia 9.2.'!M35</f>
        <v>0</v>
      </c>
      <c r="AY98" s="97">
        <f>'002 - Elektroinštalácia 9.2.'!M36</f>
        <v>0</v>
      </c>
      <c r="AZ98" s="97">
        <f>'002 - Elektroinštalácia 9.2.'!H33</f>
        <v>0</v>
      </c>
      <c r="BA98" s="97">
        <f>'002 - Elektroinštalácia 9.2.'!H34</f>
        <v>0</v>
      </c>
      <c r="BB98" s="97">
        <f>'002 - Elektroinštalácia 9.2.'!H35</f>
        <v>0</v>
      </c>
      <c r="BC98" s="97">
        <f>'002 - Elektroinštalácia 9.2.'!H36</f>
        <v>0</v>
      </c>
      <c r="BD98" s="99">
        <f>'002 - Elektroinštalácia 9.2.'!H37</f>
        <v>0</v>
      </c>
      <c r="BT98" s="100" t="s">
        <v>87</v>
      </c>
      <c r="BV98" s="100" t="s">
        <v>78</v>
      </c>
      <c r="BW98" s="100" t="s">
        <v>111</v>
      </c>
      <c r="BX98" s="100" t="s">
        <v>109</v>
      </c>
    </row>
    <row r="99" spans="1:89" s="6" customFormat="1" ht="22.5" customHeight="1">
      <c r="A99" s="92" t="s">
        <v>85</v>
      </c>
      <c r="B99" s="93"/>
      <c r="C99" s="94"/>
      <c r="D99" s="94"/>
      <c r="E99" s="286" t="s">
        <v>101</v>
      </c>
      <c r="F99" s="286"/>
      <c r="G99" s="286"/>
      <c r="H99" s="286"/>
      <c r="I99" s="286"/>
      <c r="J99" s="94"/>
      <c r="K99" s="286" t="s">
        <v>102</v>
      </c>
      <c r="L99" s="286"/>
      <c r="M99" s="286"/>
      <c r="N99" s="286"/>
      <c r="O99" s="286"/>
      <c r="P99" s="286"/>
      <c r="Q99" s="286"/>
      <c r="R99" s="286"/>
      <c r="S99" s="286"/>
      <c r="T99" s="286"/>
      <c r="U99" s="286"/>
      <c r="V99" s="286"/>
      <c r="W99" s="286"/>
      <c r="X99" s="286"/>
      <c r="Y99" s="286"/>
      <c r="Z99" s="286"/>
      <c r="AA99" s="286"/>
      <c r="AB99" s="286"/>
      <c r="AC99" s="286"/>
      <c r="AD99" s="286"/>
      <c r="AE99" s="286"/>
      <c r="AF99" s="286"/>
      <c r="AG99" s="345">
        <f>'006 - Poplachové zariaden01 9.2'!M31</f>
        <v>0</v>
      </c>
      <c r="AH99" s="348"/>
      <c r="AI99" s="348"/>
      <c r="AJ99" s="348"/>
      <c r="AK99" s="348"/>
      <c r="AL99" s="348"/>
      <c r="AM99" s="348"/>
      <c r="AN99" s="345">
        <f t="shared" si="0"/>
        <v>0</v>
      </c>
      <c r="AO99" s="348"/>
      <c r="AP99" s="348"/>
      <c r="AQ99" s="95"/>
      <c r="AS99" s="96">
        <f>'006 - Poplachové zariaden01 9.2'!M29</f>
        <v>0</v>
      </c>
      <c r="AT99" s="97">
        <f t="shared" si="1"/>
        <v>0</v>
      </c>
      <c r="AU99" s="98">
        <f>'006 - Poplachové zariaden01 9.2'!W121</f>
        <v>0</v>
      </c>
      <c r="AV99" s="97">
        <f>'006 - Poplachové zariaden01 9.2'!M33</f>
        <v>0</v>
      </c>
      <c r="AW99" s="97">
        <f>'006 - Poplachové zariaden01 9.2'!M34</f>
        <v>0</v>
      </c>
      <c r="AX99" s="97">
        <f>'006 - Poplachové zariaden01 9.2'!M35</f>
        <v>0</v>
      </c>
      <c r="AY99" s="97">
        <f>'006 - Poplachové zariaden01 9.2'!M36</f>
        <v>0</v>
      </c>
      <c r="AZ99" s="97">
        <f>'006 - Poplachové zariaden01 9.2'!H33</f>
        <v>0</v>
      </c>
      <c r="BA99" s="97">
        <f>'006 - Poplachové zariaden01 9.2'!H34</f>
        <v>0</v>
      </c>
      <c r="BB99" s="97">
        <f>'006 - Poplachové zariaden01 9.2'!H35</f>
        <v>0</v>
      </c>
      <c r="BC99" s="97">
        <f>'006 - Poplachové zariaden01 9.2'!H36</f>
        <v>0</v>
      </c>
      <c r="BD99" s="99">
        <f>'006 - Poplachové zariaden01 9.2'!H37</f>
        <v>0</v>
      </c>
      <c r="BT99" s="100" t="s">
        <v>87</v>
      </c>
      <c r="BV99" s="100" t="s">
        <v>78</v>
      </c>
      <c r="BW99" s="100" t="s">
        <v>112</v>
      </c>
      <c r="BX99" s="100" t="s">
        <v>109</v>
      </c>
    </row>
    <row r="100" spans="1:89" s="6" customFormat="1" ht="22.5" customHeight="1">
      <c r="A100" s="92" t="s">
        <v>85</v>
      </c>
      <c r="B100" s="93"/>
      <c r="C100" s="94"/>
      <c r="D100" s="94"/>
      <c r="E100" s="286" t="s">
        <v>104</v>
      </c>
      <c r="F100" s="286"/>
      <c r="G100" s="286"/>
      <c r="H100" s="286"/>
      <c r="I100" s="286"/>
      <c r="J100" s="94"/>
      <c r="K100" s="286" t="s">
        <v>105</v>
      </c>
      <c r="L100" s="286"/>
      <c r="M100" s="286"/>
      <c r="N100" s="286"/>
      <c r="O100" s="286"/>
      <c r="P100" s="286"/>
      <c r="Q100" s="286"/>
      <c r="R100" s="286"/>
      <c r="S100" s="286"/>
      <c r="T100" s="286"/>
      <c r="U100" s="286"/>
      <c r="V100" s="286"/>
      <c r="W100" s="286"/>
      <c r="X100" s="286"/>
      <c r="Y100" s="286"/>
      <c r="Z100" s="286"/>
      <c r="AA100" s="286"/>
      <c r="AB100" s="286"/>
      <c r="AC100" s="286"/>
      <c r="AD100" s="286"/>
      <c r="AE100" s="286"/>
      <c r="AF100" s="286"/>
      <c r="AG100" s="345">
        <f>'007- Štrukturov kabeláž 01 9.2.'!M31</f>
        <v>0</v>
      </c>
      <c r="AH100" s="348"/>
      <c r="AI100" s="348"/>
      <c r="AJ100" s="348"/>
      <c r="AK100" s="348"/>
      <c r="AL100" s="348"/>
      <c r="AM100" s="348"/>
      <c r="AN100" s="345">
        <f>SUM(AG100,AT100)</f>
        <v>0</v>
      </c>
      <c r="AO100" s="348"/>
      <c r="AP100" s="348"/>
      <c r="AQ100" s="95"/>
      <c r="AS100" s="101">
        <f>'007- Štrukturov kabeláž 01 9.2.'!M29</f>
        <v>0</v>
      </c>
      <c r="AT100" s="102">
        <f t="shared" si="1"/>
        <v>0</v>
      </c>
      <c r="AU100" s="103">
        <f>'007- Štrukturov kabeláž 01 9.2.'!W120</f>
        <v>0</v>
      </c>
      <c r="AV100" s="102">
        <f>'007- Štrukturov kabeláž 01 9.2.'!M33</f>
        <v>0</v>
      </c>
      <c r="AW100" s="102">
        <f>'007- Štrukturov kabeláž 01 9.2.'!M34</f>
        <v>0</v>
      </c>
      <c r="AX100" s="102">
        <f>'007- Štrukturov kabeláž 01 9.2.'!M35</f>
        <v>0</v>
      </c>
      <c r="AY100" s="102">
        <f>'007- Štrukturov kabeláž 01 9.2.'!M36</f>
        <v>0</v>
      </c>
      <c r="AZ100" s="102">
        <f>'007- Štrukturov kabeláž 01 9.2.'!H33</f>
        <v>0</v>
      </c>
      <c r="BA100" s="102">
        <f>'007- Štrukturov kabeláž 01 9.2.'!H34</f>
        <v>0</v>
      </c>
      <c r="BB100" s="102">
        <f>'007- Štrukturov kabeláž 01 9.2.'!H35</f>
        <v>0</v>
      </c>
      <c r="BC100" s="102">
        <f>'007- Štrukturov kabeláž 01 9.2.'!H36</f>
        <v>0</v>
      </c>
      <c r="BD100" s="104">
        <f>'007- Štrukturov kabeláž 01 9.2.'!H37</f>
        <v>0</v>
      </c>
      <c r="BT100" s="100" t="s">
        <v>87</v>
      </c>
      <c r="BV100" s="100" t="s">
        <v>78</v>
      </c>
      <c r="BW100" s="100" t="s">
        <v>113</v>
      </c>
      <c r="BX100" s="100" t="s">
        <v>109</v>
      </c>
    </row>
    <row r="101" spans="1:89">
      <c r="B101" s="22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74"/>
      <c r="AH101" s="274"/>
      <c r="AI101" s="274"/>
      <c r="AJ101" s="274"/>
      <c r="AK101" s="274"/>
      <c r="AL101" s="274"/>
      <c r="AM101" s="274"/>
      <c r="AN101" s="274"/>
      <c r="AO101" s="274"/>
      <c r="AP101" s="274"/>
      <c r="AQ101" s="23"/>
    </row>
    <row r="102" spans="1:89" s="1" customFormat="1" ht="30" customHeight="1">
      <c r="B102" s="35"/>
      <c r="C102" s="75" t="s">
        <v>114</v>
      </c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55">
        <f ca="1">ROUND(SUM(AG103:AG106),2)</f>
        <v>0</v>
      </c>
      <c r="AH102" s="355"/>
      <c r="AI102" s="355"/>
      <c r="AJ102" s="355"/>
      <c r="AK102" s="355"/>
      <c r="AL102" s="355"/>
      <c r="AM102" s="355"/>
      <c r="AN102" s="355">
        <f ca="1">ROUND(SUM(AN103:AN106),2)</f>
        <v>0</v>
      </c>
      <c r="AO102" s="355"/>
      <c r="AP102" s="355"/>
      <c r="AQ102" s="37"/>
      <c r="AS102" s="71" t="s">
        <v>115</v>
      </c>
      <c r="AT102" s="72" t="s">
        <v>116</v>
      </c>
      <c r="AU102" s="72" t="s">
        <v>40</v>
      </c>
      <c r="AV102" s="73" t="s">
        <v>63</v>
      </c>
    </row>
    <row r="103" spans="1:89" s="1" customFormat="1" ht="19.899999999999999" customHeight="1">
      <c r="B103" s="35"/>
      <c r="C103" s="36"/>
      <c r="D103" s="105" t="s">
        <v>117</v>
      </c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283">
        <f ca="1">ROUND(AG87*AS103,2)</f>
        <v>0</v>
      </c>
      <c r="AH103" s="345"/>
      <c r="AI103" s="345"/>
      <c r="AJ103" s="345"/>
      <c r="AK103" s="345"/>
      <c r="AL103" s="345"/>
      <c r="AM103" s="345"/>
      <c r="AN103" s="345">
        <f ca="1">ROUND(AG103+AV103,2)</f>
        <v>0</v>
      </c>
      <c r="AO103" s="345"/>
      <c r="AP103" s="345"/>
      <c r="AQ103" s="37"/>
      <c r="AS103" s="106">
        <v>0</v>
      </c>
      <c r="AT103" s="107" t="s">
        <v>118</v>
      </c>
      <c r="AU103" s="107" t="s">
        <v>41</v>
      </c>
      <c r="AV103" s="108">
        <f ca="1">ROUND(IF(AU103="základná",AG103*L31,IF(AU103="znížená",AG103*L32,0)),2)</f>
        <v>0</v>
      </c>
      <c r="BV103" s="18" t="s">
        <v>119</v>
      </c>
      <c r="BY103" s="109">
        <f ca="1">IF(AU103="základná",AV103,0)</f>
        <v>0</v>
      </c>
      <c r="BZ103" s="109">
        <f>IF(AU103="znížená",AV103,0)</f>
        <v>0</v>
      </c>
      <c r="CA103" s="109">
        <v>0</v>
      </c>
      <c r="CB103" s="109">
        <v>0</v>
      </c>
      <c r="CC103" s="109">
        <v>0</v>
      </c>
      <c r="CD103" s="109">
        <f ca="1">IF(AU103="základná",AG103,0)</f>
        <v>0</v>
      </c>
      <c r="CE103" s="109">
        <f>IF(AU103="znížená",AG103,0)</f>
        <v>0</v>
      </c>
      <c r="CF103" s="109">
        <f>IF(AU103="zákl. prenesená",AG103,0)</f>
        <v>0</v>
      </c>
      <c r="CG103" s="109">
        <f>IF(AU103="zníž. prenesená",AG103,0)</f>
        <v>0</v>
      </c>
      <c r="CH103" s="109">
        <f>IF(AU103="nulová",AG103,0)</f>
        <v>0</v>
      </c>
      <c r="CI103" s="18">
        <f>IF(AU103="základná",1,IF(AU103="znížená",2,IF(AU103="zákl. prenesená",4,IF(AU103="zníž. prenesená",5,3))))</f>
        <v>1</v>
      </c>
      <c r="CJ103" s="18">
        <f>IF(AT103="stavebná časť",1,IF(88103="investičná časť",2,3))</f>
        <v>1</v>
      </c>
      <c r="CK103" s="18" t="str">
        <f>IF(D103="Vyplň vlastné","","x")</f>
        <v>x</v>
      </c>
    </row>
    <row r="104" spans="1:89" s="1" customFormat="1" ht="19.899999999999999" customHeight="1">
      <c r="B104" s="35"/>
      <c r="C104" s="36"/>
      <c r="D104" s="281" t="s">
        <v>120</v>
      </c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36"/>
      <c r="AD104" s="36"/>
      <c r="AE104" s="36"/>
      <c r="AF104" s="36"/>
      <c r="AG104" s="283">
        <f ca="1">AG87*AS104</f>
        <v>0</v>
      </c>
      <c r="AH104" s="345"/>
      <c r="AI104" s="345"/>
      <c r="AJ104" s="345"/>
      <c r="AK104" s="345"/>
      <c r="AL104" s="345"/>
      <c r="AM104" s="345"/>
      <c r="AN104" s="345">
        <f ca="1">AG104+AV104</f>
        <v>0</v>
      </c>
      <c r="AO104" s="345"/>
      <c r="AP104" s="345"/>
      <c r="AQ104" s="37"/>
      <c r="AS104" s="110">
        <v>0</v>
      </c>
      <c r="AT104" s="111" t="s">
        <v>118</v>
      </c>
      <c r="AU104" s="111" t="s">
        <v>41</v>
      </c>
      <c r="AV104" s="99">
        <f ca="1">ROUND(IF(AU104="nulová",0,IF(OR(AU104="základná",AU104="zákl. prenesená"),AG104*L31,AG104*L32)),2)</f>
        <v>0</v>
      </c>
      <c r="BV104" s="18" t="s">
        <v>121</v>
      </c>
      <c r="BY104" s="109">
        <f ca="1">IF(AU104="základná",AV104,0)</f>
        <v>0</v>
      </c>
      <c r="BZ104" s="109">
        <f>IF(AU104="znížená",AV104,0)</f>
        <v>0</v>
      </c>
      <c r="CA104" s="109">
        <f>IF(AU104="zákl. prenesená",AV104,0)</f>
        <v>0</v>
      </c>
      <c r="CB104" s="109">
        <f>IF(AU104="zníž. prenesená",AV104,0)</f>
        <v>0</v>
      </c>
      <c r="CC104" s="109">
        <f>IF(AU104="nulová",AV104,0)</f>
        <v>0</v>
      </c>
      <c r="CD104" s="109">
        <f ca="1">IF(AU104="základná",AG104,0)</f>
        <v>0</v>
      </c>
      <c r="CE104" s="109">
        <f>IF(AU104="znížená",AG104,0)</f>
        <v>0</v>
      </c>
      <c r="CF104" s="109">
        <f>IF(AU104="zákl. prenesená",AG104,0)</f>
        <v>0</v>
      </c>
      <c r="CG104" s="109">
        <f>IF(AU104="zníž. prenesená",AG104,0)</f>
        <v>0</v>
      </c>
      <c r="CH104" s="109">
        <f>IF(AU104="nulová",AG104,0)</f>
        <v>0</v>
      </c>
      <c r="CI104" s="18">
        <f>IF(AU104="základná",1,IF(AU104="znížená",2,IF(AU104="zákl. prenesená",4,IF(AU104="zníž. prenesená",5,3))))</f>
        <v>1</v>
      </c>
      <c r="CJ104" s="18">
        <f>IF(AT104="stavebná časť",1,IF(88104="investičná časť",2,3))</f>
        <v>1</v>
      </c>
      <c r="CK104" s="18" t="str">
        <f>IF(D104="Vyplň vlastné","","x")</f>
        <v/>
      </c>
    </row>
    <row r="105" spans="1:89" s="1" customFormat="1" ht="19.899999999999999" customHeight="1">
      <c r="B105" s="35"/>
      <c r="C105" s="36"/>
      <c r="D105" s="281" t="s">
        <v>120</v>
      </c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  <c r="AA105" s="282"/>
      <c r="AB105" s="282"/>
      <c r="AC105" s="36"/>
      <c r="AD105" s="36"/>
      <c r="AE105" s="36"/>
      <c r="AF105" s="36"/>
      <c r="AG105" s="283">
        <f ca="1">AG87*AS105</f>
        <v>0</v>
      </c>
      <c r="AH105" s="345"/>
      <c r="AI105" s="345"/>
      <c r="AJ105" s="345"/>
      <c r="AK105" s="345"/>
      <c r="AL105" s="345"/>
      <c r="AM105" s="345"/>
      <c r="AN105" s="345">
        <f ca="1">AG105+AV105</f>
        <v>0</v>
      </c>
      <c r="AO105" s="345"/>
      <c r="AP105" s="345"/>
      <c r="AQ105" s="37"/>
      <c r="AS105" s="110">
        <v>0</v>
      </c>
      <c r="AT105" s="111" t="s">
        <v>118</v>
      </c>
      <c r="AU105" s="111" t="s">
        <v>41</v>
      </c>
      <c r="AV105" s="99">
        <f ca="1">ROUND(IF(AU105="nulová",0,IF(OR(AU105="základná",AU105="zákl. prenesená"),AG105*L31,AG105*L32)),2)</f>
        <v>0</v>
      </c>
      <c r="BV105" s="18" t="s">
        <v>121</v>
      </c>
      <c r="BY105" s="109">
        <f ca="1">IF(AU105="základná",AV105,0)</f>
        <v>0</v>
      </c>
      <c r="BZ105" s="109">
        <f>IF(AU105="znížená",AV105,0)</f>
        <v>0</v>
      </c>
      <c r="CA105" s="109">
        <f>IF(AU105="zákl. prenesená",AV105,0)</f>
        <v>0</v>
      </c>
      <c r="CB105" s="109">
        <f>IF(AU105="zníž. prenesená",AV105,0)</f>
        <v>0</v>
      </c>
      <c r="CC105" s="109">
        <f>IF(AU105="nulová",AV105,0)</f>
        <v>0</v>
      </c>
      <c r="CD105" s="109">
        <f ca="1">IF(AU105="základná",AG105,0)</f>
        <v>0</v>
      </c>
      <c r="CE105" s="109">
        <f>IF(AU105="znížená",AG105,0)</f>
        <v>0</v>
      </c>
      <c r="CF105" s="109">
        <f>IF(AU105="zákl. prenesená",AG105,0)</f>
        <v>0</v>
      </c>
      <c r="CG105" s="109">
        <f>IF(AU105="zníž. prenesená",AG105,0)</f>
        <v>0</v>
      </c>
      <c r="CH105" s="109">
        <f>IF(AU105="nulová",AG105,0)</f>
        <v>0</v>
      </c>
      <c r="CI105" s="18">
        <f>IF(AU105="základná",1,IF(AU105="znížená",2,IF(AU105="zákl. prenesená",4,IF(AU105="zníž. prenesená",5,3))))</f>
        <v>1</v>
      </c>
      <c r="CJ105" s="18">
        <f>IF(AT105="stavebná časť",1,IF(88105="investičná časť",2,3))</f>
        <v>1</v>
      </c>
      <c r="CK105" s="18" t="str">
        <f>IF(D105="Vyplň vlastné","","x")</f>
        <v/>
      </c>
    </row>
    <row r="106" spans="1:89" s="1" customFormat="1" ht="19.899999999999999" customHeight="1">
      <c r="B106" s="35"/>
      <c r="C106" s="36"/>
      <c r="D106" s="281" t="s">
        <v>120</v>
      </c>
      <c r="E106" s="282"/>
      <c r="F106" s="282"/>
      <c r="G106" s="282"/>
      <c r="H106" s="282"/>
      <c r="I106" s="282"/>
      <c r="J106" s="282"/>
      <c r="K106" s="282"/>
      <c r="L106" s="282"/>
      <c r="M106" s="282"/>
      <c r="N106" s="282"/>
      <c r="O106" s="282"/>
      <c r="P106" s="282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  <c r="AA106" s="282"/>
      <c r="AB106" s="282"/>
      <c r="AC106" s="36"/>
      <c r="AD106" s="36"/>
      <c r="AE106" s="36"/>
      <c r="AF106" s="36"/>
      <c r="AG106" s="283">
        <f ca="1">AG87*AS106</f>
        <v>0</v>
      </c>
      <c r="AH106" s="345"/>
      <c r="AI106" s="345"/>
      <c r="AJ106" s="345"/>
      <c r="AK106" s="345"/>
      <c r="AL106" s="345"/>
      <c r="AM106" s="345"/>
      <c r="AN106" s="345">
        <f ca="1">AG106+AV106</f>
        <v>0</v>
      </c>
      <c r="AO106" s="345"/>
      <c r="AP106" s="345"/>
      <c r="AQ106" s="37"/>
      <c r="AS106" s="112">
        <v>0</v>
      </c>
      <c r="AT106" s="113" t="s">
        <v>118</v>
      </c>
      <c r="AU106" s="113" t="s">
        <v>41</v>
      </c>
      <c r="AV106" s="104">
        <f ca="1">ROUND(IF(AU106="nulová",0,IF(OR(AU106="základná",AU106="zákl. prenesená"),AG106*L31,AG106*L32)),2)</f>
        <v>0</v>
      </c>
      <c r="BV106" s="18" t="s">
        <v>121</v>
      </c>
      <c r="BY106" s="109">
        <f ca="1">IF(AU106="základná",AV106,0)</f>
        <v>0</v>
      </c>
      <c r="BZ106" s="109">
        <f>IF(AU106="znížená",AV106,0)</f>
        <v>0</v>
      </c>
      <c r="CA106" s="109">
        <f>IF(AU106="zákl. prenesená",AV106,0)</f>
        <v>0</v>
      </c>
      <c r="CB106" s="109">
        <f>IF(AU106="zníž. prenesená",AV106,0)</f>
        <v>0</v>
      </c>
      <c r="CC106" s="109">
        <f>IF(AU106="nulová",AV106,0)</f>
        <v>0</v>
      </c>
      <c r="CD106" s="109">
        <f ca="1">IF(AU106="základná",AG106,0)</f>
        <v>0</v>
      </c>
      <c r="CE106" s="109">
        <f>IF(AU106="znížená",AG106,0)</f>
        <v>0</v>
      </c>
      <c r="CF106" s="109">
        <f>IF(AU106="zákl. prenesená",AG106,0)</f>
        <v>0</v>
      </c>
      <c r="CG106" s="109">
        <f>IF(AU106="zníž. prenesená",AG106,0)</f>
        <v>0</v>
      </c>
      <c r="CH106" s="109">
        <f>IF(AU106="nulová",AG106,0)</f>
        <v>0</v>
      </c>
      <c r="CI106" s="18">
        <f>IF(AU106="základná",1,IF(AU106="znížená",2,IF(AU106="zákl. prenesená",4,IF(AU106="zníž. prenesená",5,3))))</f>
        <v>1</v>
      </c>
      <c r="CJ106" s="18">
        <f>IF(AT106="stavebná časť",1,IF(88106="investičná časť",2,3))</f>
        <v>1</v>
      </c>
      <c r="CK106" s="18" t="str">
        <f>IF(D106="Vyplň vlastné","","x")</f>
        <v/>
      </c>
    </row>
    <row r="107" spans="1:89" s="1" customFormat="1" ht="10.9" customHeight="1">
      <c r="B107" s="35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275"/>
      <c r="AH107" s="275"/>
      <c r="AI107" s="275"/>
      <c r="AJ107" s="275"/>
      <c r="AK107" s="275"/>
      <c r="AL107" s="275"/>
      <c r="AM107" s="275"/>
      <c r="AN107" s="275"/>
      <c r="AO107" s="275"/>
      <c r="AP107" s="275"/>
      <c r="AQ107" s="37"/>
    </row>
    <row r="108" spans="1:89" s="1" customFormat="1" ht="30" customHeight="1">
      <c r="B108" s="35"/>
      <c r="C108" s="114" t="s">
        <v>122</v>
      </c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346">
        <f ca="1">ROUND(AG87+AG102,2)</f>
        <v>0</v>
      </c>
      <c r="AH108" s="346"/>
      <c r="AI108" s="346"/>
      <c r="AJ108" s="346"/>
      <c r="AK108" s="346"/>
      <c r="AL108" s="346"/>
      <c r="AM108" s="346"/>
      <c r="AN108" s="346">
        <f ca="1">AN87+AN102</f>
        <v>0</v>
      </c>
      <c r="AO108" s="346"/>
      <c r="AP108" s="346"/>
      <c r="AQ108" s="37"/>
    </row>
    <row r="109" spans="1:89" s="1" customFormat="1" ht="6.95" customHeight="1">
      <c r="B109" s="54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6"/>
    </row>
  </sheetData>
  <sheetProtection password="CF25" sheet="1" objects="1" scenarios="1"/>
  <mergeCells count="106"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  <mergeCell ref="L33:O33"/>
    <mergeCell ref="W33:AE33"/>
    <mergeCell ref="AK33:AO33"/>
    <mergeCell ref="L34:O34"/>
    <mergeCell ref="W34:AE34"/>
    <mergeCell ref="AK34:AO34"/>
    <mergeCell ref="L35:O35"/>
    <mergeCell ref="W35:AE35"/>
    <mergeCell ref="AK35:AO35"/>
    <mergeCell ref="X37:AB37"/>
    <mergeCell ref="AK37:AO37"/>
    <mergeCell ref="C76:AP76"/>
    <mergeCell ref="L78:AO78"/>
    <mergeCell ref="AM82:AP82"/>
    <mergeCell ref="AS82:AT84"/>
    <mergeCell ref="AM83:AP83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N89:AP89"/>
    <mergeCell ref="AG89:AM89"/>
    <mergeCell ref="E89:I89"/>
    <mergeCell ref="K89:AF89"/>
    <mergeCell ref="AG87:AM87"/>
    <mergeCell ref="AN87:AP87"/>
    <mergeCell ref="AN90:AP90"/>
    <mergeCell ref="AG90:AM90"/>
    <mergeCell ref="E90:I90"/>
    <mergeCell ref="K90:AF90"/>
    <mergeCell ref="AN91:AP91"/>
    <mergeCell ref="AG91:AM91"/>
    <mergeCell ref="E91:I91"/>
    <mergeCell ref="K91:AF91"/>
    <mergeCell ref="AN92:AP92"/>
    <mergeCell ref="AG92:AM92"/>
    <mergeCell ref="E92:I92"/>
    <mergeCell ref="K92:AF92"/>
    <mergeCell ref="AN93:AP93"/>
    <mergeCell ref="AG93:AM93"/>
    <mergeCell ref="E93:I93"/>
    <mergeCell ref="K93:AF93"/>
    <mergeCell ref="AN94:AP94"/>
    <mergeCell ref="AG94:AM94"/>
    <mergeCell ref="E94:I94"/>
    <mergeCell ref="K94:AF94"/>
    <mergeCell ref="AN95:AP95"/>
    <mergeCell ref="AG95:AM95"/>
    <mergeCell ref="E95:I95"/>
    <mergeCell ref="K95:AF95"/>
    <mergeCell ref="AN96:AP96"/>
    <mergeCell ref="AG96:AM96"/>
    <mergeCell ref="D96:H96"/>
    <mergeCell ref="J96:AF96"/>
    <mergeCell ref="AN97:AP97"/>
    <mergeCell ref="AG97:AM97"/>
    <mergeCell ref="E97:I97"/>
    <mergeCell ref="K97:AF97"/>
    <mergeCell ref="AN98:AP98"/>
    <mergeCell ref="AG98:AM98"/>
    <mergeCell ref="E98:I98"/>
    <mergeCell ref="K98:AF98"/>
    <mergeCell ref="AG108:AM108"/>
    <mergeCell ref="AN108:AP108"/>
    <mergeCell ref="AR2:BE2"/>
    <mergeCell ref="D104:AB104"/>
    <mergeCell ref="AG104:AM104"/>
    <mergeCell ref="AN104:AP104"/>
    <mergeCell ref="D105:AB105"/>
    <mergeCell ref="AG105:AM105"/>
    <mergeCell ref="AN105:AP105"/>
    <mergeCell ref="D106:AB106"/>
    <mergeCell ref="AG106:AM106"/>
    <mergeCell ref="AN106:AP106"/>
    <mergeCell ref="AN99:AP99"/>
    <mergeCell ref="AG99:AM99"/>
    <mergeCell ref="E99:I99"/>
    <mergeCell ref="K99:AF99"/>
    <mergeCell ref="AN100:AP100"/>
    <mergeCell ref="AG100:AM100"/>
    <mergeCell ref="E100:I100"/>
    <mergeCell ref="K100:AF100"/>
    <mergeCell ref="AG103:AM103"/>
    <mergeCell ref="AN103:AP103"/>
    <mergeCell ref="AG102:AM102"/>
    <mergeCell ref="AN102:AP102"/>
  </mergeCells>
  <dataValidations count="2">
    <dataValidation type="list" allowBlank="1" showInputMessage="1" showErrorMessage="1" error="Povolené sú hodnoty základná, znížená, nulová." sqref="AU103:AU107">
      <formula1>"základná, znížená, nulová"</formula1>
    </dataValidation>
    <dataValidation type="list" allowBlank="1" showInputMessage="1" showErrorMessage="1" error="Povolené sú hodnoty stavebná časť, technologická časť, investičná časť." sqref="AT103:AT107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9" location="'001 - Architektúra a statika'!C2" display="/"/>
    <hyperlink ref="A90" location="'002 - Vykurovanie'!C2" display="/"/>
    <hyperlink ref="A91" location="'003 - Zdravotechnika'!C2" display="/"/>
    <hyperlink ref="A92" location="'004 - Elektroinštalácia'!C2" display="/"/>
    <hyperlink ref="A93" location="'005 - Vzduchotechnika'!C2" display="/"/>
    <hyperlink ref="A94" location="'006 - Poplachové zariaden...'!C2" display="/"/>
    <hyperlink ref="A95" location="'007 - Štrukturovaná kabeláž'!C2" display="/"/>
    <hyperlink ref="A97" location="'001 - Architektúra a statika_01'!C2" display="/"/>
    <hyperlink ref="A98" location="'002 - Elektroinštalácia'!C2" display="/"/>
    <hyperlink ref="A99" location="'006 - Poplachové zariaden..._01'!C2" display="/"/>
    <hyperlink ref="A100" location="'007 - Štrukturovaná kabeláž_01'!C2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400"/>
  <sheetViews>
    <sheetView showGridLines="0" zoomScaleNormal="100" workbookViewId="0">
      <pane ySplit="1" topLeftCell="A122" activePane="bottomLeft" state="frozen"/>
      <selection pane="bottomLeft" activeCell="N145" sqref="N145:Q145"/>
    </sheetView>
  </sheetViews>
  <sheetFormatPr defaultRowHeight="13.5"/>
  <cols>
    <col min="1" max="1" width="8.33203125" style="183" customWidth="1"/>
    <col min="2" max="2" width="2.33203125" style="183" customWidth="1"/>
    <col min="3" max="3" width="4.1640625" style="183" customWidth="1"/>
    <col min="4" max="4" width="4.33203125" style="183" customWidth="1"/>
    <col min="5" max="5" width="17.1640625" style="183" customWidth="1"/>
    <col min="6" max="7" width="11.1640625" style="183" customWidth="1"/>
    <col min="8" max="8" width="12.5" style="183" customWidth="1"/>
    <col min="9" max="9" width="7" style="183" customWidth="1"/>
    <col min="10" max="10" width="5.1640625" style="183" customWidth="1"/>
    <col min="11" max="11" width="11.5" style="183" customWidth="1"/>
    <col min="12" max="12" width="12" style="183" customWidth="1"/>
    <col min="13" max="14" width="6" style="183" customWidth="1"/>
    <col min="15" max="15" width="2" style="183" customWidth="1"/>
    <col min="16" max="16" width="12.5" style="183" customWidth="1"/>
    <col min="17" max="17" width="4.1640625" style="183" customWidth="1"/>
    <col min="18" max="18" width="1.6640625" style="183" customWidth="1"/>
    <col min="19" max="19" width="8.1640625" style="183" customWidth="1"/>
    <col min="20" max="20" width="29.6640625" style="183" hidden="1" customWidth="1"/>
    <col min="21" max="21" width="16.33203125" style="183" hidden="1" customWidth="1"/>
    <col min="22" max="22" width="12.33203125" style="183" hidden="1" customWidth="1"/>
    <col min="23" max="23" width="16.33203125" style="183" hidden="1" customWidth="1"/>
    <col min="24" max="24" width="12.1640625" style="183" hidden="1" customWidth="1"/>
    <col min="25" max="25" width="15" style="183" hidden="1" customWidth="1"/>
    <col min="26" max="26" width="11" style="183" hidden="1" customWidth="1"/>
    <col min="27" max="27" width="15" style="183" hidden="1" customWidth="1"/>
    <col min="28" max="28" width="16.33203125" style="183" hidden="1" customWidth="1"/>
    <col min="29" max="29" width="11" style="183" customWidth="1"/>
    <col min="30" max="30" width="15" style="183" customWidth="1"/>
    <col min="31" max="31" width="16.33203125" style="183" customWidth="1"/>
    <col min="32" max="43" width="9.33203125" style="183"/>
    <col min="44" max="65" width="9.33203125" style="183" hidden="1"/>
    <col min="66" max="16384" width="9.33203125" style="183"/>
  </cols>
  <sheetData>
    <row r="1" spans="1:66" ht="21.75" customHeight="1">
      <c r="A1" s="179"/>
      <c r="B1" s="180"/>
      <c r="C1" s="180"/>
      <c r="D1" s="181" t="s">
        <v>1</v>
      </c>
      <c r="E1" s="180"/>
      <c r="F1" s="182" t="s">
        <v>123</v>
      </c>
      <c r="G1" s="182"/>
      <c r="H1" s="314" t="s">
        <v>124</v>
      </c>
      <c r="I1" s="314"/>
      <c r="J1" s="314"/>
      <c r="K1" s="314"/>
      <c r="L1" s="182" t="s">
        <v>125</v>
      </c>
      <c r="M1" s="180"/>
      <c r="N1" s="180"/>
      <c r="O1" s="181" t="s">
        <v>126</v>
      </c>
      <c r="P1" s="180"/>
      <c r="Q1" s="180"/>
      <c r="R1" s="180"/>
      <c r="S1" s="182" t="s">
        <v>127</v>
      </c>
      <c r="T1" s="182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/>
      <c r="AU1" s="179"/>
      <c r="AV1" s="179"/>
      <c r="AW1" s="179"/>
      <c r="AX1" s="179"/>
      <c r="AY1" s="179"/>
      <c r="AZ1" s="179"/>
      <c r="BA1" s="179"/>
      <c r="BB1" s="179"/>
      <c r="BC1" s="179"/>
      <c r="BD1" s="179"/>
      <c r="BE1" s="179"/>
      <c r="BF1" s="179"/>
      <c r="BG1" s="179"/>
      <c r="BH1" s="179"/>
      <c r="BI1" s="179"/>
      <c r="BJ1" s="179"/>
      <c r="BK1" s="179"/>
      <c r="BL1" s="179"/>
      <c r="BM1" s="179"/>
      <c r="BN1" s="179"/>
    </row>
    <row r="2" spans="1:66" ht="36.950000000000003" customHeight="1">
      <c r="C2" s="364" t="s">
        <v>7</v>
      </c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S2" s="315" t="s">
        <v>8</v>
      </c>
      <c r="T2" s="316"/>
      <c r="U2" s="316"/>
      <c r="V2" s="316"/>
      <c r="W2" s="316"/>
      <c r="X2" s="316"/>
      <c r="Y2" s="316"/>
      <c r="Z2" s="316"/>
      <c r="AA2" s="316"/>
      <c r="AB2" s="316"/>
      <c r="AC2" s="316"/>
      <c r="AT2" s="139" t="s">
        <v>88</v>
      </c>
    </row>
    <row r="3" spans="1:66" ht="6.95" customHeight="1">
      <c r="B3" s="184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6"/>
      <c r="AT3" s="139" t="s">
        <v>76</v>
      </c>
    </row>
    <row r="4" spans="1:66" ht="36.950000000000003" customHeight="1">
      <c r="B4" s="187"/>
      <c r="C4" s="347" t="s">
        <v>1763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188"/>
      <c r="T4" s="189" t="s">
        <v>11</v>
      </c>
      <c r="AT4" s="139" t="s">
        <v>6</v>
      </c>
    </row>
    <row r="5" spans="1:66" ht="6.95" customHeight="1">
      <c r="B5" s="187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88"/>
    </row>
    <row r="6" spans="1:66" ht="25.35" customHeight="1">
      <c r="B6" s="187"/>
      <c r="C6" s="190"/>
      <c r="D6" s="191" t="s">
        <v>16</v>
      </c>
      <c r="E6" s="190"/>
      <c r="F6" s="334" t="str">
        <f>'Rekapitulácia stavby 9.2.'!K6</f>
        <v>Poradenské centrum UKF v Nitre - zmena 12/2016</v>
      </c>
      <c r="G6" s="335"/>
      <c r="H6" s="335"/>
      <c r="I6" s="335"/>
      <c r="J6" s="335"/>
      <c r="K6" s="335"/>
      <c r="L6" s="335"/>
      <c r="M6" s="335"/>
      <c r="N6" s="335"/>
      <c r="O6" s="335"/>
      <c r="P6" s="335"/>
      <c r="Q6" s="190"/>
      <c r="R6" s="188"/>
    </row>
    <row r="7" spans="1:66" ht="25.35" customHeight="1">
      <c r="B7" s="187"/>
      <c r="C7" s="190"/>
      <c r="D7" s="191" t="s">
        <v>128</v>
      </c>
      <c r="E7" s="190"/>
      <c r="F7" s="334" t="s">
        <v>129</v>
      </c>
      <c r="G7" s="336"/>
      <c r="H7" s="336"/>
      <c r="I7" s="336"/>
      <c r="J7" s="336"/>
      <c r="K7" s="336"/>
      <c r="L7" s="336"/>
      <c r="M7" s="336"/>
      <c r="N7" s="336"/>
      <c r="O7" s="336"/>
      <c r="P7" s="336"/>
      <c r="Q7" s="190"/>
      <c r="R7" s="188"/>
    </row>
    <row r="8" spans="1:66" s="138" customFormat="1" ht="32.85" customHeight="1">
      <c r="B8" s="132"/>
      <c r="C8" s="133"/>
      <c r="D8" s="192" t="s">
        <v>130</v>
      </c>
      <c r="E8" s="133"/>
      <c r="F8" s="366" t="s">
        <v>131</v>
      </c>
      <c r="G8" s="338"/>
      <c r="H8" s="338"/>
      <c r="I8" s="338"/>
      <c r="J8" s="338"/>
      <c r="K8" s="338"/>
      <c r="L8" s="338"/>
      <c r="M8" s="338"/>
      <c r="N8" s="338"/>
      <c r="O8" s="338"/>
      <c r="P8" s="338"/>
      <c r="Q8" s="133"/>
      <c r="R8" s="135"/>
    </row>
    <row r="9" spans="1:66" s="138" customFormat="1" ht="14.45" customHeight="1">
      <c r="B9" s="132"/>
      <c r="C9" s="133"/>
      <c r="D9" s="191" t="s">
        <v>18</v>
      </c>
      <c r="E9" s="133"/>
      <c r="F9" s="193" t="s">
        <v>5</v>
      </c>
      <c r="G9" s="133"/>
      <c r="H9" s="133"/>
      <c r="I9" s="133"/>
      <c r="J9" s="133"/>
      <c r="K9" s="133"/>
      <c r="L9" s="133"/>
      <c r="M9" s="191" t="s">
        <v>19</v>
      </c>
      <c r="N9" s="133"/>
      <c r="O9" s="193" t="s">
        <v>5</v>
      </c>
      <c r="P9" s="133"/>
      <c r="Q9" s="133"/>
      <c r="R9" s="135"/>
    </row>
    <row r="10" spans="1:66" s="138" customFormat="1" ht="14.45" customHeight="1">
      <c r="B10" s="132"/>
      <c r="C10" s="133"/>
      <c r="D10" s="191" t="s">
        <v>20</v>
      </c>
      <c r="E10" s="133"/>
      <c r="F10" s="193" t="s">
        <v>21</v>
      </c>
      <c r="G10" s="133"/>
      <c r="H10" s="133"/>
      <c r="I10" s="133"/>
      <c r="J10" s="133"/>
      <c r="K10" s="133"/>
      <c r="L10" s="133"/>
      <c r="M10" s="191" t="s">
        <v>22</v>
      </c>
      <c r="N10" s="133"/>
      <c r="O10" s="367" t="str">
        <f>'Rekapitulácia stavby 9.2.'!AN8</f>
        <v>19. 12. 2016</v>
      </c>
      <c r="P10" s="339"/>
      <c r="Q10" s="133"/>
      <c r="R10" s="135"/>
    </row>
    <row r="11" spans="1:66" s="138" customFormat="1" ht="10.9" customHeight="1">
      <c r="B11" s="132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5"/>
    </row>
    <row r="12" spans="1:66" s="138" customFormat="1" ht="14.45" customHeight="1">
      <c r="B12" s="132"/>
      <c r="C12" s="133"/>
      <c r="D12" s="191" t="s">
        <v>24</v>
      </c>
      <c r="E12" s="133"/>
      <c r="F12" s="133"/>
      <c r="G12" s="133"/>
      <c r="H12" s="133"/>
      <c r="I12" s="133"/>
      <c r="J12" s="133"/>
      <c r="K12" s="133"/>
      <c r="L12" s="133"/>
      <c r="M12" s="191" t="s">
        <v>25</v>
      </c>
      <c r="N12" s="133"/>
      <c r="O12" s="340" t="s">
        <v>5</v>
      </c>
      <c r="P12" s="340"/>
      <c r="Q12" s="133"/>
      <c r="R12" s="135"/>
    </row>
    <row r="13" spans="1:66" s="138" customFormat="1" ht="18" customHeight="1">
      <c r="B13" s="132"/>
      <c r="C13" s="133"/>
      <c r="D13" s="133"/>
      <c r="E13" s="193" t="s">
        <v>26</v>
      </c>
      <c r="F13" s="133"/>
      <c r="G13" s="133"/>
      <c r="H13" s="133"/>
      <c r="I13" s="133"/>
      <c r="J13" s="133"/>
      <c r="K13" s="133"/>
      <c r="L13" s="133"/>
      <c r="M13" s="191" t="s">
        <v>27</v>
      </c>
      <c r="N13" s="133"/>
      <c r="O13" s="340" t="s">
        <v>5</v>
      </c>
      <c r="P13" s="340"/>
      <c r="Q13" s="133"/>
      <c r="R13" s="135"/>
    </row>
    <row r="14" spans="1:66" s="138" customFormat="1" ht="6.95" customHeight="1">
      <c r="B14" s="132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5"/>
    </row>
    <row r="15" spans="1:66" s="138" customFormat="1" ht="14.45" customHeight="1">
      <c r="B15" s="132"/>
      <c r="C15" s="133"/>
      <c r="D15" s="191" t="s">
        <v>28</v>
      </c>
      <c r="E15" s="133"/>
      <c r="F15" s="133"/>
      <c r="G15" s="133"/>
      <c r="H15" s="133"/>
      <c r="I15" s="133"/>
      <c r="J15" s="133"/>
      <c r="K15" s="133"/>
      <c r="L15" s="133"/>
      <c r="M15" s="191" t="s">
        <v>25</v>
      </c>
      <c r="N15" s="133"/>
      <c r="O15" s="361" t="str">
        <f>IF('Rekapitulácia stavby 9.2.'!AN13="","",'Rekapitulácia stavby 9.2.'!AN13)</f>
        <v>Vyplň údaj</v>
      </c>
      <c r="P15" s="340"/>
      <c r="Q15" s="133"/>
      <c r="R15" s="135"/>
    </row>
    <row r="16" spans="1:66" s="138" customFormat="1" ht="18" customHeight="1">
      <c r="B16" s="132"/>
      <c r="C16" s="133"/>
      <c r="D16" s="133"/>
      <c r="E16" s="361" t="str">
        <f>IF('Rekapitulácia stavby 9.2.'!E14="","",'Rekapitulácia stavby 9.2.'!E14)</f>
        <v>Vyplň údaj</v>
      </c>
      <c r="F16" s="361"/>
      <c r="G16" s="361"/>
      <c r="H16" s="361"/>
      <c r="I16" s="361"/>
      <c r="J16" s="361"/>
      <c r="K16" s="361"/>
      <c r="L16" s="361"/>
      <c r="M16" s="191" t="s">
        <v>27</v>
      </c>
      <c r="N16" s="133"/>
      <c r="O16" s="361" t="str">
        <f>IF('Rekapitulácia stavby 9.2.'!AN14="","",'Rekapitulácia stavby 9.2.'!AN14)</f>
        <v>Vyplň údaj</v>
      </c>
      <c r="P16" s="340"/>
      <c r="Q16" s="133"/>
      <c r="R16" s="135"/>
    </row>
    <row r="17" spans="2:18" s="138" customFormat="1" ht="6.95" customHeight="1">
      <c r="B17" s="132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5"/>
    </row>
    <row r="18" spans="2:18" s="138" customFormat="1" ht="14.45" customHeight="1">
      <c r="B18" s="132"/>
      <c r="C18" s="133"/>
      <c r="D18" s="191" t="s">
        <v>30</v>
      </c>
      <c r="E18" s="133"/>
      <c r="F18" s="133"/>
      <c r="G18" s="133"/>
      <c r="H18" s="133"/>
      <c r="I18" s="133"/>
      <c r="J18" s="133"/>
      <c r="K18" s="133"/>
      <c r="L18" s="133"/>
      <c r="M18" s="191" t="s">
        <v>25</v>
      </c>
      <c r="N18" s="133"/>
      <c r="O18" s="340" t="s">
        <v>5</v>
      </c>
      <c r="P18" s="340"/>
      <c r="Q18" s="133"/>
      <c r="R18" s="135"/>
    </row>
    <row r="19" spans="2:18" s="138" customFormat="1" ht="18" customHeight="1">
      <c r="B19" s="132"/>
      <c r="C19" s="133"/>
      <c r="D19" s="133"/>
      <c r="E19" s="193" t="s">
        <v>31</v>
      </c>
      <c r="F19" s="133"/>
      <c r="G19" s="133"/>
      <c r="H19" s="133"/>
      <c r="I19" s="133"/>
      <c r="J19" s="133"/>
      <c r="K19" s="133"/>
      <c r="L19" s="133"/>
      <c r="M19" s="191" t="s">
        <v>27</v>
      </c>
      <c r="N19" s="133"/>
      <c r="O19" s="340" t="s">
        <v>5</v>
      </c>
      <c r="P19" s="340"/>
      <c r="Q19" s="133"/>
      <c r="R19" s="135"/>
    </row>
    <row r="20" spans="2:18" s="138" customFormat="1" ht="6.95" customHeight="1">
      <c r="B20" s="132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5"/>
    </row>
    <row r="21" spans="2:18" s="138" customFormat="1" ht="14.45" customHeight="1">
      <c r="B21" s="132"/>
      <c r="C21" s="133"/>
      <c r="D21" s="191" t="s">
        <v>34</v>
      </c>
      <c r="E21" s="133"/>
      <c r="F21" s="133"/>
      <c r="G21" s="133"/>
      <c r="H21" s="133"/>
      <c r="I21" s="133"/>
      <c r="J21" s="133"/>
      <c r="K21" s="133"/>
      <c r="L21" s="133"/>
      <c r="M21" s="191" t="s">
        <v>25</v>
      </c>
      <c r="N21" s="133"/>
      <c r="O21" s="340" t="s">
        <v>5</v>
      </c>
      <c r="P21" s="340"/>
      <c r="Q21" s="133"/>
      <c r="R21" s="135"/>
    </row>
    <row r="22" spans="2:18" s="138" customFormat="1" ht="18" customHeight="1">
      <c r="B22" s="132"/>
      <c r="C22" s="133"/>
      <c r="D22" s="133"/>
      <c r="E22" s="193" t="s">
        <v>35</v>
      </c>
      <c r="F22" s="133"/>
      <c r="G22" s="133"/>
      <c r="H22" s="133"/>
      <c r="I22" s="133"/>
      <c r="J22" s="133"/>
      <c r="K22" s="133"/>
      <c r="L22" s="133"/>
      <c r="M22" s="191" t="s">
        <v>27</v>
      </c>
      <c r="N22" s="133"/>
      <c r="O22" s="340" t="s">
        <v>5</v>
      </c>
      <c r="P22" s="340"/>
      <c r="Q22" s="133"/>
      <c r="R22" s="135"/>
    </row>
    <row r="23" spans="2:18" s="138" customFormat="1" ht="6.95" customHeight="1">
      <c r="B23" s="132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5"/>
    </row>
    <row r="24" spans="2:18" s="138" customFormat="1" ht="14.45" customHeight="1">
      <c r="B24" s="132"/>
      <c r="C24" s="133"/>
      <c r="D24" s="191" t="s">
        <v>36</v>
      </c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5"/>
    </row>
    <row r="25" spans="2:18" s="138" customFormat="1" ht="22.5" customHeight="1">
      <c r="B25" s="132"/>
      <c r="C25" s="133"/>
      <c r="D25" s="133"/>
      <c r="E25" s="362" t="s">
        <v>5</v>
      </c>
      <c r="F25" s="362"/>
      <c r="G25" s="362"/>
      <c r="H25" s="362"/>
      <c r="I25" s="362"/>
      <c r="J25" s="362"/>
      <c r="K25" s="362"/>
      <c r="L25" s="362"/>
      <c r="M25" s="133"/>
      <c r="N25" s="133"/>
      <c r="O25" s="133"/>
      <c r="P25" s="133"/>
      <c r="Q25" s="133"/>
      <c r="R25" s="135"/>
    </row>
    <row r="26" spans="2:18" s="138" customFormat="1" ht="6.95" customHeight="1">
      <c r="B26" s="132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5"/>
    </row>
    <row r="27" spans="2:18" s="138" customFormat="1" ht="6.95" customHeight="1">
      <c r="B27" s="132"/>
      <c r="C27" s="133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33"/>
      <c r="R27" s="135"/>
    </row>
    <row r="28" spans="2:18" s="138" customFormat="1" ht="14.45" customHeight="1">
      <c r="B28" s="132"/>
      <c r="C28" s="133"/>
      <c r="D28" s="195" t="s">
        <v>132</v>
      </c>
      <c r="E28" s="133"/>
      <c r="F28" s="133"/>
      <c r="G28" s="133"/>
      <c r="H28" s="133"/>
      <c r="I28" s="133"/>
      <c r="J28" s="133"/>
      <c r="K28" s="133"/>
      <c r="L28" s="133"/>
      <c r="M28" s="363">
        <f ca="1">N89</f>
        <v>0</v>
      </c>
      <c r="N28" s="363"/>
      <c r="O28" s="363"/>
      <c r="P28" s="363"/>
      <c r="Q28" s="133"/>
      <c r="R28" s="135"/>
    </row>
    <row r="29" spans="2:18" s="138" customFormat="1" ht="14.45" customHeight="1">
      <c r="B29" s="132"/>
      <c r="C29" s="133"/>
      <c r="D29" s="196" t="s">
        <v>117</v>
      </c>
      <c r="E29" s="133"/>
      <c r="F29" s="133"/>
      <c r="G29" s="133"/>
      <c r="H29" s="133"/>
      <c r="I29" s="133"/>
      <c r="J29" s="133"/>
      <c r="K29" s="133"/>
      <c r="L29" s="133"/>
      <c r="M29" s="363">
        <f ca="1">N118</f>
        <v>0</v>
      </c>
      <c r="N29" s="363"/>
      <c r="O29" s="363"/>
      <c r="P29" s="363"/>
      <c r="Q29" s="133"/>
      <c r="R29" s="135"/>
    </row>
    <row r="30" spans="2:18" s="138" customFormat="1" ht="6.95" customHeight="1">
      <c r="B30" s="132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5"/>
    </row>
    <row r="31" spans="2:18" s="138" customFormat="1" ht="25.35" customHeight="1">
      <c r="B31" s="132"/>
      <c r="C31" s="133"/>
      <c r="D31" s="197" t="s">
        <v>39</v>
      </c>
      <c r="E31" s="133"/>
      <c r="F31" s="133"/>
      <c r="G31" s="133"/>
      <c r="H31" s="133"/>
      <c r="I31" s="133"/>
      <c r="J31" s="133"/>
      <c r="K31" s="133"/>
      <c r="L31" s="133"/>
      <c r="M31" s="360">
        <f ca="1">ROUND(M28+M29,2)</f>
        <v>0</v>
      </c>
      <c r="N31" s="338"/>
      <c r="O31" s="338"/>
      <c r="P31" s="338"/>
      <c r="Q31" s="133"/>
      <c r="R31" s="135"/>
    </row>
    <row r="32" spans="2:18" s="138" customFormat="1" ht="6.95" customHeight="1">
      <c r="B32" s="132"/>
      <c r="C32" s="133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33"/>
      <c r="R32" s="135"/>
    </row>
    <row r="33" spans="2:18" s="138" customFormat="1" ht="14.45" customHeight="1">
      <c r="B33" s="132"/>
      <c r="C33" s="133"/>
      <c r="D33" s="198" t="s">
        <v>40</v>
      </c>
      <c r="E33" s="198" t="s">
        <v>41</v>
      </c>
      <c r="F33" s="199">
        <v>0.2</v>
      </c>
      <c r="G33" s="200" t="s">
        <v>42</v>
      </c>
      <c r="H33" s="356">
        <f>ROUND((((SUM(BE118:BE125)+SUM(BE144:BE389))+SUM(BE391:BE395))),2)</f>
        <v>0</v>
      </c>
      <c r="I33" s="338"/>
      <c r="J33" s="338"/>
      <c r="K33" s="133"/>
      <c r="L33" s="133"/>
      <c r="M33" s="356">
        <f>ROUND(((ROUND((SUM(BE118:BE125)+SUM(BE144:BE389)), 2)*F33)+SUM(BE391:BE395)*F33),2)</f>
        <v>0</v>
      </c>
      <c r="N33" s="338"/>
      <c r="O33" s="338"/>
      <c r="P33" s="338"/>
      <c r="Q33" s="133"/>
      <c r="R33" s="135"/>
    </row>
    <row r="34" spans="2:18" s="138" customFormat="1" ht="14.45" customHeight="1">
      <c r="B34" s="132"/>
      <c r="C34" s="133"/>
      <c r="D34" s="133"/>
      <c r="E34" s="198" t="s">
        <v>43</v>
      </c>
      <c r="F34" s="199">
        <v>0.2</v>
      </c>
      <c r="G34" s="200" t="s">
        <v>42</v>
      </c>
      <c r="H34" s="356">
        <f ca="1">ROUND((((SUM(BF118:BF125)+SUM(BF144:BF389))+SUM(BF391:BF395))),2)</f>
        <v>0</v>
      </c>
      <c r="I34" s="338"/>
      <c r="J34" s="338"/>
      <c r="K34" s="133"/>
      <c r="L34" s="133"/>
      <c r="M34" s="356">
        <f ca="1">ROUND(((ROUND((SUM(BF118:BF125)+SUM(BF144:BF389)), 2)*F34)+SUM(BF391:BF395)*F34),2)</f>
        <v>0</v>
      </c>
      <c r="N34" s="338"/>
      <c r="O34" s="338"/>
      <c r="P34" s="338"/>
      <c r="Q34" s="133"/>
      <c r="R34" s="135"/>
    </row>
    <row r="35" spans="2:18" s="138" customFormat="1" ht="14.45" hidden="1" customHeight="1">
      <c r="B35" s="132"/>
      <c r="C35" s="133"/>
      <c r="D35" s="133"/>
      <c r="E35" s="198" t="s">
        <v>44</v>
      </c>
      <c r="F35" s="199">
        <v>0.2</v>
      </c>
      <c r="G35" s="200" t="s">
        <v>42</v>
      </c>
      <c r="H35" s="356">
        <f>ROUND((((SUM(BG118:BG125)+SUM(BG144:BG389))+SUM(BG391:BG395))),2)</f>
        <v>0</v>
      </c>
      <c r="I35" s="338"/>
      <c r="J35" s="338"/>
      <c r="K35" s="133"/>
      <c r="L35" s="133"/>
      <c r="M35" s="356">
        <v>0</v>
      </c>
      <c r="N35" s="338"/>
      <c r="O35" s="338"/>
      <c r="P35" s="338"/>
      <c r="Q35" s="133"/>
      <c r="R35" s="135"/>
    </row>
    <row r="36" spans="2:18" s="138" customFormat="1" ht="14.45" hidden="1" customHeight="1">
      <c r="B36" s="132"/>
      <c r="C36" s="133"/>
      <c r="D36" s="133"/>
      <c r="E36" s="198" t="s">
        <v>45</v>
      </c>
      <c r="F36" s="199">
        <v>0.2</v>
      </c>
      <c r="G36" s="200" t="s">
        <v>42</v>
      </c>
      <c r="H36" s="356">
        <f>ROUND((((SUM(BH118:BH125)+SUM(BH144:BH389))+SUM(BH391:BH395))),2)</f>
        <v>0</v>
      </c>
      <c r="I36" s="338"/>
      <c r="J36" s="338"/>
      <c r="K36" s="133"/>
      <c r="L36" s="133"/>
      <c r="M36" s="356">
        <v>0</v>
      </c>
      <c r="N36" s="338"/>
      <c r="O36" s="338"/>
      <c r="P36" s="338"/>
      <c r="Q36" s="133"/>
      <c r="R36" s="135"/>
    </row>
    <row r="37" spans="2:18" s="138" customFormat="1" ht="14.45" hidden="1" customHeight="1">
      <c r="B37" s="132"/>
      <c r="C37" s="133"/>
      <c r="D37" s="133"/>
      <c r="E37" s="198" t="s">
        <v>46</v>
      </c>
      <c r="F37" s="199">
        <v>0</v>
      </c>
      <c r="G37" s="200" t="s">
        <v>42</v>
      </c>
      <c r="H37" s="356">
        <f>ROUND((((SUM(BI118:BI125)+SUM(BI144:BI389))+SUM(BI391:BI395))),2)</f>
        <v>0</v>
      </c>
      <c r="I37" s="338"/>
      <c r="J37" s="338"/>
      <c r="K37" s="133"/>
      <c r="L37" s="133"/>
      <c r="M37" s="356">
        <v>0</v>
      </c>
      <c r="N37" s="338"/>
      <c r="O37" s="338"/>
      <c r="P37" s="338"/>
      <c r="Q37" s="133"/>
      <c r="R37" s="135"/>
    </row>
    <row r="38" spans="2:18" s="138" customFormat="1" ht="6.95" customHeight="1">
      <c r="B38" s="132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5"/>
    </row>
    <row r="39" spans="2:18" s="138" customFormat="1" ht="25.35" customHeight="1">
      <c r="B39" s="132"/>
      <c r="C39" s="201"/>
      <c r="D39" s="202" t="s">
        <v>47</v>
      </c>
      <c r="E39" s="203"/>
      <c r="F39" s="203"/>
      <c r="G39" s="204" t="s">
        <v>48</v>
      </c>
      <c r="H39" s="205" t="s">
        <v>49</v>
      </c>
      <c r="I39" s="203"/>
      <c r="J39" s="203"/>
      <c r="K39" s="203"/>
      <c r="L39" s="357">
        <f ca="1">SUM(M31:M37)</f>
        <v>0</v>
      </c>
      <c r="M39" s="357"/>
      <c r="N39" s="357"/>
      <c r="O39" s="357"/>
      <c r="P39" s="358"/>
      <c r="Q39" s="201"/>
      <c r="R39" s="135"/>
    </row>
    <row r="40" spans="2:18" s="138" customFormat="1" ht="14.45" customHeight="1">
      <c r="B40" s="132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5"/>
    </row>
    <row r="41" spans="2:18" s="138" customFormat="1" ht="14.45" customHeight="1">
      <c r="B41" s="132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5"/>
    </row>
    <row r="42" spans="2:18">
      <c r="B42" s="187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88"/>
    </row>
    <row r="43" spans="2:18">
      <c r="B43" s="187"/>
      <c r="C43" s="190"/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88"/>
    </row>
    <row r="44" spans="2:18">
      <c r="B44" s="187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88"/>
    </row>
    <row r="45" spans="2:18">
      <c r="B45" s="187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88"/>
    </row>
    <row r="46" spans="2:18">
      <c r="B46" s="187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88"/>
    </row>
    <row r="47" spans="2:18">
      <c r="B47" s="187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88"/>
    </row>
    <row r="48" spans="2:18">
      <c r="B48" s="187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88"/>
    </row>
    <row r="49" spans="2:18">
      <c r="B49" s="187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88"/>
    </row>
    <row r="50" spans="2:18" s="138" customFormat="1" ht="15">
      <c r="B50" s="132"/>
      <c r="C50" s="133"/>
      <c r="D50" s="206" t="s">
        <v>50</v>
      </c>
      <c r="E50" s="194"/>
      <c r="F50" s="194"/>
      <c r="G50" s="194"/>
      <c r="H50" s="207"/>
      <c r="I50" s="133"/>
      <c r="J50" s="206" t="s">
        <v>51</v>
      </c>
      <c r="K50" s="194"/>
      <c r="L50" s="194"/>
      <c r="M50" s="194"/>
      <c r="N50" s="194"/>
      <c r="O50" s="194"/>
      <c r="P50" s="207"/>
      <c r="Q50" s="133"/>
      <c r="R50" s="135"/>
    </row>
    <row r="51" spans="2:18">
      <c r="B51" s="187"/>
      <c r="C51" s="190"/>
      <c r="D51" s="208"/>
      <c r="E51" s="190"/>
      <c r="F51" s="190"/>
      <c r="G51" s="190"/>
      <c r="H51" s="209"/>
      <c r="I51" s="190"/>
      <c r="J51" s="208"/>
      <c r="K51" s="190"/>
      <c r="L51" s="190"/>
      <c r="M51" s="190"/>
      <c r="N51" s="190"/>
      <c r="O51" s="190"/>
      <c r="P51" s="209"/>
      <c r="Q51" s="190"/>
      <c r="R51" s="188"/>
    </row>
    <row r="52" spans="2:18">
      <c r="B52" s="187"/>
      <c r="C52" s="190"/>
      <c r="D52" s="208"/>
      <c r="E52" s="190"/>
      <c r="F52" s="190"/>
      <c r="G52" s="190"/>
      <c r="H52" s="209"/>
      <c r="I52" s="190"/>
      <c r="J52" s="208"/>
      <c r="K52" s="190"/>
      <c r="L52" s="190"/>
      <c r="M52" s="190"/>
      <c r="N52" s="190"/>
      <c r="O52" s="190"/>
      <c r="P52" s="209"/>
      <c r="Q52" s="190"/>
      <c r="R52" s="188"/>
    </row>
    <row r="53" spans="2:18">
      <c r="B53" s="187"/>
      <c r="C53" s="190"/>
      <c r="D53" s="208"/>
      <c r="E53" s="190"/>
      <c r="F53" s="190"/>
      <c r="G53" s="190"/>
      <c r="H53" s="209"/>
      <c r="I53" s="190"/>
      <c r="J53" s="208"/>
      <c r="K53" s="190"/>
      <c r="L53" s="190"/>
      <c r="M53" s="190"/>
      <c r="N53" s="190"/>
      <c r="O53" s="190"/>
      <c r="P53" s="209"/>
      <c r="Q53" s="190"/>
      <c r="R53" s="188"/>
    </row>
    <row r="54" spans="2:18">
      <c r="B54" s="187"/>
      <c r="C54" s="190"/>
      <c r="D54" s="208"/>
      <c r="E54" s="190"/>
      <c r="F54" s="190"/>
      <c r="G54" s="190"/>
      <c r="H54" s="209"/>
      <c r="I54" s="190"/>
      <c r="J54" s="208"/>
      <c r="K54" s="190"/>
      <c r="L54" s="190"/>
      <c r="M54" s="190"/>
      <c r="N54" s="190"/>
      <c r="O54" s="190"/>
      <c r="P54" s="209"/>
      <c r="Q54" s="190"/>
      <c r="R54" s="188"/>
    </row>
    <row r="55" spans="2:18">
      <c r="B55" s="187"/>
      <c r="C55" s="190"/>
      <c r="D55" s="208"/>
      <c r="E55" s="190"/>
      <c r="F55" s="190"/>
      <c r="G55" s="190"/>
      <c r="H55" s="209"/>
      <c r="I55" s="190"/>
      <c r="J55" s="208"/>
      <c r="K55" s="190"/>
      <c r="L55" s="190"/>
      <c r="M55" s="190"/>
      <c r="N55" s="190"/>
      <c r="O55" s="190"/>
      <c r="P55" s="209"/>
      <c r="Q55" s="190"/>
      <c r="R55" s="188"/>
    </row>
    <row r="56" spans="2:18">
      <c r="B56" s="187"/>
      <c r="C56" s="190"/>
      <c r="D56" s="208"/>
      <c r="E56" s="190"/>
      <c r="F56" s="190"/>
      <c r="G56" s="190"/>
      <c r="H56" s="209"/>
      <c r="I56" s="190"/>
      <c r="J56" s="208"/>
      <c r="K56" s="190"/>
      <c r="L56" s="190"/>
      <c r="M56" s="190"/>
      <c r="N56" s="190"/>
      <c r="O56" s="190"/>
      <c r="P56" s="209"/>
      <c r="Q56" s="190"/>
      <c r="R56" s="188"/>
    </row>
    <row r="57" spans="2:18">
      <c r="B57" s="187"/>
      <c r="C57" s="190"/>
      <c r="D57" s="208"/>
      <c r="E57" s="190"/>
      <c r="F57" s="190"/>
      <c r="G57" s="190"/>
      <c r="H57" s="209"/>
      <c r="I57" s="190"/>
      <c r="J57" s="208"/>
      <c r="K57" s="190"/>
      <c r="L57" s="190"/>
      <c r="M57" s="190"/>
      <c r="N57" s="190"/>
      <c r="O57" s="190"/>
      <c r="P57" s="209"/>
      <c r="Q57" s="190"/>
      <c r="R57" s="188"/>
    </row>
    <row r="58" spans="2:18">
      <c r="B58" s="187"/>
      <c r="C58" s="190"/>
      <c r="D58" s="208"/>
      <c r="E58" s="190"/>
      <c r="F58" s="190"/>
      <c r="G58" s="190"/>
      <c r="H58" s="209"/>
      <c r="I58" s="190"/>
      <c r="J58" s="208"/>
      <c r="K58" s="190"/>
      <c r="L58" s="190"/>
      <c r="M58" s="190"/>
      <c r="N58" s="190"/>
      <c r="O58" s="190"/>
      <c r="P58" s="209"/>
      <c r="Q58" s="190"/>
      <c r="R58" s="188"/>
    </row>
    <row r="59" spans="2:18" s="138" customFormat="1" ht="15">
      <c r="B59" s="132"/>
      <c r="C59" s="133"/>
      <c r="D59" s="210" t="s">
        <v>52</v>
      </c>
      <c r="E59" s="211"/>
      <c r="F59" s="211"/>
      <c r="G59" s="212" t="s">
        <v>53</v>
      </c>
      <c r="H59" s="213"/>
      <c r="I59" s="133"/>
      <c r="J59" s="210" t="s">
        <v>52</v>
      </c>
      <c r="K59" s="211"/>
      <c r="L59" s="211"/>
      <c r="M59" s="211"/>
      <c r="N59" s="212" t="s">
        <v>53</v>
      </c>
      <c r="O59" s="211"/>
      <c r="P59" s="213"/>
      <c r="Q59" s="133"/>
      <c r="R59" s="135"/>
    </row>
    <row r="60" spans="2:18">
      <c r="B60" s="187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88"/>
    </row>
    <row r="61" spans="2:18" s="138" customFormat="1" ht="15">
      <c r="B61" s="132"/>
      <c r="C61" s="133"/>
      <c r="D61" s="206" t="s">
        <v>54</v>
      </c>
      <c r="E61" s="194"/>
      <c r="F61" s="194"/>
      <c r="G61" s="194"/>
      <c r="H61" s="207"/>
      <c r="I61" s="133"/>
      <c r="J61" s="206" t="s">
        <v>55</v>
      </c>
      <c r="K61" s="194"/>
      <c r="L61" s="194"/>
      <c r="M61" s="194"/>
      <c r="N61" s="194"/>
      <c r="O61" s="194"/>
      <c r="P61" s="207"/>
      <c r="Q61" s="133"/>
      <c r="R61" s="135"/>
    </row>
    <row r="62" spans="2:18">
      <c r="B62" s="187"/>
      <c r="C62" s="190"/>
      <c r="D62" s="208"/>
      <c r="E62" s="190"/>
      <c r="F62" s="190"/>
      <c r="G62" s="190"/>
      <c r="H62" s="209"/>
      <c r="I62" s="190"/>
      <c r="J62" s="208"/>
      <c r="K62" s="190"/>
      <c r="L62" s="190"/>
      <c r="M62" s="190"/>
      <c r="N62" s="190"/>
      <c r="O62" s="190"/>
      <c r="P62" s="209"/>
      <c r="Q62" s="190"/>
      <c r="R62" s="188"/>
    </row>
    <row r="63" spans="2:18">
      <c r="B63" s="187"/>
      <c r="C63" s="190"/>
      <c r="D63" s="208"/>
      <c r="E63" s="190"/>
      <c r="F63" s="190"/>
      <c r="G63" s="190"/>
      <c r="H63" s="209"/>
      <c r="I63" s="190"/>
      <c r="J63" s="208"/>
      <c r="K63" s="190"/>
      <c r="L63" s="190"/>
      <c r="M63" s="190"/>
      <c r="N63" s="190"/>
      <c r="O63" s="190"/>
      <c r="P63" s="209"/>
      <c r="Q63" s="190"/>
      <c r="R63" s="188"/>
    </row>
    <row r="64" spans="2:18">
      <c r="B64" s="187"/>
      <c r="C64" s="190"/>
      <c r="D64" s="208"/>
      <c r="E64" s="190"/>
      <c r="F64" s="190"/>
      <c r="G64" s="190"/>
      <c r="H64" s="209"/>
      <c r="I64" s="190"/>
      <c r="J64" s="208"/>
      <c r="K64" s="190"/>
      <c r="L64" s="190"/>
      <c r="M64" s="190"/>
      <c r="N64" s="190"/>
      <c r="O64" s="190"/>
      <c r="P64" s="209"/>
      <c r="Q64" s="190"/>
      <c r="R64" s="188"/>
    </row>
    <row r="65" spans="2:18">
      <c r="B65" s="187"/>
      <c r="C65" s="190"/>
      <c r="D65" s="208"/>
      <c r="E65" s="190"/>
      <c r="F65" s="190"/>
      <c r="G65" s="190"/>
      <c r="H65" s="209"/>
      <c r="I65" s="190"/>
      <c r="J65" s="208"/>
      <c r="K65" s="190"/>
      <c r="L65" s="190"/>
      <c r="M65" s="190"/>
      <c r="N65" s="190"/>
      <c r="O65" s="190"/>
      <c r="P65" s="209"/>
      <c r="Q65" s="190"/>
      <c r="R65" s="188"/>
    </row>
    <row r="66" spans="2:18">
      <c r="B66" s="187"/>
      <c r="C66" s="190"/>
      <c r="D66" s="208"/>
      <c r="E66" s="190"/>
      <c r="F66" s="190"/>
      <c r="G66" s="190"/>
      <c r="H66" s="209"/>
      <c r="I66" s="190"/>
      <c r="J66" s="208"/>
      <c r="K66" s="190"/>
      <c r="L66" s="190"/>
      <c r="M66" s="190"/>
      <c r="N66" s="190"/>
      <c r="O66" s="190"/>
      <c r="P66" s="209"/>
      <c r="Q66" s="190"/>
      <c r="R66" s="188"/>
    </row>
    <row r="67" spans="2:18">
      <c r="B67" s="187"/>
      <c r="C67" s="190"/>
      <c r="D67" s="208"/>
      <c r="E67" s="190"/>
      <c r="F67" s="190"/>
      <c r="G67" s="190"/>
      <c r="H67" s="209"/>
      <c r="I67" s="190"/>
      <c r="J67" s="208"/>
      <c r="K67" s="190"/>
      <c r="L67" s="190"/>
      <c r="M67" s="190"/>
      <c r="N67" s="190"/>
      <c r="O67" s="190"/>
      <c r="P67" s="209"/>
      <c r="Q67" s="190"/>
      <c r="R67" s="188"/>
    </row>
    <row r="68" spans="2:18">
      <c r="B68" s="187"/>
      <c r="C68" s="190"/>
      <c r="D68" s="208"/>
      <c r="E68" s="190"/>
      <c r="F68" s="190"/>
      <c r="G68" s="190"/>
      <c r="H68" s="209"/>
      <c r="I68" s="190"/>
      <c r="J68" s="208"/>
      <c r="K68" s="190"/>
      <c r="L68" s="190"/>
      <c r="M68" s="190"/>
      <c r="N68" s="190"/>
      <c r="O68" s="190"/>
      <c r="P68" s="209"/>
      <c r="Q68" s="190"/>
      <c r="R68" s="188"/>
    </row>
    <row r="69" spans="2:18">
      <c r="B69" s="187"/>
      <c r="C69" s="190"/>
      <c r="D69" s="208"/>
      <c r="E69" s="190"/>
      <c r="F69" s="190"/>
      <c r="G69" s="190"/>
      <c r="H69" s="209"/>
      <c r="I69" s="190"/>
      <c r="J69" s="208"/>
      <c r="K69" s="190"/>
      <c r="L69" s="190"/>
      <c r="M69" s="190"/>
      <c r="N69" s="190"/>
      <c r="O69" s="190"/>
      <c r="P69" s="209"/>
      <c r="Q69" s="190"/>
      <c r="R69" s="188"/>
    </row>
    <row r="70" spans="2:18" s="138" customFormat="1" ht="15">
      <c r="B70" s="132"/>
      <c r="C70" s="133"/>
      <c r="D70" s="210" t="s">
        <v>52</v>
      </c>
      <c r="E70" s="211"/>
      <c r="F70" s="211"/>
      <c r="G70" s="212" t="s">
        <v>53</v>
      </c>
      <c r="H70" s="213"/>
      <c r="I70" s="133"/>
      <c r="J70" s="210" t="s">
        <v>52</v>
      </c>
      <c r="K70" s="211"/>
      <c r="L70" s="211"/>
      <c r="M70" s="211"/>
      <c r="N70" s="212" t="s">
        <v>53</v>
      </c>
      <c r="O70" s="211"/>
      <c r="P70" s="213"/>
      <c r="Q70" s="133"/>
      <c r="R70" s="135"/>
    </row>
    <row r="71" spans="2:18" s="138" customFormat="1" ht="14.45" customHeight="1">
      <c r="B71" s="214"/>
      <c r="C71" s="215"/>
      <c r="D71" s="215"/>
      <c r="E71" s="215"/>
      <c r="F71" s="215"/>
      <c r="G71" s="215"/>
      <c r="H71" s="215"/>
      <c r="I71" s="215"/>
      <c r="J71" s="215"/>
      <c r="K71" s="215"/>
      <c r="L71" s="215"/>
      <c r="M71" s="215"/>
      <c r="N71" s="215"/>
      <c r="O71" s="215"/>
      <c r="P71" s="215"/>
      <c r="Q71" s="215"/>
      <c r="R71" s="216"/>
    </row>
    <row r="75" spans="2:18" s="138" customFormat="1" ht="6.95" customHeight="1">
      <c r="B75" s="217"/>
      <c r="C75" s="218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8"/>
      <c r="P75" s="218"/>
      <c r="Q75" s="218"/>
      <c r="R75" s="219"/>
    </row>
    <row r="76" spans="2:18" s="138" customFormat="1" ht="36.950000000000003" customHeight="1">
      <c r="B76" s="132"/>
      <c r="C76" s="347" t="s">
        <v>133</v>
      </c>
      <c r="D76" s="359"/>
      <c r="E76" s="359"/>
      <c r="F76" s="359"/>
      <c r="G76" s="359"/>
      <c r="H76" s="359"/>
      <c r="I76" s="359"/>
      <c r="J76" s="359"/>
      <c r="K76" s="359"/>
      <c r="L76" s="359"/>
      <c r="M76" s="359"/>
      <c r="N76" s="359"/>
      <c r="O76" s="359"/>
      <c r="P76" s="359"/>
      <c r="Q76" s="359"/>
      <c r="R76" s="135"/>
    </row>
    <row r="77" spans="2:18" s="138" customFormat="1" ht="6.95" customHeight="1">
      <c r="B77" s="132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5"/>
    </row>
    <row r="78" spans="2:18" s="138" customFormat="1" ht="30" customHeight="1">
      <c r="B78" s="132"/>
      <c r="C78" s="191" t="s">
        <v>16</v>
      </c>
      <c r="D78" s="133"/>
      <c r="E78" s="133"/>
      <c r="F78" s="334" t="str">
        <f>F6</f>
        <v>Poradenské centrum UKF v Nitre - zmena 12/2016</v>
      </c>
      <c r="G78" s="335"/>
      <c r="H78" s="335"/>
      <c r="I78" s="335"/>
      <c r="J78" s="335"/>
      <c r="K78" s="335"/>
      <c r="L78" s="335"/>
      <c r="M78" s="335"/>
      <c r="N78" s="335"/>
      <c r="O78" s="335"/>
      <c r="P78" s="335"/>
      <c r="Q78" s="133"/>
      <c r="R78" s="135"/>
    </row>
    <row r="79" spans="2:18" ht="30" customHeight="1">
      <c r="B79" s="187"/>
      <c r="C79" s="191" t="s">
        <v>128</v>
      </c>
      <c r="D79" s="190"/>
      <c r="E79" s="190"/>
      <c r="F79" s="334" t="s">
        <v>129</v>
      </c>
      <c r="G79" s="336"/>
      <c r="H79" s="336"/>
      <c r="I79" s="336"/>
      <c r="J79" s="336"/>
      <c r="K79" s="336"/>
      <c r="L79" s="336"/>
      <c r="M79" s="336"/>
      <c r="N79" s="336"/>
      <c r="O79" s="336"/>
      <c r="P79" s="336"/>
      <c r="Q79" s="190"/>
      <c r="R79" s="188"/>
    </row>
    <row r="80" spans="2:18" s="138" customFormat="1" ht="36.950000000000003" customHeight="1">
      <c r="B80" s="132"/>
      <c r="C80" s="220" t="s">
        <v>130</v>
      </c>
      <c r="D80" s="133"/>
      <c r="E80" s="133"/>
      <c r="F80" s="337" t="str">
        <f>F8</f>
        <v>001 - Architektúra a statika</v>
      </c>
      <c r="G80" s="338"/>
      <c r="H80" s="338"/>
      <c r="I80" s="338"/>
      <c r="J80" s="338"/>
      <c r="K80" s="338"/>
      <c r="L80" s="338"/>
      <c r="M80" s="338"/>
      <c r="N80" s="338"/>
      <c r="O80" s="338"/>
      <c r="P80" s="338"/>
      <c r="Q80" s="133"/>
      <c r="R80" s="135"/>
    </row>
    <row r="81" spans="2:47" s="138" customFormat="1" ht="6.95" customHeight="1">
      <c r="B81" s="132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5"/>
    </row>
    <row r="82" spans="2:47" s="138" customFormat="1" ht="18" customHeight="1">
      <c r="B82" s="132"/>
      <c r="C82" s="191" t="s">
        <v>20</v>
      </c>
      <c r="D82" s="133"/>
      <c r="E82" s="133"/>
      <c r="F82" s="193" t="str">
        <f>F10</f>
        <v>Trieda A.Hlinku 1, Nitra</v>
      </c>
      <c r="G82" s="133"/>
      <c r="H82" s="133"/>
      <c r="I82" s="133"/>
      <c r="J82" s="133"/>
      <c r="K82" s="191" t="s">
        <v>22</v>
      </c>
      <c r="L82" s="133"/>
      <c r="M82" s="339" t="str">
        <f>IF(O10="","",O10)</f>
        <v>19. 12. 2016</v>
      </c>
      <c r="N82" s="339"/>
      <c r="O82" s="339"/>
      <c r="P82" s="339"/>
      <c r="Q82" s="133"/>
      <c r="R82" s="135"/>
    </row>
    <row r="83" spans="2:47" s="138" customFormat="1" ht="6.95" customHeight="1">
      <c r="B83" s="132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5"/>
    </row>
    <row r="84" spans="2:47" s="138" customFormat="1" ht="15">
      <c r="B84" s="132"/>
      <c r="C84" s="191" t="s">
        <v>24</v>
      </c>
      <c r="D84" s="133"/>
      <c r="E84" s="133"/>
      <c r="F84" s="193" t="str">
        <f>E13</f>
        <v>UKF Nitra</v>
      </c>
      <c r="G84" s="133"/>
      <c r="H84" s="133"/>
      <c r="I84" s="133"/>
      <c r="J84" s="133"/>
      <c r="K84" s="191" t="s">
        <v>30</v>
      </c>
      <c r="L84" s="133"/>
      <c r="M84" s="340" t="str">
        <f>E19</f>
        <v>SH final s.r.o. Nitra</v>
      </c>
      <c r="N84" s="340"/>
      <c r="O84" s="340"/>
      <c r="P84" s="340"/>
      <c r="Q84" s="340"/>
      <c r="R84" s="135"/>
    </row>
    <row r="85" spans="2:47" s="138" customFormat="1" ht="14.45" customHeight="1">
      <c r="B85" s="132"/>
      <c r="C85" s="191" t="s">
        <v>28</v>
      </c>
      <c r="D85" s="133"/>
      <c r="E85" s="133"/>
      <c r="F85" s="193" t="str">
        <f>IF(E16="","",E16)</f>
        <v>Vyplň údaj</v>
      </c>
      <c r="G85" s="133"/>
      <c r="H85" s="133"/>
      <c r="I85" s="133"/>
      <c r="J85" s="133"/>
      <c r="K85" s="191" t="s">
        <v>34</v>
      </c>
      <c r="L85" s="133"/>
      <c r="M85" s="340" t="str">
        <f>E22</f>
        <v>Ing.Janečka</v>
      </c>
      <c r="N85" s="340"/>
      <c r="O85" s="340"/>
      <c r="P85" s="340"/>
      <c r="Q85" s="340"/>
      <c r="R85" s="135"/>
    </row>
    <row r="86" spans="2:47" s="138" customFormat="1" ht="10.35" customHeight="1">
      <c r="B86" s="132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5"/>
    </row>
    <row r="87" spans="2:47" s="138" customFormat="1" ht="29.25" customHeight="1">
      <c r="B87" s="132"/>
      <c r="C87" s="353" t="s">
        <v>134</v>
      </c>
      <c r="D87" s="354"/>
      <c r="E87" s="354"/>
      <c r="F87" s="354"/>
      <c r="G87" s="354"/>
      <c r="H87" s="201"/>
      <c r="I87" s="201"/>
      <c r="J87" s="201"/>
      <c r="K87" s="201"/>
      <c r="L87" s="201"/>
      <c r="M87" s="201"/>
      <c r="N87" s="353" t="s">
        <v>135</v>
      </c>
      <c r="O87" s="354"/>
      <c r="P87" s="354"/>
      <c r="Q87" s="354"/>
      <c r="R87" s="135"/>
    </row>
    <row r="88" spans="2:47" s="138" customFormat="1" ht="10.35" customHeight="1">
      <c r="B88" s="132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5"/>
    </row>
    <row r="89" spans="2:47" s="138" customFormat="1" ht="29.25" customHeight="1">
      <c r="B89" s="132"/>
      <c r="C89" s="221" t="s">
        <v>136</v>
      </c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355">
        <f ca="1">L126=N144</f>
        <v>0</v>
      </c>
      <c r="O89" s="351"/>
      <c r="P89" s="351"/>
      <c r="Q89" s="351"/>
      <c r="R89" s="135"/>
      <c r="AU89" s="139" t="s">
        <v>137</v>
      </c>
    </row>
    <row r="90" spans="2:47" s="226" customFormat="1" ht="24.95" customHeight="1">
      <c r="B90" s="222"/>
      <c r="C90" s="223"/>
      <c r="D90" s="224" t="s">
        <v>138</v>
      </c>
      <c r="E90" s="223"/>
      <c r="F90" s="223"/>
      <c r="G90" s="223"/>
      <c r="H90" s="223"/>
      <c r="I90" s="223"/>
      <c r="J90" s="223"/>
      <c r="K90" s="223"/>
      <c r="L90" s="223"/>
      <c r="M90" s="223"/>
      <c r="N90" s="349">
        <f>N145</f>
        <v>0</v>
      </c>
      <c r="O90" s="350"/>
      <c r="P90" s="350"/>
      <c r="Q90" s="350"/>
      <c r="R90" s="225"/>
    </row>
    <row r="91" spans="2:47" s="230" customFormat="1" ht="19.899999999999999" customHeight="1">
      <c r="B91" s="227"/>
      <c r="C91" s="228"/>
      <c r="D91" s="178" t="s">
        <v>139</v>
      </c>
      <c r="E91" s="228"/>
      <c r="F91" s="228"/>
      <c r="G91" s="228"/>
      <c r="H91" s="228"/>
      <c r="I91" s="228"/>
      <c r="J91" s="228"/>
      <c r="K91" s="228"/>
      <c r="L91" s="228"/>
      <c r="M91" s="228"/>
      <c r="N91" s="345">
        <f>N146</f>
        <v>0</v>
      </c>
      <c r="O91" s="348"/>
      <c r="P91" s="348"/>
      <c r="Q91" s="348"/>
      <c r="R91" s="229"/>
    </row>
    <row r="92" spans="2:47" s="230" customFormat="1" ht="19.899999999999999" customHeight="1">
      <c r="B92" s="227"/>
      <c r="C92" s="228"/>
      <c r="D92" s="178" t="s">
        <v>140</v>
      </c>
      <c r="E92" s="228"/>
      <c r="F92" s="228"/>
      <c r="G92" s="228"/>
      <c r="H92" s="228"/>
      <c r="I92" s="228"/>
      <c r="J92" s="228"/>
      <c r="K92" s="228"/>
      <c r="L92" s="228"/>
      <c r="M92" s="228"/>
      <c r="N92" s="345">
        <f>N153</f>
        <v>0</v>
      </c>
      <c r="O92" s="348"/>
      <c r="P92" s="348"/>
      <c r="Q92" s="348"/>
      <c r="R92" s="229"/>
    </row>
    <row r="93" spans="2:47" s="230" customFormat="1" ht="19.899999999999999" customHeight="1">
      <c r="B93" s="227"/>
      <c r="C93" s="228"/>
      <c r="D93" s="178" t="s">
        <v>141</v>
      </c>
      <c r="E93" s="228"/>
      <c r="F93" s="228"/>
      <c r="G93" s="228"/>
      <c r="H93" s="228"/>
      <c r="I93" s="228"/>
      <c r="J93" s="228"/>
      <c r="K93" s="228"/>
      <c r="L93" s="228"/>
      <c r="M93" s="228"/>
      <c r="N93" s="345">
        <f>N160</f>
        <v>0</v>
      </c>
      <c r="O93" s="348"/>
      <c r="P93" s="348"/>
      <c r="Q93" s="348"/>
      <c r="R93" s="229"/>
    </row>
    <row r="94" spans="2:47" s="230" customFormat="1" ht="19.899999999999999" customHeight="1">
      <c r="B94" s="227"/>
      <c r="C94" s="228"/>
      <c r="D94" s="178" t="s">
        <v>142</v>
      </c>
      <c r="E94" s="228"/>
      <c r="F94" s="228"/>
      <c r="G94" s="228"/>
      <c r="H94" s="228"/>
      <c r="I94" s="228"/>
      <c r="J94" s="228"/>
      <c r="K94" s="228"/>
      <c r="L94" s="228"/>
      <c r="M94" s="228"/>
      <c r="N94" s="345">
        <f>N167</f>
        <v>0</v>
      </c>
      <c r="O94" s="348"/>
      <c r="P94" s="348"/>
      <c r="Q94" s="348"/>
      <c r="R94" s="229"/>
    </row>
    <row r="95" spans="2:47" s="230" customFormat="1" ht="19.899999999999999" customHeight="1">
      <c r="B95" s="227"/>
      <c r="C95" s="228"/>
      <c r="D95" s="178" t="s">
        <v>143</v>
      </c>
      <c r="E95" s="228"/>
      <c r="F95" s="228"/>
      <c r="G95" s="228"/>
      <c r="H95" s="228"/>
      <c r="I95" s="228"/>
      <c r="J95" s="228"/>
      <c r="K95" s="228"/>
      <c r="L95" s="228"/>
      <c r="M95" s="228"/>
      <c r="N95" s="345">
        <f>N199</f>
        <v>0</v>
      </c>
      <c r="O95" s="348"/>
      <c r="P95" s="348"/>
      <c r="Q95" s="348"/>
      <c r="R95" s="229"/>
    </row>
    <row r="96" spans="2:47" s="230" customFormat="1" ht="19.899999999999999" customHeight="1">
      <c r="B96" s="227"/>
      <c r="C96" s="228"/>
      <c r="D96" s="178" t="s">
        <v>144</v>
      </c>
      <c r="E96" s="228"/>
      <c r="F96" s="228"/>
      <c r="G96" s="228"/>
      <c r="H96" s="228"/>
      <c r="I96" s="228"/>
      <c r="J96" s="228"/>
      <c r="K96" s="228"/>
      <c r="L96" s="228"/>
      <c r="M96" s="228"/>
      <c r="N96" s="345">
        <f>N202</f>
        <v>0</v>
      </c>
      <c r="O96" s="348"/>
      <c r="P96" s="348"/>
      <c r="Q96" s="348"/>
      <c r="R96" s="229"/>
    </row>
    <row r="97" spans="2:18" s="230" customFormat="1" ht="19.899999999999999" customHeight="1">
      <c r="B97" s="227"/>
      <c r="C97" s="228"/>
      <c r="D97" s="178" t="s">
        <v>145</v>
      </c>
      <c r="E97" s="228"/>
      <c r="F97" s="228"/>
      <c r="G97" s="228"/>
      <c r="H97" s="228"/>
      <c r="I97" s="228"/>
      <c r="J97" s="228"/>
      <c r="K97" s="228"/>
      <c r="L97" s="228"/>
      <c r="M97" s="228"/>
      <c r="N97" s="345">
        <f>N251</f>
        <v>0</v>
      </c>
      <c r="O97" s="348"/>
      <c r="P97" s="348"/>
      <c r="Q97" s="348"/>
      <c r="R97" s="229"/>
    </row>
    <row r="98" spans="2:18" s="226" customFormat="1" ht="24.95" customHeight="1">
      <c r="B98" s="222"/>
      <c r="C98" s="223"/>
      <c r="D98" s="224" t="s">
        <v>146</v>
      </c>
      <c r="E98" s="223"/>
      <c r="F98" s="223"/>
      <c r="G98" s="223"/>
      <c r="H98" s="223"/>
      <c r="I98" s="223"/>
      <c r="J98" s="223"/>
      <c r="K98" s="223"/>
      <c r="L98" s="223"/>
      <c r="M98" s="223"/>
      <c r="N98" s="349">
        <f>N253</f>
        <v>0</v>
      </c>
      <c r="O98" s="350"/>
      <c r="P98" s="350"/>
      <c r="Q98" s="350"/>
      <c r="R98" s="225"/>
    </row>
    <row r="99" spans="2:18" s="230" customFormat="1" ht="19.899999999999999" customHeight="1">
      <c r="B99" s="227"/>
      <c r="C99" s="228"/>
      <c r="D99" s="178" t="s">
        <v>147</v>
      </c>
      <c r="E99" s="228"/>
      <c r="F99" s="228"/>
      <c r="G99" s="228"/>
      <c r="H99" s="228"/>
      <c r="I99" s="228"/>
      <c r="J99" s="228"/>
      <c r="K99" s="228"/>
      <c r="L99" s="228"/>
      <c r="M99" s="228"/>
      <c r="N99" s="345">
        <f>N254</f>
        <v>0</v>
      </c>
      <c r="O99" s="348"/>
      <c r="P99" s="348"/>
      <c r="Q99" s="348"/>
      <c r="R99" s="229"/>
    </row>
    <row r="100" spans="2:18" s="230" customFormat="1" ht="19.899999999999999" customHeight="1">
      <c r="B100" s="227"/>
      <c r="C100" s="228"/>
      <c r="D100" s="178" t="s">
        <v>148</v>
      </c>
      <c r="E100" s="228"/>
      <c r="F100" s="228"/>
      <c r="G100" s="228"/>
      <c r="H100" s="228"/>
      <c r="I100" s="228"/>
      <c r="J100" s="228"/>
      <c r="K100" s="228"/>
      <c r="L100" s="228"/>
      <c r="M100" s="228"/>
      <c r="N100" s="345">
        <f>N258</f>
        <v>0</v>
      </c>
      <c r="O100" s="348"/>
      <c r="P100" s="348"/>
      <c r="Q100" s="348"/>
      <c r="R100" s="229"/>
    </row>
    <row r="101" spans="2:18" s="230" customFormat="1" ht="19.899999999999999" customHeight="1">
      <c r="B101" s="227"/>
      <c r="C101" s="228"/>
      <c r="D101" s="178" t="s">
        <v>149</v>
      </c>
      <c r="E101" s="228"/>
      <c r="F101" s="228"/>
      <c r="G101" s="228"/>
      <c r="H101" s="228"/>
      <c r="I101" s="228"/>
      <c r="J101" s="228"/>
      <c r="K101" s="228"/>
      <c r="L101" s="228"/>
      <c r="M101" s="228"/>
      <c r="N101" s="345">
        <f>N263</f>
        <v>0</v>
      </c>
      <c r="O101" s="348"/>
      <c r="P101" s="348"/>
      <c r="Q101" s="348"/>
      <c r="R101" s="229"/>
    </row>
    <row r="102" spans="2:18" s="230" customFormat="1" ht="19.899999999999999" customHeight="1">
      <c r="B102" s="227"/>
      <c r="C102" s="228"/>
      <c r="D102" s="178" t="s">
        <v>150</v>
      </c>
      <c r="E102" s="228"/>
      <c r="F102" s="228"/>
      <c r="G102" s="228"/>
      <c r="H102" s="228"/>
      <c r="I102" s="228"/>
      <c r="J102" s="228"/>
      <c r="K102" s="228"/>
      <c r="L102" s="228"/>
      <c r="M102" s="228"/>
      <c r="N102" s="345">
        <f>N270</f>
        <v>0</v>
      </c>
      <c r="O102" s="348"/>
      <c r="P102" s="348"/>
      <c r="Q102" s="348"/>
      <c r="R102" s="229"/>
    </row>
    <row r="103" spans="2:18" s="230" customFormat="1" ht="19.899999999999999" customHeight="1">
      <c r="B103" s="227"/>
      <c r="C103" s="228"/>
      <c r="D103" s="178" t="s">
        <v>151</v>
      </c>
      <c r="E103" s="228"/>
      <c r="F103" s="228"/>
      <c r="G103" s="228"/>
      <c r="H103" s="228"/>
      <c r="I103" s="228"/>
      <c r="J103" s="228"/>
      <c r="K103" s="228"/>
      <c r="L103" s="228"/>
      <c r="M103" s="228"/>
      <c r="N103" s="345">
        <f>N275</f>
        <v>0</v>
      </c>
      <c r="O103" s="348"/>
      <c r="P103" s="348"/>
      <c r="Q103" s="348"/>
      <c r="R103" s="229"/>
    </row>
    <row r="104" spans="2:18" s="230" customFormat="1" ht="19.899999999999999" customHeight="1">
      <c r="B104" s="227"/>
      <c r="C104" s="228"/>
      <c r="D104" s="178" t="s">
        <v>152</v>
      </c>
      <c r="E104" s="228"/>
      <c r="F104" s="228"/>
      <c r="G104" s="228"/>
      <c r="H104" s="228"/>
      <c r="I104" s="228"/>
      <c r="J104" s="228"/>
      <c r="K104" s="228"/>
      <c r="L104" s="228"/>
      <c r="M104" s="228"/>
      <c r="N104" s="345">
        <f>N285</f>
        <v>0</v>
      </c>
      <c r="O104" s="348"/>
      <c r="P104" s="348"/>
      <c r="Q104" s="348"/>
      <c r="R104" s="229"/>
    </row>
    <row r="105" spans="2:18" s="230" customFormat="1" ht="19.899999999999999" customHeight="1">
      <c r="B105" s="227"/>
      <c r="C105" s="228"/>
      <c r="D105" s="178" t="s">
        <v>153</v>
      </c>
      <c r="E105" s="228"/>
      <c r="F105" s="228"/>
      <c r="G105" s="228"/>
      <c r="H105" s="228"/>
      <c r="I105" s="228"/>
      <c r="J105" s="228"/>
      <c r="K105" s="228"/>
      <c r="L105" s="228"/>
      <c r="M105" s="228"/>
      <c r="N105" s="345">
        <f>N295</f>
        <v>0</v>
      </c>
      <c r="O105" s="348"/>
      <c r="P105" s="348"/>
      <c r="Q105" s="348"/>
      <c r="R105" s="229"/>
    </row>
    <row r="106" spans="2:18" s="230" customFormat="1" ht="19.899999999999999" customHeight="1">
      <c r="B106" s="227"/>
      <c r="C106" s="228"/>
      <c r="D106" s="178" t="s">
        <v>154</v>
      </c>
      <c r="E106" s="228"/>
      <c r="F106" s="228"/>
      <c r="G106" s="228"/>
      <c r="H106" s="228"/>
      <c r="I106" s="228"/>
      <c r="J106" s="228"/>
      <c r="K106" s="228"/>
      <c r="L106" s="228"/>
      <c r="M106" s="228"/>
      <c r="N106" s="345">
        <f>N297</f>
        <v>0</v>
      </c>
      <c r="O106" s="348"/>
      <c r="P106" s="348"/>
      <c r="Q106" s="348"/>
      <c r="R106" s="229"/>
    </row>
    <row r="107" spans="2:18" s="230" customFormat="1" ht="19.899999999999999" customHeight="1">
      <c r="B107" s="227"/>
      <c r="C107" s="228"/>
      <c r="D107" s="178" t="s">
        <v>155</v>
      </c>
      <c r="E107" s="228"/>
      <c r="F107" s="228"/>
      <c r="G107" s="228"/>
      <c r="H107" s="228"/>
      <c r="I107" s="228"/>
      <c r="J107" s="228"/>
      <c r="K107" s="228"/>
      <c r="L107" s="228"/>
      <c r="M107" s="228"/>
      <c r="N107" s="345">
        <f>N327</f>
        <v>0</v>
      </c>
      <c r="O107" s="348"/>
      <c r="P107" s="348"/>
      <c r="Q107" s="348"/>
      <c r="R107" s="229"/>
    </row>
    <row r="108" spans="2:18" s="230" customFormat="1" ht="19.899999999999999" customHeight="1">
      <c r="B108" s="227"/>
      <c r="C108" s="228"/>
      <c r="D108" s="178" t="s">
        <v>156</v>
      </c>
      <c r="E108" s="228"/>
      <c r="F108" s="228"/>
      <c r="G108" s="228"/>
      <c r="H108" s="228"/>
      <c r="I108" s="228"/>
      <c r="J108" s="228"/>
      <c r="K108" s="228"/>
      <c r="L108" s="228"/>
      <c r="M108" s="228"/>
      <c r="N108" s="345">
        <f>N345</f>
        <v>0</v>
      </c>
      <c r="O108" s="348"/>
      <c r="P108" s="348"/>
      <c r="Q108" s="348"/>
      <c r="R108" s="229"/>
    </row>
    <row r="109" spans="2:18" s="230" customFormat="1" ht="19.899999999999999" customHeight="1">
      <c r="B109" s="227"/>
      <c r="C109" s="228"/>
      <c r="D109" s="178" t="s">
        <v>157</v>
      </c>
      <c r="E109" s="228"/>
      <c r="F109" s="228"/>
      <c r="G109" s="228"/>
      <c r="H109" s="228"/>
      <c r="I109" s="228"/>
      <c r="J109" s="228"/>
      <c r="K109" s="228"/>
      <c r="L109" s="228"/>
      <c r="M109" s="228"/>
      <c r="N109" s="345">
        <f>N351</f>
        <v>0</v>
      </c>
      <c r="O109" s="348"/>
      <c r="P109" s="348"/>
      <c r="Q109" s="348"/>
      <c r="R109" s="229"/>
    </row>
    <row r="110" spans="2:18" s="230" customFormat="1" ht="19.899999999999999" customHeight="1">
      <c r="B110" s="227"/>
      <c r="C110" s="228"/>
      <c r="D110" s="178" t="s">
        <v>158</v>
      </c>
      <c r="E110" s="228"/>
      <c r="F110" s="228"/>
      <c r="G110" s="228"/>
      <c r="H110" s="228"/>
      <c r="I110" s="228"/>
      <c r="J110" s="228"/>
      <c r="K110" s="228"/>
      <c r="L110" s="228"/>
      <c r="M110" s="228"/>
      <c r="N110" s="345">
        <f>N361</f>
        <v>0</v>
      </c>
      <c r="O110" s="348"/>
      <c r="P110" s="348"/>
      <c r="Q110" s="348"/>
      <c r="R110" s="229"/>
    </row>
    <row r="111" spans="2:18" s="230" customFormat="1" ht="19.899999999999999" customHeight="1">
      <c r="B111" s="227"/>
      <c r="C111" s="228"/>
      <c r="D111" s="178" t="s">
        <v>159</v>
      </c>
      <c r="E111" s="228"/>
      <c r="F111" s="228"/>
      <c r="G111" s="228"/>
      <c r="H111" s="228"/>
      <c r="I111" s="228"/>
      <c r="J111" s="228"/>
      <c r="K111" s="228"/>
      <c r="L111" s="228"/>
      <c r="M111" s="228"/>
      <c r="N111" s="345">
        <f>N372</f>
        <v>0</v>
      </c>
      <c r="O111" s="348"/>
      <c r="P111" s="348"/>
      <c r="Q111" s="348"/>
      <c r="R111" s="229"/>
    </row>
    <row r="112" spans="2:18" s="230" customFormat="1" ht="19.899999999999999" customHeight="1">
      <c r="B112" s="227"/>
      <c r="C112" s="228"/>
      <c r="D112" s="178" t="s">
        <v>160</v>
      </c>
      <c r="E112" s="228"/>
      <c r="F112" s="228"/>
      <c r="G112" s="228"/>
      <c r="H112" s="228"/>
      <c r="I112" s="228"/>
      <c r="J112" s="228"/>
      <c r="K112" s="228"/>
      <c r="L112" s="228"/>
      <c r="M112" s="228"/>
      <c r="N112" s="345">
        <f>N375</f>
        <v>0</v>
      </c>
      <c r="O112" s="348"/>
      <c r="P112" s="348"/>
      <c r="Q112" s="348"/>
      <c r="R112" s="229"/>
    </row>
    <row r="113" spans="2:62" s="230" customFormat="1" ht="19.899999999999999" customHeight="1">
      <c r="B113" s="227"/>
      <c r="C113" s="228"/>
      <c r="D113" s="178" t="s">
        <v>161</v>
      </c>
      <c r="E113" s="228"/>
      <c r="F113" s="228"/>
      <c r="G113" s="228"/>
      <c r="H113" s="228"/>
      <c r="I113" s="228"/>
      <c r="J113" s="228"/>
      <c r="K113" s="228"/>
      <c r="L113" s="228"/>
      <c r="M113" s="228"/>
      <c r="N113" s="345">
        <f>N379</f>
        <v>0</v>
      </c>
      <c r="O113" s="348"/>
      <c r="P113" s="348"/>
      <c r="Q113" s="348"/>
      <c r="R113" s="229"/>
    </row>
    <row r="114" spans="2:62" s="230" customFormat="1" ht="19.899999999999999" customHeight="1">
      <c r="B114" s="227"/>
      <c r="C114" s="228"/>
      <c r="D114" s="178" t="s">
        <v>162</v>
      </c>
      <c r="E114" s="228"/>
      <c r="F114" s="228"/>
      <c r="G114" s="228"/>
      <c r="H114" s="228"/>
      <c r="I114" s="228"/>
      <c r="J114" s="228"/>
      <c r="K114" s="228"/>
      <c r="L114" s="228"/>
      <c r="M114" s="228"/>
      <c r="N114" s="345">
        <f>N383</f>
        <v>0</v>
      </c>
      <c r="O114" s="348"/>
      <c r="P114" s="348"/>
      <c r="Q114" s="348"/>
      <c r="R114" s="229"/>
    </row>
    <row r="115" spans="2:62" s="226" customFormat="1" ht="24.95" customHeight="1">
      <c r="B115" s="222"/>
      <c r="C115" s="223"/>
      <c r="D115" s="224" t="s">
        <v>163</v>
      </c>
      <c r="E115" s="223"/>
      <c r="F115" s="223"/>
      <c r="G115" s="223"/>
      <c r="H115" s="223"/>
      <c r="I115" s="223"/>
      <c r="J115" s="223"/>
      <c r="K115" s="223"/>
      <c r="L115" s="223"/>
      <c r="M115" s="223"/>
      <c r="N115" s="349">
        <f>N387</f>
        <v>0</v>
      </c>
      <c r="O115" s="350"/>
      <c r="P115" s="350"/>
      <c r="Q115" s="350"/>
      <c r="R115" s="225"/>
    </row>
    <row r="116" spans="2:62" s="226" customFormat="1" ht="21.75" customHeight="1">
      <c r="B116" s="222"/>
      <c r="C116" s="223"/>
      <c r="D116" s="224" t="s">
        <v>164</v>
      </c>
      <c r="E116" s="223"/>
      <c r="F116" s="223"/>
      <c r="G116" s="223"/>
      <c r="H116" s="223"/>
      <c r="I116" s="223"/>
      <c r="J116" s="223"/>
      <c r="K116" s="223"/>
      <c r="L116" s="223"/>
      <c r="M116" s="223"/>
      <c r="N116" s="325">
        <f>N390</f>
        <v>0</v>
      </c>
      <c r="O116" s="350"/>
      <c r="P116" s="350"/>
      <c r="Q116" s="350"/>
      <c r="R116" s="225"/>
    </row>
    <row r="117" spans="2:62" s="138" customFormat="1" ht="21.75" customHeight="1">
      <c r="B117" s="132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5"/>
    </row>
    <row r="118" spans="2:62" s="138" customFormat="1" ht="29.25" customHeight="1">
      <c r="B118" s="132"/>
      <c r="C118" s="221" t="s">
        <v>165</v>
      </c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351">
        <f ca="1">ROUND(N119+N120+N121+N122+N123+N124,2)</f>
        <v>0</v>
      </c>
      <c r="O118" s="352"/>
      <c r="P118" s="352"/>
      <c r="Q118" s="352"/>
      <c r="R118" s="135"/>
      <c r="T118" s="231"/>
      <c r="U118" s="232" t="s">
        <v>40</v>
      </c>
    </row>
    <row r="119" spans="2:62" s="138" customFormat="1" ht="18" customHeight="1">
      <c r="B119" s="132"/>
      <c r="C119" s="133"/>
      <c r="D119" s="281" t="s">
        <v>166</v>
      </c>
      <c r="E119" s="344"/>
      <c r="F119" s="344"/>
      <c r="G119" s="344"/>
      <c r="H119" s="344"/>
      <c r="I119" s="133"/>
      <c r="J119" s="133"/>
      <c r="K119" s="133"/>
      <c r="L119" s="133"/>
      <c r="M119" s="133"/>
      <c r="N119" s="283">
        <f ca="1">ROUND(N89*T119,2)</f>
        <v>0</v>
      </c>
      <c r="O119" s="345"/>
      <c r="P119" s="345"/>
      <c r="Q119" s="345"/>
      <c r="R119" s="135"/>
      <c r="S119" s="133"/>
      <c r="T119" s="136"/>
      <c r="U119" s="137" t="s">
        <v>43</v>
      </c>
      <c r="AY119" s="139" t="s">
        <v>167</v>
      </c>
      <c r="BE119" s="140">
        <f t="shared" ref="BE119:BE124" si="0">IF(U119="základná",N119,0)</f>
        <v>0</v>
      </c>
      <c r="BF119" s="140">
        <f t="shared" ref="BF119:BF124" ca="1" si="1">IF(U119="znížená",N119,0)</f>
        <v>0</v>
      </c>
      <c r="BG119" s="140">
        <f t="shared" ref="BG119:BG124" si="2">IF(U119="zákl. prenesená",N119,0)</f>
        <v>0</v>
      </c>
      <c r="BH119" s="140">
        <f t="shared" ref="BH119:BH124" si="3">IF(U119="zníž. prenesená",N119,0)</f>
        <v>0</v>
      </c>
      <c r="BI119" s="140">
        <f t="shared" ref="BI119:BI124" si="4">IF(U119="nulová",N119,0)</f>
        <v>0</v>
      </c>
      <c r="BJ119" s="139" t="s">
        <v>87</v>
      </c>
    </row>
    <row r="120" spans="2:62" s="138" customFormat="1" ht="18" customHeight="1">
      <c r="B120" s="132"/>
      <c r="C120" s="133"/>
      <c r="D120" s="281" t="s">
        <v>168</v>
      </c>
      <c r="E120" s="344"/>
      <c r="F120" s="344"/>
      <c r="G120" s="344"/>
      <c r="H120" s="344"/>
      <c r="I120" s="133"/>
      <c r="J120" s="133"/>
      <c r="K120" s="133"/>
      <c r="L120" s="133"/>
      <c r="M120" s="133"/>
      <c r="N120" s="283">
        <f ca="1">ROUND(N89*T120,2)</f>
        <v>0</v>
      </c>
      <c r="O120" s="345"/>
      <c r="P120" s="345"/>
      <c r="Q120" s="345"/>
      <c r="R120" s="135"/>
      <c r="S120" s="133"/>
      <c r="T120" s="136"/>
      <c r="U120" s="137" t="s">
        <v>43</v>
      </c>
      <c r="AY120" s="139" t="s">
        <v>167</v>
      </c>
      <c r="BE120" s="140">
        <f t="shared" si="0"/>
        <v>0</v>
      </c>
      <c r="BF120" s="140">
        <f t="shared" ca="1" si="1"/>
        <v>0</v>
      </c>
      <c r="BG120" s="140">
        <f t="shared" si="2"/>
        <v>0</v>
      </c>
      <c r="BH120" s="140">
        <f t="shared" si="3"/>
        <v>0</v>
      </c>
      <c r="BI120" s="140">
        <f t="shared" si="4"/>
        <v>0</v>
      </c>
      <c r="BJ120" s="139" t="s">
        <v>87</v>
      </c>
    </row>
    <row r="121" spans="2:62" s="138" customFormat="1" ht="18" customHeight="1">
      <c r="B121" s="132"/>
      <c r="C121" s="133"/>
      <c r="D121" s="281" t="s">
        <v>169</v>
      </c>
      <c r="E121" s="344"/>
      <c r="F121" s="344"/>
      <c r="G121" s="344"/>
      <c r="H121" s="344"/>
      <c r="I121" s="133"/>
      <c r="J121" s="133"/>
      <c r="K121" s="133"/>
      <c r="L121" s="133"/>
      <c r="M121" s="133"/>
      <c r="N121" s="283">
        <f ca="1">ROUND(N89*T121,2)</f>
        <v>0</v>
      </c>
      <c r="O121" s="345"/>
      <c r="P121" s="345"/>
      <c r="Q121" s="345"/>
      <c r="R121" s="135"/>
      <c r="S121" s="133"/>
      <c r="T121" s="136"/>
      <c r="U121" s="137" t="s">
        <v>43</v>
      </c>
      <c r="AY121" s="139" t="s">
        <v>167</v>
      </c>
      <c r="BE121" s="140">
        <f t="shared" si="0"/>
        <v>0</v>
      </c>
      <c r="BF121" s="140">
        <f t="shared" ca="1" si="1"/>
        <v>0</v>
      </c>
      <c r="BG121" s="140">
        <f t="shared" si="2"/>
        <v>0</v>
      </c>
      <c r="BH121" s="140">
        <f t="shared" si="3"/>
        <v>0</v>
      </c>
      <c r="BI121" s="140">
        <f t="shared" si="4"/>
        <v>0</v>
      </c>
      <c r="BJ121" s="139" t="s">
        <v>87</v>
      </c>
    </row>
    <row r="122" spans="2:62" s="138" customFormat="1" ht="18" customHeight="1">
      <c r="B122" s="132"/>
      <c r="C122" s="133"/>
      <c r="D122" s="281" t="s">
        <v>170</v>
      </c>
      <c r="E122" s="344"/>
      <c r="F122" s="344"/>
      <c r="G122" s="344"/>
      <c r="H122" s="344"/>
      <c r="I122" s="133"/>
      <c r="J122" s="133"/>
      <c r="K122" s="133"/>
      <c r="L122" s="133"/>
      <c r="M122" s="133"/>
      <c r="N122" s="283">
        <f ca="1">ROUND(N89*T122,2)</f>
        <v>0</v>
      </c>
      <c r="O122" s="345"/>
      <c r="P122" s="345"/>
      <c r="Q122" s="345"/>
      <c r="R122" s="135"/>
      <c r="S122" s="133"/>
      <c r="T122" s="136"/>
      <c r="U122" s="137" t="s">
        <v>43</v>
      </c>
      <c r="AY122" s="139" t="s">
        <v>167</v>
      </c>
      <c r="BE122" s="140">
        <f t="shared" si="0"/>
        <v>0</v>
      </c>
      <c r="BF122" s="140">
        <f t="shared" ca="1" si="1"/>
        <v>0</v>
      </c>
      <c r="BG122" s="140">
        <f t="shared" si="2"/>
        <v>0</v>
      </c>
      <c r="BH122" s="140">
        <f t="shared" si="3"/>
        <v>0</v>
      </c>
      <c r="BI122" s="140">
        <f t="shared" si="4"/>
        <v>0</v>
      </c>
      <c r="BJ122" s="139" t="s">
        <v>87</v>
      </c>
    </row>
    <row r="123" spans="2:62" s="138" customFormat="1" ht="18" customHeight="1">
      <c r="B123" s="132"/>
      <c r="C123" s="133"/>
      <c r="D123" s="281" t="s">
        <v>171</v>
      </c>
      <c r="E123" s="344"/>
      <c r="F123" s="344"/>
      <c r="G123" s="344"/>
      <c r="H123" s="344"/>
      <c r="I123" s="133"/>
      <c r="J123" s="133"/>
      <c r="K123" s="133"/>
      <c r="L123" s="133"/>
      <c r="M123" s="133"/>
      <c r="N123" s="283">
        <f ca="1">ROUND(N89*T123,2)</f>
        <v>0</v>
      </c>
      <c r="O123" s="345"/>
      <c r="P123" s="345"/>
      <c r="Q123" s="345"/>
      <c r="R123" s="135"/>
      <c r="S123" s="133"/>
      <c r="T123" s="136"/>
      <c r="U123" s="137" t="s">
        <v>43</v>
      </c>
      <c r="AY123" s="139" t="s">
        <v>167</v>
      </c>
      <c r="BE123" s="140">
        <f t="shared" si="0"/>
        <v>0</v>
      </c>
      <c r="BF123" s="140">
        <f t="shared" ca="1" si="1"/>
        <v>0</v>
      </c>
      <c r="BG123" s="140">
        <f t="shared" si="2"/>
        <v>0</v>
      </c>
      <c r="BH123" s="140">
        <f t="shared" si="3"/>
        <v>0</v>
      </c>
      <c r="BI123" s="140">
        <f t="shared" si="4"/>
        <v>0</v>
      </c>
      <c r="BJ123" s="139" t="s">
        <v>87</v>
      </c>
    </row>
    <row r="124" spans="2:62" s="138" customFormat="1" ht="18" customHeight="1">
      <c r="B124" s="132"/>
      <c r="C124" s="133"/>
      <c r="D124" s="178" t="s">
        <v>172</v>
      </c>
      <c r="E124" s="133"/>
      <c r="F124" s="133"/>
      <c r="G124" s="133"/>
      <c r="H124" s="133"/>
      <c r="I124" s="133"/>
      <c r="J124" s="133"/>
      <c r="K124" s="133"/>
      <c r="L124" s="133"/>
      <c r="M124" s="133"/>
      <c r="N124" s="283">
        <f ca="1">ROUND(N89*T124,2)</f>
        <v>0</v>
      </c>
      <c r="O124" s="345"/>
      <c r="P124" s="345"/>
      <c r="Q124" s="345"/>
      <c r="R124" s="135"/>
      <c r="S124" s="133"/>
      <c r="T124" s="141"/>
      <c r="U124" s="142" t="s">
        <v>43</v>
      </c>
      <c r="AY124" s="139" t="s">
        <v>173</v>
      </c>
      <c r="BE124" s="140">
        <f t="shared" si="0"/>
        <v>0</v>
      </c>
      <c r="BF124" s="140">
        <f t="shared" ca="1" si="1"/>
        <v>0</v>
      </c>
      <c r="BG124" s="140">
        <f t="shared" si="2"/>
        <v>0</v>
      </c>
      <c r="BH124" s="140">
        <f t="shared" si="3"/>
        <v>0</v>
      </c>
      <c r="BI124" s="140">
        <f t="shared" si="4"/>
        <v>0</v>
      </c>
      <c r="BJ124" s="139" t="s">
        <v>87</v>
      </c>
    </row>
    <row r="125" spans="2:62" s="138" customFormat="1">
      <c r="B125" s="132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5"/>
    </row>
    <row r="126" spans="2:62" s="138" customFormat="1" ht="29.25" customHeight="1">
      <c r="B126" s="132"/>
      <c r="C126" s="233" t="s">
        <v>122</v>
      </c>
      <c r="D126" s="201"/>
      <c r="E126" s="201"/>
      <c r="F126" s="201"/>
      <c r="G126" s="201"/>
      <c r="H126" s="201"/>
      <c r="I126" s="201"/>
      <c r="J126" s="201"/>
      <c r="K126" s="201"/>
      <c r="L126" s="346">
        <f ca="1">ROUND(SUM(N89+N118),2)</f>
        <v>0</v>
      </c>
      <c r="M126" s="346"/>
      <c r="N126" s="346"/>
      <c r="O126" s="346"/>
      <c r="P126" s="346"/>
      <c r="Q126" s="346"/>
      <c r="R126" s="135"/>
    </row>
    <row r="127" spans="2:62" s="138" customFormat="1" ht="6.95" customHeight="1">
      <c r="B127" s="214"/>
      <c r="C127" s="215"/>
      <c r="D127" s="215"/>
      <c r="E127" s="215"/>
      <c r="F127" s="215"/>
      <c r="G127" s="215"/>
      <c r="H127" s="215"/>
      <c r="I127" s="215"/>
      <c r="J127" s="215"/>
      <c r="K127" s="215"/>
      <c r="L127" s="215"/>
      <c r="M127" s="215"/>
      <c r="N127" s="215"/>
      <c r="O127" s="215"/>
      <c r="P127" s="215"/>
      <c r="Q127" s="215"/>
      <c r="R127" s="216"/>
    </row>
    <row r="131" spans="2:63" s="138" customFormat="1" ht="6.95" customHeight="1">
      <c r="B131" s="217"/>
      <c r="C131" s="218"/>
      <c r="D131" s="218"/>
      <c r="E131" s="218"/>
      <c r="F131" s="218"/>
      <c r="G131" s="218"/>
      <c r="H131" s="218"/>
      <c r="I131" s="218"/>
      <c r="J131" s="218"/>
      <c r="K131" s="218"/>
      <c r="L131" s="218"/>
      <c r="M131" s="218"/>
      <c r="N131" s="218"/>
      <c r="O131" s="218"/>
      <c r="P131" s="218"/>
      <c r="Q131" s="218"/>
      <c r="R131" s="219"/>
    </row>
    <row r="132" spans="2:63" s="138" customFormat="1" ht="36.950000000000003" customHeight="1">
      <c r="B132" s="132"/>
      <c r="C132" s="347" t="s">
        <v>174</v>
      </c>
      <c r="D132" s="338"/>
      <c r="E132" s="338"/>
      <c r="F132" s="338"/>
      <c r="G132" s="338"/>
      <c r="H132" s="338"/>
      <c r="I132" s="338"/>
      <c r="J132" s="338"/>
      <c r="K132" s="338"/>
      <c r="L132" s="338"/>
      <c r="M132" s="338"/>
      <c r="N132" s="338"/>
      <c r="O132" s="338"/>
      <c r="P132" s="338"/>
      <c r="Q132" s="338"/>
      <c r="R132" s="135"/>
    </row>
    <row r="133" spans="2:63" s="138" customFormat="1" ht="6.95" customHeight="1">
      <c r="B133" s="132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5"/>
    </row>
    <row r="134" spans="2:63" s="138" customFormat="1" ht="30" customHeight="1">
      <c r="B134" s="132"/>
      <c r="C134" s="191" t="s">
        <v>16</v>
      </c>
      <c r="D134" s="133"/>
      <c r="E134" s="133"/>
      <c r="F134" s="334" t="str">
        <f>F6</f>
        <v>Poradenské centrum UKF v Nitre - zmena 12/2016</v>
      </c>
      <c r="G134" s="335"/>
      <c r="H134" s="335"/>
      <c r="I134" s="335"/>
      <c r="J134" s="335"/>
      <c r="K134" s="335"/>
      <c r="L134" s="335"/>
      <c r="M134" s="335"/>
      <c r="N134" s="335"/>
      <c r="O134" s="335"/>
      <c r="P134" s="335"/>
      <c r="Q134" s="133"/>
      <c r="R134" s="135"/>
    </row>
    <row r="135" spans="2:63" ht="30" customHeight="1">
      <c r="B135" s="187"/>
      <c r="C135" s="191" t="s">
        <v>128</v>
      </c>
      <c r="D135" s="190"/>
      <c r="E135" s="190"/>
      <c r="F135" s="334" t="s">
        <v>129</v>
      </c>
      <c r="G135" s="336"/>
      <c r="H135" s="336"/>
      <c r="I135" s="336"/>
      <c r="J135" s="336"/>
      <c r="K135" s="336"/>
      <c r="L135" s="336"/>
      <c r="M135" s="336"/>
      <c r="N135" s="336"/>
      <c r="O135" s="336"/>
      <c r="P135" s="336"/>
      <c r="Q135" s="190"/>
      <c r="R135" s="188"/>
    </row>
    <row r="136" spans="2:63" s="138" customFormat="1" ht="36.950000000000003" customHeight="1">
      <c r="B136" s="132"/>
      <c r="C136" s="220" t="s">
        <v>130</v>
      </c>
      <c r="D136" s="133"/>
      <c r="E136" s="133"/>
      <c r="F136" s="337" t="str">
        <f>F8</f>
        <v>001 - Architektúra a statika</v>
      </c>
      <c r="G136" s="338"/>
      <c r="H136" s="338"/>
      <c r="I136" s="338"/>
      <c r="J136" s="338"/>
      <c r="K136" s="338"/>
      <c r="L136" s="338"/>
      <c r="M136" s="338"/>
      <c r="N136" s="338"/>
      <c r="O136" s="338"/>
      <c r="P136" s="338"/>
      <c r="Q136" s="133"/>
      <c r="R136" s="135"/>
    </row>
    <row r="137" spans="2:63" s="138" customFormat="1" ht="6.95" customHeight="1">
      <c r="B137" s="132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5"/>
    </row>
    <row r="138" spans="2:63" s="138" customFormat="1" ht="18" customHeight="1">
      <c r="B138" s="132"/>
      <c r="C138" s="191" t="s">
        <v>20</v>
      </c>
      <c r="D138" s="133"/>
      <c r="E138" s="133"/>
      <c r="F138" s="193" t="str">
        <f>F10</f>
        <v>Trieda A.Hlinku 1, Nitra</v>
      </c>
      <c r="G138" s="133"/>
      <c r="H138" s="133"/>
      <c r="I138" s="133"/>
      <c r="J138" s="133"/>
      <c r="K138" s="191" t="s">
        <v>22</v>
      </c>
      <c r="L138" s="133"/>
      <c r="M138" s="339" t="str">
        <f>IF(O10="","",O10)</f>
        <v>19. 12. 2016</v>
      </c>
      <c r="N138" s="339"/>
      <c r="O138" s="339"/>
      <c r="P138" s="339"/>
      <c r="Q138" s="133"/>
      <c r="R138" s="135"/>
    </row>
    <row r="139" spans="2:63" s="138" customFormat="1" ht="6.95" customHeight="1">
      <c r="B139" s="132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5"/>
    </row>
    <row r="140" spans="2:63" s="138" customFormat="1" ht="15">
      <c r="B140" s="132"/>
      <c r="C140" s="191" t="s">
        <v>24</v>
      </c>
      <c r="D140" s="133"/>
      <c r="E140" s="133"/>
      <c r="F140" s="193" t="str">
        <f>E13</f>
        <v>UKF Nitra</v>
      </c>
      <c r="G140" s="133"/>
      <c r="H140" s="133"/>
      <c r="I140" s="133"/>
      <c r="J140" s="133"/>
      <c r="K140" s="191" t="s">
        <v>30</v>
      </c>
      <c r="L140" s="133"/>
      <c r="M140" s="340" t="str">
        <f>E19</f>
        <v>SH final s.r.o. Nitra</v>
      </c>
      <c r="N140" s="340"/>
      <c r="O140" s="340"/>
      <c r="P140" s="340"/>
      <c r="Q140" s="340"/>
      <c r="R140" s="135"/>
    </row>
    <row r="141" spans="2:63" s="138" customFormat="1" ht="14.45" customHeight="1">
      <c r="B141" s="132"/>
      <c r="C141" s="191" t="s">
        <v>28</v>
      </c>
      <c r="D141" s="133"/>
      <c r="E141" s="133"/>
      <c r="F141" s="193" t="str">
        <f>IF(E16="","",E16)</f>
        <v>Vyplň údaj</v>
      </c>
      <c r="G141" s="133"/>
      <c r="H141" s="133"/>
      <c r="I141" s="133"/>
      <c r="J141" s="133"/>
      <c r="K141" s="191" t="s">
        <v>34</v>
      </c>
      <c r="L141" s="133"/>
      <c r="M141" s="340" t="str">
        <f>E22</f>
        <v>Ing.Janečka</v>
      </c>
      <c r="N141" s="340"/>
      <c r="O141" s="340"/>
      <c r="P141" s="340"/>
      <c r="Q141" s="340"/>
      <c r="R141" s="135"/>
    </row>
    <row r="142" spans="2:63" s="138" customFormat="1" ht="10.35" customHeight="1">
      <c r="B142" s="132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135"/>
    </row>
    <row r="143" spans="2:63" s="238" customFormat="1" ht="29.25" customHeight="1">
      <c r="B143" s="234"/>
      <c r="C143" s="235" t="s">
        <v>175</v>
      </c>
      <c r="D143" s="236" t="s">
        <v>176</v>
      </c>
      <c r="E143" s="236" t="s">
        <v>58</v>
      </c>
      <c r="F143" s="341" t="s">
        <v>177</v>
      </c>
      <c r="G143" s="341"/>
      <c r="H143" s="341"/>
      <c r="I143" s="341"/>
      <c r="J143" s="236" t="s">
        <v>178</v>
      </c>
      <c r="K143" s="236" t="s">
        <v>179</v>
      </c>
      <c r="L143" s="342" t="s">
        <v>180</v>
      </c>
      <c r="M143" s="342"/>
      <c r="N143" s="341" t="s">
        <v>135</v>
      </c>
      <c r="O143" s="341"/>
      <c r="P143" s="341"/>
      <c r="Q143" s="343"/>
      <c r="R143" s="237"/>
      <c r="T143" s="239" t="s">
        <v>181</v>
      </c>
      <c r="U143" s="240" t="s">
        <v>40</v>
      </c>
      <c r="V143" s="240" t="s">
        <v>182</v>
      </c>
      <c r="W143" s="240" t="s">
        <v>183</v>
      </c>
      <c r="X143" s="240" t="s">
        <v>184</v>
      </c>
      <c r="Y143" s="240" t="s">
        <v>185</v>
      </c>
      <c r="Z143" s="240" t="s">
        <v>186</v>
      </c>
      <c r="AA143" s="241" t="s">
        <v>187</v>
      </c>
    </row>
    <row r="144" spans="2:63" s="138" customFormat="1" ht="29.25" customHeight="1">
      <c r="B144" s="132"/>
      <c r="C144" s="242" t="s">
        <v>132</v>
      </c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323">
        <f>BK144</f>
        <v>0</v>
      </c>
      <c r="O144" s="324"/>
      <c r="P144" s="324"/>
      <c r="Q144" s="324"/>
      <c r="R144" s="135"/>
      <c r="T144" s="243"/>
      <c r="U144" s="194"/>
      <c r="V144" s="194"/>
      <c r="W144" s="244">
        <f>W145+W253+W387+W390</f>
        <v>0</v>
      </c>
      <c r="X144" s="194"/>
      <c r="Y144" s="244">
        <f>Y145+Y253+Y387+Y390</f>
        <v>84.390192780000007</v>
      </c>
      <c r="Z144" s="194"/>
      <c r="AA144" s="245">
        <f>AA145+AA253+AA387+AA390</f>
        <v>90.35989416000001</v>
      </c>
      <c r="AT144" s="139" t="s">
        <v>75</v>
      </c>
      <c r="AU144" s="139" t="s">
        <v>137</v>
      </c>
      <c r="BK144" s="246">
        <f>BK145+BK253+BK387+BK390</f>
        <v>0</v>
      </c>
    </row>
    <row r="145" spans="2:65" s="251" customFormat="1" ht="37.35" customHeight="1">
      <c r="B145" s="247"/>
      <c r="C145" s="248"/>
      <c r="D145" s="249" t="s">
        <v>138</v>
      </c>
      <c r="E145" s="249"/>
      <c r="F145" s="249"/>
      <c r="G145" s="249"/>
      <c r="H145" s="249"/>
      <c r="I145" s="249"/>
      <c r="J145" s="249"/>
      <c r="K145" s="249"/>
      <c r="L145" s="249"/>
      <c r="M145" s="249"/>
      <c r="N145" s="325">
        <f>BK145</f>
        <v>0</v>
      </c>
      <c r="O145" s="326"/>
      <c r="P145" s="326"/>
      <c r="Q145" s="326"/>
      <c r="R145" s="250"/>
      <c r="T145" s="252"/>
      <c r="U145" s="248"/>
      <c r="V145" s="248"/>
      <c r="W145" s="253">
        <f>W146+W153+W160+W167+W199+W202+W251</f>
        <v>0</v>
      </c>
      <c r="X145" s="248"/>
      <c r="Y145" s="253">
        <f>Y146+Y153+Y160+Y167+Y199+Y202+Y251</f>
        <v>69.315698960000006</v>
      </c>
      <c r="Z145" s="248"/>
      <c r="AA145" s="254">
        <f>AA146+AA153+AA160+AA167+AA199+AA202+AA251</f>
        <v>77.483255</v>
      </c>
      <c r="AR145" s="255" t="s">
        <v>83</v>
      </c>
      <c r="AT145" s="256" t="s">
        <v>75</v>
      </c>
      <c r="AU145" s="256" t="s">
        <v>76</v>
      </c>
      <c r="AY145" s="255" t="s">
        <v>188</v>
      </c>
      <c r="BK145" s="257">
        <f>BK146+BK153+BK160+BK167+BK199+BK202+BK251</f>
        <v>0</v>
      </c>
    </row>
    <row r="146" spans="2:65" s="251" customFormat="1" ht="19.899999999999999" customHeight="1">
      <c r="B146" s="247"/>
      <c r="C146" s="248"/>
      <c r="D146" s="258" t="s">
        <v>139</v>
      </c>
      <c r="E146" s="258"/>
      <c r="F146" s="258"/>
      <c r="G146" s="258"/>
      <c r="H146" s="258"/>
      <c r="I146" s="258"/>
      <c r="J146" s="258"/>
      <c r="K146" s="258"/>
      <c r="L146" s="258"/>
      <c r="M146" s="258"/>
      <c r="N146" s="327">
        <f>BK146</f>
        <v>0</v>
      </c>
      <c r="O146" s="328"/>
      <c r="P146" s="328"/>
      <c r="Q146" s="328"/>
      <c r="R146" s="250"/>
      <c r="T146" s="252"/>
      <c r="U146" s="248"/>
      <c r="V146" s="248"/>
      <c r="W146" s="253">
        <f>SUM(W147:W152)</f>
        <v>0</v>
      </c>
      <c r="X146" s="248"/>
      <c r="Y146" s="253">
        <f>SUM(Y147:Y152)</f>
        <v>0</v>
      </c>
      <c r="Z146" s="248"/>
      <c r="AA146" s="254">
        <f>SUM(AA147:AA152)</f>
        <v>7.2011250000000011</v>
      </c>
      <c r="AR146" s="255" t="s">
        <v>83</v>
      </c>
      <c r="AT146" s="256" t="s">
        <v>75</v>
      </c>
      <c r="AU146" s="256" t="s">
        <v>83</v>
      </c>
      <c r="AY146" s="255" t="s">
        <v>188</v>
      </c>
      <c r="BK146" s="257">
        <f>SUM(BK147:BK152)</f>
        <v>0</v>
      </c>
    </row>
    <row r="147" spans="2:65" s="138" customFormat="1" ht="31.5" customHeight="1">
      <c r="B147" s="132"/>
      <c r="C147" s="161" t="s">
        <v>83</v>
      </c>
      <c r="D147" s="161" t="s">
        <v>189</v>
      </c>
      <c r="E147" s="264" t="s">
        <v>190</v>
      </c>
      <c r="F147" s="319" t="s">
        <v>191</v>
      </c>
      <c r="G147" s="319"/>
      <c r="H147" s="319"/>
      <c r="I147" s="319"/>
      <c r="J147" s="265" t="s">
        <v>192</v>
      </c>
      <c r="K147" s="266">
        <v>32.005000000000003</v>
      </c>
      <c r="L147" s="320">
        <v>0</v>
      </c>
      <c r="M147" s="320"/>
      <c r="N147" s="321">
        <f t="shared" ref="N147:N152" si="5">ROUND(L147*K147,3)</f>
        <v>0</v>
      </c>
      <c r="O147" s="321"/>
      <c r="P147" s="321"/>
      <c r="Q147" s="321"/>
      <c r="R147" s="135"/>
      <c r="T147" s="166" t="s">
        <v>5</v>
      </c>
      <c r="U147" s="259" t="s">
        <v>43</v>
      </c>
      <c r="V147" s="133"/>
      <c r="W147" s="260">
        <f t="shared" ref="W147:W152" si="6">V147*K147</f>
        <v>0</v>
      </c>
      <c r="X147" s="260">
        <v>0</v>
      </c>
      <c r="Y147" s="260">
        <f t="shared" ref="Y147:Y152" si="7">X147*K147</f>
        <v>0</v>
      </c>
      <c r="Z147" s="260">
        <v>0.22500000000000001</v>
      </c>
      <c r="AA147" s="261">
        <f t="shared" ref="AA147:AA152" si="8">Z147*K147</f>
        <v>7.2011250000000011</v>
      </c>
      <c r="AR147" s="139" t="s">
        <v>193</v>
      </c>
      <c r="AT147" s="139" t="s">
        <v>189</v>
      </c>
      <c r="AU147" s="139" t="s">
        <v>87</v>
      </c>
      <c r="AY147" s="139" t="s">
        <v>188</v>
      </c>
      <c r="BE147" s="140">
        <f t="shared" ref="BE147:BE152" si="9">IF(U147="základná",N147,0)</f>
        <v>0</v>
      </c>
      <c r="BF147" s="140">
        <f t="shared" ref="BF147:BF152" si="10">IF(U147="znížená",N147,0)</f>
        <v>0</v>
      </c>
      <c r="BG147" s="140">
        <f t="shared" ref="BG147:BG152" si="11">IF(U147="zákl. prenesená",N147,0)</f>
        <v>0</v>
      </c>
      <c r="BH147" s="140">
        <f t="shared" ref="BH147:BH152" si="12">IF(U147="zníž. prenesená",N147,0)</f>
        <v>0</v>
      </c>
      <c r="BI147" s="140">
        <f t="shared" ref="BI147:BI152" si="13">IF(U147="nulová",N147,0)</f>
        <v>0</v>
      </c>
      <c r="BJ147" s="139" t="s">
        <v>87</v>
      </c>
      <c r="BK147" s="262">
        <f t="shared" ref="BK147:BK152" si="14">ROUND(L147*K147,3)</f>
        <v>0</v>
      </c>
      <c r="BL147" s="139" t="s">
        <v>193</v>
      </c>
      <c r="BM147" s="139" t="s">
        <v>194</v>
      </c>
    </row>
    <row r="148" spans="2:65" s="138" customFormat="1" ht="22.5" customHeight="1">
      <c r="B148" s="132"/>
      <c r="C148" s="161" t="s">
        <v>87</v>
      </c>
      <c r="D148" s="161" t="s">
        <v>189</v>
      </c>
      <c r="E148" s="264" t="s">
        <v>195</v>
      </c>
      <c r="F148" s="319" t="s">
        <v>196</v>
      </c>
      <c r="G148" s="319"/>
      <c r="H148" s="319"/>
      <c r="I148" s="319"/>
      <c r="J148" s="265" t="s">
        <v>197</v>
      </c>
      <c r="K148" s="266">
        <v>20.713999999999999</v>
      </c>
      <c r="L148" s="320">
        <v>0</v>
      </c>
      <c r="M148" s="320"/>
      <c r="N148" s="321">
        <f t="shared" si="5"/>
        <v>0</v>
      </c>
      <c r="O148" s="321"/>
      <c r="P148" s="321"/>
      <c r="Q148" s="321"/>
      <c r="R148" s="135"/>
      <c r="T148" s="166" t="s">
        <v>5</v>
      </c>
      <c r="U148" s="259" t="s">
        <v>43</v>
      </c>
      <c r="V148" s="133"/>
      <c r="W148" s="260">
        <f t="shared" si="6"/>
        <v>0</v>
      </c>
      <c r="X148" s="260">
        <v>0</v>
      </c>
      <c r="Y148" s="260">
        <f t="shared" si="7"/>
        <v>0</v>
      </c>
      <c r="Z148" s="260">
        <v>0</v>
      </c>
      <c r="AA148" s="261">
        <f t="shared" si="8"/>
        <v>0</v>
      </c>
      <c r="AR148" s="139" t="s">
        <v>193</v>
      </c>
      <c r="AT148" s="139" t="s">
        <v>189</v>
      </c>
      <c r="AU148" s="139" t="s">
        <v>87</v>
      </c>
      <c r="AY148" s="139" t="s">
        <v>188</v>
      </c>
      <c r="BE148" s="140">
        <f t="shared" si="9"/>
        <v>0</v>
      </c>
      <c r="BF148" s="140">
        <f t="shared" si="10"/>
        <v>0</v>
      </c>
      <c r="BG148" s="140">
        <f t="shared" si="11"/>
        <v>0</v>
      </c>
      <c r="BH148" s="140">
        <f t="shared" si="12"/>
        <v>0</v>
      </c>
      <c r="BI148" s="140">
        <f t="shared" si="13"/>
        <v>0</v>
      </c>
      <c r="BJ148" s="139" t="s">
        <v>87</v>
      </c>
      <c r="BK148" s="262">
        <f t="shared" si="14"/>
        <v>0</v>
      </c>
      <c r="BL148" s="139" t="s">
        <v>193</v>
      </c>
      <c r="BM148" s="139" t="s">
        <v>198</v>
      </c>
    </row>
    <row r="149" spans="2:65" s="138" customFormat="1" ht="44.25" customHeight="1">
      <c r="B149" s="132"/>
      <c r="C149" s="161" t="s">
        <v>199</v>
      </c>
      <c r="D149" s="161" t="s">
        <v>189</v>
      </c>
      <c r="E149" s="264" t="s">
        <v>200</v>
      </c>
      <c r="F149" s="319" t="s">
        <v>201</v>
      </c>
      <c r="G149" s="319"/>
      <c r="H149" s="319"/>
      <c r="I149" s="319"/>
      <c r="J149" s="265" t="s">
        <v>197</v>
      </c>
      <c r="K149" s="266">
        <v>5.1379999999999999</v>
      </c>
      <c r="L149" s="320">
        <v>0</v>
      </c>
      <c r="M149" s="320"/>
      <c r="N149" s="321">
        <f t="shared" si="5"/>
        <v>0</v>
      </c>
      <c r="O149" s="321"/>
      <c r="P149" s="321"/>
      <c r="Q149" s="321"/>
      <c r="R149" s="135"/>
      <c r="T149" s="166" t="s">
        <v>5</v>
      </c>
      <c r="U149" s="259" t="s">
        <v>43</v>
      </c>
      <c r="V149" s="133"/>
      <c r="W149" s="260">
        <f t="shared" si="6"/>
        <v>0</v>
      </c>
      <c r="X149" s="260">
        <v>0</v>
      </c>
      <c r="Y149" s="260">
        <f t="shared" si="7"/>
        <v>0</v>
      </c>
      <c r="Z149" s="260">
        <v>0</v>
      </c>
      <c r="AA149" s="261">
        <f t="shared" si="8"/>
        <v>0</v>
      </c>
      <c r="AR149" s="139" t="s">
        <v>193</v>
      </c>
      <c r="AT149" s="139" t="s">
        <v>189</v>
      </c>
      <c r="AU149" s="139" t="s">
        <v>87</v>
      </c>
      <c r="AY149" s="139" t="s">
        <v>188</v>
      </c>
      <c r="BE149" s="140">
        <f t="shared" si="9"/>
        <v>0</v>
      </c>
      <c r="BF149" s="140">
        <f t="shared" si="10"/>
        <v>0</v>
      </c>
      <c r="BG149" s="140">
        <f t="shared" si="11"/>
        <v>0</v>
      </c>
      <c r="BH149" s="140">
        <f t="shared" si="12"/>
        <v>0</v>
      </c>
      <c r="BI149" s="140">
        <f t="shared" si="13"/>
        <v>0</v>
      </c>
      <c r="BJ149" s="139" t="s">
        <v>87</v>
      </c>
      <c r="BK149" s="262">
        <f t="shared" si="14"/>
        <v>0</v>
      </c>
      <c r="BL149" s="139" t="s">
        <v>193</v>
      </c>
      <c r="BM149" s="139" t="s">
        <v>202</v>
      </c>
    </row>
    <row r="150" spans="2:65" s="138" customFormat="1" ht="31.5" customHeight="1">
      <c r="B150" s="132"/>
      <c r="C150" s="161" t="s">
        <v>193</v>
      </c>
      <c r="D150" s="161" t="s">
        <v>189</v>
      </c>
      <c r="E150" s="264" t="s">
        <v>203</v>
      </c>
      <c r="F150" s="319" t="s">
        <v>204</v>
      </c>
      <c r="G150" s="319"/>
      <c r="H150" s="319"/>
      <c r="I150" s="319"/>
      <c r="J150" s="265" t="s">
        <v>197</v>
      </c>
      <c r="K150" s="266">
        <v>21.053999999999998</v>
      </c>
      <c r="L150" s="320">
        <v>0</v>
      </c>
      <c r="M150" s="320"/>
      <c r="N150" s="321">
        <f t="shared" si="5"/>
        <v>0</v>
      </c>
      <c r="O150" s="321"/>
      <c r="P150" s="321"/>
      <c r="Q150" s="321"/>
      <c r="R150" s="135"/>
      <c r="T150" s="166" t="s">
        <v>5</v>
      </c>
      <c r="U150" s="259" t="s">
        <v>43</v>
      </c>
      <c r="V150" s="133"/>
      <c r="W150" s="260">
        <f t="shared" si="6"/>
        <v>0</v>
      </c>
      <c r="X150" s="260">
        <v>0</v>
      </c>
      <c r="Y150" s="260">
        <f t="shared" si="7"/>
        <v>0</v>
      </c>
      <c r="Z150" s="260">
        <v>0</v>
      </c>
      <c r="AA150" s="261">
        <f t="shared" si="8"/>
        <v>0</v>
      </c>
      <c r="AR150" s="139" t="s">
        <v>193</v>
      </c>
      <c r="AT150" s="139" t="s">
        <v>189</v>
      </c>
      <c r="AU150" s="139" t="s">
        <v>87</v>
      </c>
      <c r="AY150" s="139" t="s">
        <v>188</v>
      </c>
      <c r="BE150" s="140">
        <f t="shared" si="9"/>
        <v>0</v>
      </c>
      <c r="BF150" s="140">
        <f t="shared" si="10"/>
        <v>0</v>
      </c>
      <c r="BG150" s="140">
        <f t="shared" si="11"/>
        <v>0</v>
      </c>
      <c r="BH150" s="140">
        <f t="shared" si="12"/>
        <v>0</v>
      </c>
      <c r="BI150" s="140">
        <f t="shared" si="13"/>
        <v>0</v>
      </c>
      <c r="BJ150" s="139" t="s">
        <v>87</v>
      </c>
      <c r="BK150" s="262">
        <f t="shared" si="14"/>
        <v>0</v>
      </c>
      <c r="BL150" s="139" t="s">
        <v>193</v>
      </c>
      <c r="BM150" s="139" t="s">
        <v>205</v>
      </c>
    </row>
    <row r="151" spans="2:65" s="138" customFormat="1" ht="31.5" customHeight="1">
      <c r="B151" s="132"/>
      <c r="C151" s="161" t="s">
        <v>206</v>
      </c>
      <c r="D151" s="161" t="s">
        <v>189</v>
      </c>
      <c r="E151" s="264" t="s">
        <v>207</v>
      </c>
      <c r="F151" s="319" t="s">
        <v>208</v>
      </c>
      <c r="G151" s="319"/>
      <c r="H151" s="319"/>
      <c r="I151" s="319"/>
      <c r="J151" s="265" t="s">
        <v>209</v>
      </c>
      <c r="K151" s="266">
        <v>8.2210000000000001</v>
      </c>
      <c r="L151" s="320">
        <v>0</v>
      </c>
      <c r="M151" s="320"/>
      <c r="N151" s="321">
        <f t="shared" si="5"/>
        <v>0</v>
      </c>
      <c r="O151" s="321"/>
      <c r="P151" s="321"/>
      <c r="Q151" s="321"/>
      <c r="R151" s="135"/>
      <c r="T151" s="166" t="s">
        <v>5</v>
      </c>
      <c r="U151" s="259" t="s">
        <v>43</v>
      </c>
      <c r="V151" s="133"/>
      <c r="W151" s="260">
        <f t="shared" si="6"/>
        <v>0</v>
      </c>
      <c r="X151" s="260">
        <v>0</v>
      </c>
      <c r="Y151" s="260">
        <f t="shared" si="7"/>
        <v>0</v>
      </c>
      <c r="Z151" s="260">
        <v>0</v>
      </c>
      <c r="AA151" s="261">
        <f t="shared" si="8"/>
        <v>0</v>
      </c>
      <c r="AR151" s="139" t="s">
        <v>193</v>
      </c>
      <c r="AT151" s="139" t="s">
        <v>189</v>
      </c>
      <c r="AU151" s="139" t="s">
        <v>87</v>
      </c>
      <c r="AY151" s="139" t="s">
        <v>188</v>
      </c>
      <c r="BE151" s="140">
        <f t="shared" si="9"/>
        <v>0</v>
      </c>
      <c r="BF151" s="140">
        <f t="shared" si="10"/>
        <v>0</v>
      </c>
      <c r="BG151" s="140">
        <f t="shared" si="11"/>
        <v>0</v>
      </c>
      <c r="BH151" s="140">
        <f t="shared" si="12"/>
        <v>0</v>
      </c>
      <c r="BI151" s="140">
        <f t="shared" si="13"/>
        <v>0</v>
      </c>
      <c r="BJ151" s="139" t="s">
        <v>87</v>
      </c>
      <c r="BK151" s="262">
        <f t="shared" si="14"/>
        <v>0</v>
      </c>
      <c r="BL151" s="139" t="s">
        <v>193</v>
      </c>
      <c r="BM151" s="139" t="s">
        <v>210</v>
      </c>
    </row>
    <row r="152" spans="2:65" s="138" customFormat="1" ht="31.5" customHeight="1">
      <c r="B152" s="132"/>
      <c r="C152" s="161" t="s">
        <v>211</v>
      </c>
      <c r="D152" s="161" t="s">
        <v>189</v>
      </c>
      <c r="E152" s="264" t="s">
        <v>212</v>
      </c>
      <c r="F152" s="319" t="s">
        <v>213</v>
      </c>
      <c r="G152" s="319"/>
      <c r="H152" s="319"/>
      <c r="I152" s="319"/>
      <c r="J152" s="265" t="s">
        <v>197</v>
      </c>
      <c r="K152" s="266">
        <v>15.576000000000001</v>
      </c>
      <c r="L152" s="320">
        <v>0</v>
      </c>
      <c r="M152" s="320"/>
      <c r="N152" s="321">
        <f t="shared" si="5"/>
        <v>0</v>
      </c>
      <c r="O152" s="321"/>
      <c r="P152" s="321"/>
      <c r="Q152" s="321"/>
      <c r="R152" s="135"/>
      <c r="T152" s="166" t="s">
        <v>5</v>
      </c>
      <c r="U152" s="259" t="s">
        <v>43</v>
      </c>
      <c r="V152" s="133"/>
      <c r="W152" s="260">
        <f t="shared" si="6"/>
        <v>0</v>
      </c>
      <c r="X152" s="260">
        <v>0</v>
      </c>
      <c r="Y152" s="260">
        <f t="shared" si="7"/>
        <v>0</v>
      </c>
      <c r="Z152" s="260">
        <v>0</v>
      </c>
      <c r="AA152" s="261">
        <f t="shared" si="8"/>
        <v>0</v>
      </c>
      <c r="AR152" s="139" t="s">
        <v>193</v>
      </c>
      <c r="AT152" s="139" t="s">
        <v>189</v>
      </c>
      <c r="AU152" s="139" t="s">
        <v>87</v>
      </c>
      <c r="AY152" s="139" t="s">
        <v>188</v>
      </c>
      <c r="BE152" s="140">
        <f t="shared" si="9"/>
        <v>0</v>
      </c>
      <c r="BF152" s="140">
        <f t="shared" si="10"/>
        <v>0</v>
      </c>
      <c r="BG152" s="140">
        <f t="shared" si="11"/>
        <v>0</v>
      </c>
      <c r="BH152" s="140">
        <f t="shared" si="12"/>
        <v>0</v>
      </c>
      <c r="BI152" s="140">
        <f t="shared" si="13"/>
        <v>0</v>
      </c>
      <c r="BJ152" s="139" t="s">
        <v>87</v>
      </c>
      <c r="BK152" s="262">
        <f t="shared" si="14"/>
        <v>0</v>
      </c>
      <c r="BL152" s="139" t="s">
        <v>193</v>
      </c>
      <c r="BM152" s="139" t="s">
        <v>214</v>
      </c>
    </row>
    <row r="153" spans="2:65" s="251" customFormat="1" ht="29.85" customHeight="1">
      <c r="B153" s="247"/>
      <c r="C153" s="248"/>
      <c r="D153" s="258" t="s">
        <v>140</v>
      </c>
      <c r="E153" s="267"/>
      <c r="F153" s="267"/>
      <c r="G153" s="267"/>
      <c r="H153" s="267"/>
      <c r="I153" s="267"/>
      <c r="J153" s="267"/>
      <c r="K153" s="267"/>
      <c r="L153" s="258"/>
      <c r="M153" s="258"/>
      <c r="N153" s="317">
        <f>BK153</f>
        <v>0</v>
      </c>
      <c r="O153" s="318"/>
      <c r="P153" s="318"/>
      <c r="Q153" s="318"/>
      <c r="R153" s="250"/>
      <c r="T153" s="252"/>
      <c r="U153" s="248"/>
      <c r="V153" s="248"/>
      <c r="W153" s="253">
        <f>SUM(W154:W159)</f>
        <v>0</v>
      </c>
      <c r="X153" s="248"/>
      <c r="Y153" s="253">
        <f>SUM(Y154:Y159)</f>
        <v>8.6630200499999983</v>
      </c>
      <c r="Z153" s="248"/>
      <c r="AA153" s="254">
        <f>SUM(AA154:AA159)</f>
        <v>0.126</v>
      </c>
      <c r="AR153" s="255" t="s">
        <v>83</v>
      </c>
      <c r="AT153" s="256" t="s">
        <v>75</v>
      </c>
      <c r="AU153" s="256" t="s">
        <v>83</v>
      </c>
      <c r="AY153" s="255" t="s">
        <v>188</v>
      </c>
      <c r="BK153" s="257">
        <f>SUM(BK154:BK159)</f>
        <v>0</v>
      </c>
    </row>
    <row r="154" spans="2:65" s="138" customFormat="1" ht="22.5" customHeight="1">
      <c r="B154" s="132"/>
      <c r="C154" s="161" t="s">
        <v>215</v>
      </c>
      <c r="D154" s="161" t="s">
        <v>189</v>
      </c>
      <c r="E154" s="264" t="s">
        <v>216</v>
      </c>
      <c r="F154" s="319" t="s">
        <v>217</v>
      </c>
      <c r="G154" s="319"/>
      <c r="H154" s="319"/>
      <c r="I154" s="319"/>
      <c r="J154" s="265" t="s">
        <v>197</v>
      </c>
      <c r="K154" s="266">
        <v>2.5920000000000001</v>
      </c>
      <c r="L154" s="320">
        <v>0</v>
      </c>
      <c r="M154" s="320"/>
      <c r="N154" s="321">
        <f t="shared" ref="N154:N159" si="15">ROUND(L154*K154,3)</f>
        <v>0</v>
      </c>
      <c r="O154" s="321"/>
      <c r="P154" s="321"/>
      <c r="Q154" s="321"/>
      <c r="R154" s="135"/>
      <c r="T154" s="166" t="s">
        <v>5</v>
      </c>
      <c r="U154" s="259" t="s">
        <v>43</v>
      </c>
      <c r="V154" s="133"/>
      <c r="W154" s="260">
        <f t="shared" ref="W154:W159" si="16">V154*K154</f>
        <v>0</v>
      </c>
      <c r="X154" s="260">
        <v>2.19407</v>
      </c>
      <c r="Y154" s="260">
        <f t="shared" ref="Y154:Y159" si="17">X154*K154</f>
        <v>5.6870294399999999</v>
      </c>
      <c r="Z154" s="260">
        <v>0</v>
      </c>
      <c r="AA154" s="261">
        <f t="shared" ref="AA154:AA159" si="18">Z154*K154</f>
        <v>0</v>
      </c>
      <c r="AR154" s="139" t="s">
        <v>193</v>
      </c>
      <c r="AT154" s="139" t="s">
        <v>189</v>
      </c>
      <c r="AU154" s="139" t="s">
        <v>87</v>
      </c>
      <c r="AY154" s="139" t="s">
        <v>188</v>
      </c>
      <c r="BE154" s="140">
        <f t="shared" ref="BE154:BE159" si="19">IF(U154="základná",N154,0)</f>
        <v>0</v>
      </c>
      <c r="BF154" s="140">
        <f t="shared" ref="BF154:BF159" si="20">IF(U154="znížená",N154,0)</f>
        <v>0</v>
      </c>
      <c r="BG154" s="140">
        <f t="shared" ref="BG154:BG159" si="21">IF(U154="zákl. prenesená",N154,0)</f>
        <v>0</v>
      </c>
      <c r="BH154" s="140">
        <f t="shared" ref="BH154:BH159" si="22">IF(U154="zníž. prenesená",N154,0)</f>
        <v>0</v>
      </c>
      <c r="BI154" s="140">
        <f t="shared" ref="BI154:BI159" si="23">IF(U154="nulová",N154,0)</f>
        <v>0</v>
      </c>
      <c r="BJ154" s="139" t="s">
        <v>87</v>
      </c>
      <c r="BK154" s="262">
        <f t="shared" ref="BK154:BK159" si="24">ROUND(L154*K154,3)</f>
        <v>0</v>
      </c>
      <c r="BL154" s="139" t="s">
        <v>193</v>
      </c>
      <c r="BM154" s="139" t="s">
        <v>218</v>
      </c>
    </row>
    <row r="155" spans="2:65" s="138" customFormat="1" ht="44.25" customHeight="1">
      <c r="B155" s="132"/>
      <c r="C155" s="161" t="s">
        <v>219</v>
      </c>
      <c r="D155" s="161" t="s">
        <v>189</v>
      </c>
      <c r="E155" s="264" t="s">
        <v>220</v>
      </c>
      <c r="F155" s="319" t="s">
        <v>221</v>
      </c>
      <c r="G155" s="319"/>
      <c r="H155" s="319"/>
      <c r="I155" s="319"/>
      <c r="J155" s="265" t="s">
        <v>197</v>
      </c>
      <c r="K155" s="266">
        <v>1.3480000000000001</v>
      </c>
      <c r="L155" s="320">
        <v>0</v>
      </c>
      <c r="M155" s="320"/>
      <c r="N155" s="321">
        <f t="shared" si="15"/>
        <v>0</v>
      </c>
      <c r="O155" s="321"/>
      <c r="P155" s="321"/>
      <c r="Q155" s="321"/>
      <c r="R155" s="135"/>
      <c r="T155" s="166" t="s">
        <v>5</v>
      </c>
      <c r="U155" s="259" t="s">
        <v>43</v>
      </c>
      <c r="V155" s="133"/>
      <c r="W155" s="260">
        <f t="shared" si="16"/>
        <v>0</v>
      </c>
      <c r="X155" s="260">
        <v>2.16499</v>
      </c>
      <c r="Y155" s="260">
        <f t="shared" si="17"/>
        <v>2.91840652</v>
      </c>
      <c r="Z155" s="260">
        <v>0</v>
      </c>
      <c r="AA155" s="261">
        <f t="shared" si="18"/>
        <v>0</v>
      </c>
      <c r="AR155" s="139" t="s">
        <v>193</v>
      </c>
      <c r="AT155" s="139" t="s">
        <v>189</v>
      </c>
      <c r="AU155" s="139" t="s">
        <v>87</v>
      </c>
      <c r="AY155" s="139" t="s">
        <v>188</v>
      </c>
      <c r="BE155" s="140">
        <f t="shared" si="19"/>
        <v>0</v>
      </c>
      <c r="BF155" s="140">
        <f t="shared" si="20"/>
        <v>0</v>
      </c>
      <c r="BG155" s="140">
        <f t="shared" si="21"/>
        <v>0</v>
      </c>
      <c r="BH155" s="140">
        <f t="shared" si="22"/>
        <v>0</v>
      </c>
      <c r="BI155" s="140">
        <f t="shared" si="23"/>
        <v>0</v>
      </c>
      <c r="BJ155" s="139" t="s">
        <v>87</v>
      </c>
      <c r="BK155" s="262">
        <f t="shared" si="24"/>
        <v>0</v>
      </c>
      <c r="BL155" s="139" t="s">
        <v>193</v>
      </c>
      <c r="BM155" s="139" t="s">
        <v>222</v>
      </c>
    </row>
    <row r="156" spans="2:65" s="138" customFormat="1" ht="31.5" customHeight="1">
      <c r="B156" s="132"/>
      <c r="C156" s="161" t="s">
        <v>223</v>
      </c>
      <c r="D156" s="161" t="s">
        <v>189</v>
      </c>
      <c r="E156" s="264" t="s">
        <v>224</v>
      </c>
      <c r="F156" s="319" t="s">
        <v>225</v>
      </c>
      <c r="G156" s="319"/>
      <c r="H156" s="319"/>
      <c r="I156" s="319"/>
      <c r="J156" s="265" t="s">
        <v>209</v>
      </c>
      <c r="K156" s="266">
        <v>0.04</v>
      </c>
      <c r="L156" s="320">
        <v>0</v>
      </c>
      <c r="M156" s="320"/>
      <c r="N156" s="321">
        <f t="shared" si="15"/>
        <v>0</v>
      </c>
      <c r="O156" s="321"/>
      <c r="P156" s="321"/>
      <c r="Q156" s="321"/>
      <c r="R156" s="135"/>
      <c r="T156" s="166" t="s">
        <v>5</v>
      </c>
      <c r="U156" s="259" t="s">
        <v>43</v>
      </c>
      <c r="V156" s="133"/>
      <c r="W156" s="260">
        <f t="shared" si="16"/>
        <v>0</v>
      </c>
      <c r="X156" s="260">
        <v>1.002</v>
      </c>
      <c r="Y156" s="260">
        <f t="shared" si="17"/>
        <v>4.0079999999999998E-2</v>
      </c>
      <c r="Z156" s="260">
        <v>0</v>
      </c>
      <c r="AA156" s="261">
        <f t="shared" si="18"/>
        <v>0</v>
      </c>
      <c r="AR156" s="139" t="s">
        <v>193</v>
      </c>
      <c r="AT156" s="139" t="s">
        <v>189</v>
      </c>
      <c r="AU156" s="139" t="s">
        <v>87</v>
      </c>
      <c r="AY156" s="139" t="s">
        <v>188</v>
      </c>
      <c r="BE156" s="140">
        <f t="shared" si="19"/>
        <v>0</v>
      </c>
      <c r="BF156" s="140">
        <f t="shared" si="20"/>
        <v>0</v>
      </c>
      <c r="BG156" s="140">
        <f t="shared" si="21"/>
        <v>0</v>
      </c>
      <c r="BH156" s="140">
        <f t="shared" si="22"/>
        <v>0</v>
      </c>
      <c r="BI156" s="140">
        <f t="shared" si="23"/>
        <v>0</v>
      </c>
      <c r="BJ156" s="139" t="s">
        <v>87</v>
      </c>
      <c r="BK156" s="262">
        <f t="shared" si="24"/>
        <v>0</v>
      </c>
      <c r="BL156" s="139" t="s">
        <v>193</v>
      </c>
      <c r="BM156" s="139" t="s">
        <v>226</v>
      </c>
    </row>
    <row r="157" spans="2:65" s="138" customFormat="1" ht="31.5" customHeight="1">
      <c r="B157" s="132"/>
      <c r="C157" s="161" t="s">
        <v>227</v>
      </c>
      <c r="D157" s="161" t="s">
        <v>189</v>
      </c>
      <c r="E157" s="264" t="s">
        <v>228</v>
      </c>
      <c r="F157" s="319" t="s">
        <v>229</v>
      </c>
      <c r="G157" s="319"/>
      <c r="H157" s="319"/>
      <c r="I157" s="319"/>
      <c r="J157" s="265" t="s">
        <v>192</v>
      </c>
      <c r="K157" s="266">
        <v>2</v>
      </c>
      <c r="L157" s="320">
        <v>0</v>
      </c>
      <c r="M157" s="320"/>
      <c r="N157" s="321">
        <f t="shared" si="15"/>
        <v>0</v>
      </c>
      <c r="O157" s="321"/>
      <c r="P157" s="321"/>
      <c r="Q157" s="321"/>
      <c r="R157" s="135"/>
      <c r="T157" s="166" t="s">
        <v>5</v>
      </c>
      <c r="U157" s="259" t="s">
        <v>43</v>
      </c>
      <c r="V157" s="133"/>
      <c r="W157" s="260">
        <f t="shared" si="16"/>
        <v>0</v>
      </c>
      <c r="X157" s="260">
        <v>0</v>
      </c>
      <c r="Y157" s="260">
        <f t="shared" si="17"/>
        <v>0</v>
      </c>
      <c r="Z157" s="260">
        <v>6.3E-2</v>
      </c>
      <c r="AA157" s="261">
        <f t="shared" si="18"/>
        <v>0.126</v>
      </c>
      <c r="AR157" s="139" t="s">
        <v>193</v>
      </c>
      <c r="AT157" s="139" t="s">
        <v>189</v>
      </c>
      <c r="AU157" s="139" t="s">
        <v>87</v>
      </c>
      <c r="AY157" s="139" t="s">
        <v>188</v>
      </c>
      <c r="BE157" s="140">
        <f t="shared" si="19"/>
        <v>0</v>
      </c>
      <c r="BF157" s="140">
        <f t="shared" si="20"/>
        <v>0</v>
      </c>
      <c r="BG157" s="140">
        <f t="shared" si="21"/>
        <v>0</v>
      </c>
      <c r="BH157" s="140">
        <f t="shared" si="22"/>
        <v>0</v>
      </c>
      <c r="BI157" s="140">
        <f t="shared" si="23"/>
        <v>0</v>
      </c>
      <c r="BJ157" s="139" t="s">
        <v>87</v>
      </c>
      <c r="BK157" s="262">
        <f t="shared" si="24"/>
        <v>0</v>
      </c>
      <c r="BL157" s="139" t="s">
        <v>193</v>
      </c>
      <c r="BM157" s="139" t="s">
        <v>230</v>
      </c>
    </row>
    <row r="158" spans="2:65" s="138" customFormat="1" ht="31.5" customHeight="1">
      <c r="B158" s="132"/>
      <c r="C158" s="161" t="s">
        <v>231</v>
      </c>
      <c r="D158" s="161" t="s">
        <v>189</v>
      </c>
      <c r="E158" s="264" t="s">
        <v>232</v>
      </c>
      <c r="F158" s="319" t="s">
        <v>233</v>
      </c>
      <c r="G158" s="319"/>
      <c r="H158" s="319"/>
      <c r="I158" s="319"/>
      <c r="J158" s="265" t="s">
        <v>192</v>
      </c>
      <c r="K158" s="266">
        <v>35.722999999999999</v>
      </c>
      <c r="L158" s="320">
        <v>0</v>
      </c>
      <c r="M158" s="320"/>
      <c r="N158" s="321">
        <f t="shared" si="15"/>
        <v>0</v>
      </c>
      <c r="O158" s="321"/>
      <c r="P158" s="321"/>
      <c r="Q158" s="321"/>
      <c r="R158" s="135"/>
      <c r="T158" s="166" t="s">
        <v>5</v>
      </c>
      <c r="U158" s="259" t="s">
        <v>43</v>
      </c>
      <c r="V158" s="133"/>
      <c r="W158" s="260">
        <f t="shared" si="16"/>
        <v>0</v>
      </c>
      <c r="X158" s="260">
        <v>3.0000000000000001E-5</v>
      </c>
      <c r="Y158" s="260">
        <f t="shared" si="17"/>
        <v>1.0716899999999999E-3</v>
      </c>
      <c r="Z158" s="260">
        <v>0</v>
      </c>
      <c r="AA158" s="261">
        <f t="shared" si="18"/>
        <v>0</v>
      </c>
      <c r="AR158" s="139" t="s">
        <v>193</v>
      </c>
      <c r="AT158" s="139" t="s">
        <v>189</v>
      </c>
      <c r="AU158" s="139" t="s">
        <v>87</v>
      </c>
      <c r="AY158" s="139" t="s">
        <v>188</v>
      </c>
      <c r="BE158" s="140">
        <f t="shared" si="19"/>
        <v>0</v>
      </c>
      <c r="BF158" s="140">
        <f t="shared" si="20"/>
        <v>0</v>
      </c>
      <c r="BG158" s="140">
        <f t="shared" si="21"/>
        <v>0</v>
      </c>
      <c r="BH158" s="140">
        <f t="shared" si="22"/>
        <v>0</v>
      </c>
      <c r="BI158" s="140">
        <f t="shared" si="23"/>
        <v>0</v>
      </c>
      <c r="BJ158" s="139" t="s">
        <v>87</v>
      </c>
      <c r="BK158" s="262">
        <f t="shared" si="24"/>
        <v>0</v>
      </c>
      <c r="BL158" s="139" t="s">
        <v>193</v>
      </c>
      <c r="BM158" s="139" t="s">
        <v>234</v>
      </c>
    </row>
    <row r="159" spans="2:65" s="138" customFormat="1" ht="31.5" customHeight="1">
      <c r="B159" s="132"/>
      <c r="C159" s="170" t="s">
        <v>235</v>
      </c>
      <c r="D159" s="170" t="s">
        <v>236</v>
      </c>
      <c r="E159" s="268" t="s">
        <v>237</v>
      </c>
      <c r="F159" s="331" t="s">
        <v>238</v>
      </c>
      <c r="G159" s="331"/>
      <c r="H159" s="331"/>
      <c r="I159" s="331"/>
      <c r="J159" s="269" t="s">
        <v>192</v>
      </c>
      <c r="K159" s="270">
        <v>41.081000000000003</v>
      </c>
      <c r="L159" s="332">
        <v>0</v>
      </c>
      <c r="M159" s="332"/>
      <c r="N159" s="333">
        <f t="shared" si="15"/>
        <v>0</v>
      </c>
      <c r="O159" s="321"/>
      <c r="P159" s="321"/>
      <c r="Q159" s="321"/>
      <c r="R159" s="135"/>
      <c r="T159" s="166" t="s">
        <v>5</v>
      </c>
      <c r="U159" s="259" t="s">
        <v>43</v>
      </c>
      <c r="V159" s="133"/>
      <c r="W159" s="260">
        <f t="shared" si="16"/>
        <v>0</v>
      </c>
      <c r="X159" s="260">
        <v>4.0000000000000002E-4</v>
      </c>
      <c r="Y159" s="260">
        <f t="shared" si="17"/>
        <v>1.6432400000000003E-2</v>
      </c>
      <c r="Z159" s="260">
        <v>0</v>
      </c>
      <c r="AA159" s="261">
        <f t="shared" si="18"/>
        <v>0</v>
      </c>
      <c r="AR159" s="139" t="s">
        <v>219</v>
      </c>
      <c r="AT159" s="139" t="s">
        <v>236</v>
      </c>
      <c r="AU159" s="139" t="s">
        <v>87</v>
      </c>
      <c r="AY159" s="139" t="s">
        <v>188</v>
      </c>
      <c r="BE159" s="140">
        <f t="shared" si="19"/>
        <v>0</v>
      </c>
      <c r="BF159" s="140">
        <f t="shared" si="20"/>
        <v>0</v>
      </c>
      <c r="BG159" s="140">
        <f t="shared" si="21"/>
        <v>0</v>
      </c>
      <c r="BH159" s="140">
        <f t="shared" si="22"/>
        <v>0</v>
      </c>
      <c r="BI159" s="140">
        <f t="shared" si="23"/>
        <v>0</v>
      </c>
      <c r="BJ159" s="139" t="s">
        <v>87</v>
      </c>
      <c r="BK159" s="262">
        <f t="shared" si="24"/>
        <v>0</v>
      </c>
      <c r="BL159" s="139" t="s">
        <v>193</v>
      </c>
      <c r="BM159" s="139" t="s">
        <v>239</v>
      </c>
    </row>
    <row r="160" spans="2:65" s="251" customFormat="1" ht="29.85" customHeight="1">
      <c r="B160" s="247"/>
      <c r="C160" s="248"/>
      <c r="D160" s="258" t="s">
        <v>141</v>
      </c>
      <c r="E160" s="267"/>
      <c r="F160" s="267"/>
      <c r="G160" s="267"/>
      <c r="H160" s="267"/>
      <c r="I160" s="267"/>
      <c r="J160" s="267"/>
      <c r="K160" s="267"/>
      <c r="L160" s="258"/>
      <c r="M160" s="258"/>
      <c r="N160" s="317">
        <f>BK160</f>
        <v>0</v>
      </c>
      <c r="O160" s="318"/>
      <c r="P160" s="318"/>
      <c r="Q160" s="318"/>
      <c r="R160" s="250"/>
      <c r="T160" s="252"/>
      <c r="U160" s="248"/>
      <c r="V160" s="248"/>
      <c r="W160" s="253">
        <f>SUM(W161:W166)</f>
        <v>0</v>
      </c>
      <c r="X160" s="248"/>
      <c r="Y160" s="253">
        <f>SUM(Y161:Y166)</f>
        <v>8.0090023300000013</v>
      </c>
      <c r="Z160" s="248"/>
      <c r="AA160" s="254">
        <f>SUM(AA161:AA166)</f>
        <v>0</v>
      </c>
      <c r="AR160" s="255" t="s">
        <v>83</v>
      </c>
      <c r="AT160" s="256" t="s">
        <v>75</v>
      </c>
      <c r="AU160" s="256" t="s">
        <v>83</v>
      </c>
      <c r="AY160" s="255" t="s">
        <v>188</v>
      </c>
      <c r="BK160" s="257">
        <f>SUM(BK161:BK166)</f>
        <v>0</v>
      </c>
    </row>
    <row r="161" spans="2:65" s="138" customFormat="1" ht="44.25" customHeight="1">
      <c r="B161" s="132"/>
      <c r="C161" s="161" t="s">
        <v>240</v>
      </c>
      <c r="D161" s="161" t="s">
        <v>189</v>
      </c>
      <c r="E161" s="264" t="s">
        <v>241</v>
      </c>
      <c r="F161" s="319" t="s">
        <v>242</v>
      </c>
      <c r="G161" s="319"/>
      <c r="H161" s="319"/>
      <c r="I161" s="319"/>
      <c r="J161" s="265" t="s">
        <v>197</v>
      </c>
      <c r="K161" s="266">
        <v>0.99399999999999999</v>
      </c>
      <c r="L161" s="320">
        <v>0</v>
      </c>
      <c r="M161" s="320"/>
      <c r="N161" s="321">
        <f t="shared" ref="N161:N166" si="25">ROUND(L161*K161,3)</f>
        <v>0</v>
      </c>
      <c r="O161" s="321"/>
      <c r="P161" s="321"/>
      <c r="Q161" s="321"/>
      <c r="R161" s="135"/>
      <c r="T161" s="166" t="s">
        <v>5</v>
      </c>
      <c r="U161" s="259" t="s">
        <v>43</v>
      </c>
      <c r="V161" s="133"/>
      <c r="W161" s="260">
        <f t="shared" ref="W161:W166" si="26">V161*K161</f>
        <v>0</v>
      </c>
      <c r="X161" s="260">
        <v>1.8719600000000001</v>
      </c>
      <c r="Y161" s="260">
        <f t="shared" ref="Y161:Y166" si="27">X161*K161</f>
        <v>1.86072824</v>
      </c>
      <c r="Z161" s="260">
        <v>0</v>
      </c>
      <c r="AA161" s="261">
        <f t="shared" ref="AA161:AA166" si="28">Z161*K161</f>
        <v>0</v>
      </c>
      <c r="AR161" s="139" t="s">
        <v>193</v>
      </c>
      <c r="AT161" s="139" t="s">
        <v>189</v>
      </c>
      <c r="AU161" s="139" t="s">
        <v>87</v>
      </c>
      <c r="AY161" s="139" t="s">
        <v>188</v>
      </c>
      <c r="BE161" s="140">
        <f t="shared" ref="BE161:BE166" si="29">IF(U161="základná",N161,0)</f>
        <v>0</v>
      </c>
      <c r="BF161" s="140">
        <f t="shared" ref="BF161:BF166" si="30">IF(U161="znížená",N161,0)</f>
        <v>0</v>
      </c>
      <c r="BG161" s="140">
        <f t="shared" ref="BG161:BG166" si="31">IF(U161="zákl. prenesená",N161,0)</f>
        <v>0</v>
      </c>
      <c r="BH161" s="140">
        <f t="shared" ref="BH161:BH166" si="32">IF(U161="zníž. prenesená",N161,0)</f>
        <v>0</v>
      </c>
      <c r="BI161" s="140">
        <f t="shared" ref="BI161:BI166" si="33">IF(U161="nulová",N161,0)</f>
        <v>0</v>
      </c>
      <c r="BJ161" s="139" t="s">
        <v>87</v>
      </c>
      <c r="BK161" s="262">
        <f t="shared" ref="BK161:BK166" si="34">ROUND(L161*K161,3)</f>
        <v>0</v>
      </c>
      <c r="BL161" s="139" t="s">
        <v>193</v>
      </c>
      <c r="BM161" s="139" t="s">
        <v>243</v>
      </c>
    </row>
    <row r="162" spans="2:65" s="138" customFormat="1" ht="31.5" customHeight="1">
      <c r="B162" s="132"/>
      <c r="C162" s="161" t="s">
        <v>244</v>
      </c>
      <c r="D162" s="161" t="s">
        <v>189</v>
      </c>
      <c r="E162" s="264" t="s">
        <v>245</v>
      </c>
      <c r="F162" s="319" t="s">
        <v>246</v>
      </c>
      <c r="G162" s="319"/>
      <c r="H162" s="319"/>
      <c r="I162" s="319"/>
      <c r="J162" s="265" t="s">
        <v>247</v>
      </c>
      <c r="K162" s="266">
        <v>6</v>
      </c>
      <c r="L162" s="320">
        <v>0</v>
      </c>
      <c r="M162" s="320"/>
      <c r="N162" s="321">
        <f t="shared" si="25"/>
        <v>0</v>
      </c>
      <c r="O162" s="321"/>
      <c r="P162" s="321"/>
      <c r="Q162" s="321"/>
      <c r="R162" s="135"/>
      <c r="T162" s="166" t="s">
        <v>5</v>
      </c>
      <c r="U162" s="259" t="s">
        <v>43</v>
      </c>
      <c r="V162" s="133"/>
      <c r="W162" s="260">
        <f t="shared" si="26"/>
        <v>0</v>
      </c>
      <c r="X162" s="260">
        <v>4.8840000000000001E-2</v>
      </c>
      <c r="Y162" s="260">
        <f t="shared" si="27"/>
        <v>0.29304000000000002</v>
      </c>
      <c r="Z162" s="260">
        <v>0</v>
      </c>
      <c r="AA162" s="261">
        <f t="shared" si="28"/>
        <v>0</v>
      </c>
      <c r="AR162" s="139" t="s">
        <v>193</v>
      </c>
      <c r="AT162" s="139" t="s">
        <v>189</v>
      </c>
      <c r="AU162" s="139" t="s">
        <v>87</v>
      </c>
      <c r="AY162" s="139" t="s">
        <v>188</v>
      </c>
      <c r="BE162" s="140">
        <f t="shared" si="29"/>
        <v>0</v>
      </c>
      <c r="BF162" s="140">
        <f t="shared" si="30"/>
        <v>0</v>
      </c>
      <c r="BG162" s="140">
        <f t="shared" si="31"/>
        <v>0</v>
      </c>
      <c r="BH162" s="140">
        <f t="shared" si="32"/>
        <v>0</v>
      </c>
      <c r="BI162" s="140">
        <f t="shared" si="33"/>
        <v>0</v>
      </c>
      <c r="BJ162" s="139" t="s">
        <v>87</v>
      </c>
      <c r="BK162" s="262">
        <f t="shared" si="34"/>
        <v>0</v>
      </c>
      <c r="BL162" s="139" t="s">
        <v>193</v>
      </c>
      <c r="BM162" s="139" t="s">
        <v>248</v>
      </c>
    </row>
    <row r="163" spans="2:65" s="138" customFormat="1" ht="31.5" customHeight="1">
      <c r="B163" s="132"/>
      <c r="C163" s="161" t="s">
        <v>249</v>
      </c>
      <c r="D163" s="161" t="s">
        <v>189</v>
      </c>
      <c r="E163" s="264" t="s">
        <v>250</v>
      </c>
      <c r="F163" s="319" t="s">
        <v>251</v>
      </c>
      <c r="G163" s="319"/>
      <c r="H163" s="319"/>
      <c r="I163" s="319"/>
      <c r="J163" s="265" t="s">
        <v>192</v>
      </c>
      <c r="K163" s="266">
        <v>1.6040000000000001</v>
      </c>
      <c r="L163" s="320">
        <v>0</v>
      </c>
      <c r="M163" s="320"/>
      <c r="N163" s="321">
        <f t="shared" si="25"/>
        <v>0</v>
      </c>
      <c r="O163" s="321"/>
      <c r="P163" s="321"/>
      <c r="Q163" s="321"/>
      <c r="R163" s="135"/>
      <c r="T163" s="166" t="s">
        <v>5</v>
      </c>
      <c r="U163" s="259" t="s">
        <v>43</v>
      </c>
      <c r="V163" s="133"/>
      <c r="W163" s="260">
        <f t="shared" si="26"/>
        <v>0</v>
      </c>
      <c r="X163" s="260">
        <v>0.13405</v>
      </c>
      <c r="Y163" s="260">
        <f t="shared" si="27"/>
        <v>0.21501620000000002</v>
      </c>
      <c r="Z163" s="260">
        <v>0</v>
      </c>
      <c r="AA163" s="261">
        <f t="shared" si="28"/>
        <v>0</v>
      </c>
      <c r="AR163" s="139" t="s">
        <v>193</v>
      </c>
      <c r="AT163" s="139" t="s">
        <v>189</v>
      </c>
      <c r="AU163" s="139" t="s">
        <v>87</v>
      </c>
      <c r="AY163" s="139" t="s">
        <v>188</v>
      </c>
      <c r="BE163" s="140">
        <f t="shared" si="29"/>
        <v>0</v>
      </c>
      <c r="BF163" s="140">
        <f t="shared" si="30"/>
        <v>0</v>
      </c>
      <c r="BG163" s="140">
        <f t="shared" si="31"/>
        <v>0</v>
      </c>
      <c r="BH163" s="140">
        <f t="shared" si="32"/>
        <v>0</v>
      </c>
      <c r="BI163" s="140">
        <f t="shared" si="33"/>
        <v>0</v>
      </c>
      <c r="BJ163" s="139" t="s">
        <v>87</v>
      </c>
      <c r="BK163" s="262">
        <f t="shared" si="34"/>
        <v>0</v>
      </c>
      <c r="BL163" s="139" t="s">
        <v>193</v>
      </c>
      <c r="BM163" s="139" t="s">
        <v>252</v>
      </c>
    </row>
    <row r="164" spans="2:65" s="138" customFormat="1" ht="31.5" customHeight="1">
      <c r="B164" s="132"/>
      <c r="C164" s="161" t="s">
        <v>253</v>
      </c>
      <c r="D164" s="161" t="s">
        <v>189</v>
      </c>
      <c r="E164" s="264" t="s">
        <v>254</v>
      </c>
      <c r="F164" s="319" t="s">
        <v>255</v>
      </c>
      <c r="G164" s="319"/>
      <c r="H164" s="319"/>
      <c r="I164" s="319"/>
      <c r="J164" s="265" t="s">
        <v>192</v>
      </c>
      <c r="K164" s="266">
        <v>2.1</v>
      </c>
      <c r="L164" s="320">
        <v>0</v>
      </c>
      <c r="M164" s="320"/>
      <c r="N164" s="321">
        <f>ROUND(L164*K164,3)</f>
        <v>0</v>
      </c>
      <c r="O164" s="321"/>
      <c r="P164" s="321"/>
      <c r="Q164" s="321"/>
      <c r="R164" s="135"/>
      <c r="T164" s="166" t="s">
        <v>5</v>
      </c>
      <c r="U164" s="259" t="s">
        <v>43</v>
      </c>
      <c r="V164" s="133"/>
      <c r="W164" s="260">
        <f t="shared" si="26"/>
        <v>0</v>
      </c>
      <c r="X164" s="260">
        <v>0.10172</v>
      </c>
      <c r="Y164" s="260">
        <f t="shared" si="27"/>
        <v>0.21361200000000002</v>
      </c>
      <c r="Z164" s="260">
        <v>0</v>
      </c>
      <c r="AA164" s="261">
        <f t="shared" si="28"/>
        <v>0</v>
      </c>
      <c r="AR164" s="139" t="s">
        <v>193</v>
      </c>
      <c r="AT164" s="139" t="s">
        <v>189</v>
      </c>
      <c r="AU164" s="139" t="s">
        <v>87</v>
      </c>
      <c r="AY164" s="139" t="s">
        <v>188</v>
      </c>
      <c r="BE164" s="140">
        <f t="shared" si="29"/>
        <v>0</v>
      </c>
      <c r="BF164" s="140">
        <f t="shared" si="30"/>
        <v>0</v>
      </c>
      <c r="BG164" s="140">
        <f t="shared" si="31"/>
        <v>0</v>
      </c>
      <c r="BH164" s="140">
        <f t="shared" si="32"/>
        <v>0</v>
      </c>
      <c r="BI164" s="140">
        <f t="shared" si="33"/>
        <v>0</v>
      </c>
      <c r="BJ164" s="139" t="s">
        <v>87</v>
      </c>
      <c r="BK164" s="262">
        <f t="shared" si="34"/>
        <v>0</v>
      </c>
      <c r="BL164" s="139" t="s">
        <v>193</v>
      </c>
      <c r="BM164" s="139" t="s">
        <v>256</v>
      </c>
    </row>
    <row r="165" spans="2:65" s="138" customFormat="1" ht="31.5" customHeight="1">
      <c r="B165" s="132"/>
      <c r="C165" s="161" t="s">
        <v>257</v>
      </c>
      <c r="D165" s="161" t="s">
        <v>189</v>
      </c>
      <c r="E165" s="264" t="s">
        <v>258</v>
      </c>
      <c r="F165" s="319" t="s">
        <v>259</v>
      </c>
      <c r="G165" s="319"/>
      <c r="H165" s="319"/>
      <c r="I165" s="319"/>
      <c r="J165" s="265" t="s">
        <v>192</v>
      </c>
      <c r="K165" s="266">
        <v>3.0350000000000001</v>
      </c>
      <c r="L165" s="320">
        <v>0</v>
      </c>
      <c r="M165" s="320"/>
      <c r="N165" s="321">
        <f t="shared" si="25"/>
        <v>0</v>
      </c>
      <c r="O165" s="321"/>
      <c r="P165" s="321"/>
      <c r="Q165" s="321"/>
      <c r="R165" s="135"/>
      <c r="T165" s="166" t="s">
        <v>5</v>
      </c>
      <c r="U165" s="259" t="s">
        <v>43</v>
      </c>
      <c r="V165" s="133"/>
      <c r="W165" s="260">
        <f t="shared" si="26"/>
        <v>0</v>
      </c>
      <c r="X165" s="260">
        <v>0.32695000000000002</v>
      </c>
      <c r="Y165" s="260">
        <f t="shared" si="27"/>
        <v>0.99229325000000013</v>
      </c>
      <c r="Z165" s="260">
        <v>0</v>
      </c>
      <c r="AA165" s="261">
        <f t="shared" si="28"/>
        <v>0</v>
      </c>
      <c r="AR165" s="139" t="s">
        <v>193</v>
      </c>
      <c r="AT165" s="139" t="s">
        <v>189</v>
      </c>
      <c r="AU165" s="139" t="s">
        <v>87</v>
      </c>
      <c r="AY165" s="139" t="s">
        <v>188</v>
      </c>
      <c r="BE165" s="140">
        <f t="shared" si="29"/>
        <v>0</v>
      </c>
      <c r="BF165" s="140">
        <f t="shared" si="30"/>
        <v>0</v>
      </c>
      <c r="BG165" s="140">
        <f t="shared" si="31"/>
        <v>0</v>
      </c>
      <c r="BH165" s="140">
        <f t="shared" si="32"/>
        <v>0</v>
      </c>
      <c r="BI165" s="140">
        <f t="shared" si="33"/>
        <v>0</v>
      </c>
      <c r="BJ165" s="139" t="s">
        <v>87</v>
      </c>
      <c r="BK165" s="262">
        <f t="shared" si="34"/>
        <v>0</v>
      </c>
      <c r="BL165" s="139" t="s">
        <v>193</v>
      </c>
      <c r="BM165" s="139" t="s">
        <v>260</v>
      </c>
    </row>
    <row r="166" spans="2:65" s="138" customFormat="1" ht="31.5" customHeight="1">
      <c r="B166" s="132"/>
      <c r="C166" s="161" t="s">
        <v>261</v>
      </c>
      <c r="D166" s="161" t="s">
        <v>189</v>
      </c>
      <c r="E166" s="264" t="s">
        <v>262</v>
      </c>
      <c r="F166" s="319" t="s">
        <v>263</v>
      </c>
      <c r="G166" s="319"/>
      <c r="H166" s="319"/>
      <c r="I166" s="319"/>
      <c r="J166" s="265" t="s">
        <v>192</v>
      </c>
      <c r="K166" s="266">
        <v>42.295999999999999</v>
      </c>
      <c r="L166" s="320">
        <v>0</v>
      </c>
      <c r="M166" s="320"/>
      <c r="N166" s="321">
        <f t="shared" si="25"/>
        <v>0</v>
      </c>
      <c r="O166" s="321"/>
      <c r="P166" s="321"/>
      <c r="Q166" s="321"/>
      <c r="R166" s="135"/>
      <c r="T166" s="166" t="s">
        <v>5</v>
      </c>
      <c r="U166" s="259" t="s">
        <v>43</v>
      </c>
      <c r="V166" s="133"/>
      <c r="W166" s="260">
        <f t="shared" si="26"/>
        <v>0</v>
      </c>
      <c r="X166" s="260">
        <v>0.10484</v>
      </c>
      <c r="Y166" s="260">
        <f t="shared" si="27"/>
        <v>4.4343126399999999</v>
      </c>
      <c r="Z166" s="260">
        <v>0</v>
      </c>
      <c r="AA166" s="261">
        <f t="shared" si="28"/>
        <v>0</v>
      </c>
      <c r="AR166" s="139" t="s">
        <v>193</v>
      </c>
      <c r="AT166" s="139" t="s">
        <v>189</v>
      </c>
      <c r="AU166" s="139" t="s">
        <v>87</v>
      </c>
      <c r="AY166" s="139" t="s">
        <v>188</v>
      </c>
      <c r="BE166" s="140">
        <f t="shared" si="29"/>
        <v>0</v>
      </c>
      <c r="BF166" s="140">
        <f t="shared" si="30"/>
        <v>0</v>
      </c>
      <c r="BG166" s="140">
        <f t="shared" si="31"/>
        <v>0</v>
      </c>
      <c r="BH166" s="140">
        <f t="shared" si="32"/>
        <v>0</v>
      </c>
      <c r="BI166" s="140">
        <f t="shared" si="33"/>
        <v>0</v>
      </c>
      <c r="BJ166" s="139" t="s">
        <v>87</v>
      </c>
      <c r="BK166" s="262">
        <f t="shared" si="34"/>
        <v>0</v>
      </c>
      <c r="BL166" s="139" t="s">
        <v>193</v>
      </c>
      <c r="BM166" s="139" t="s">
        <v>264</v>
      </c>
    </row>
    <row r="167" spans="2:65" s="251" customFormat="1" ht="29.85" customHeight="1">
      <c r="B167" s="247"/>
      <c r="C167" s="248"/>
      <c r="D167" s="258" t="s">
        <v>142</v>
      </c>
      <c r="E167" s="267"/>
      <c r="F167" s="267"/>
      <c r="G167" s="267"/>
      <c r="H167" s="267"/>
      <c r="I167" s="267"/>
      <c r="J167" s="267"/>
      <c r="K167" s="267"/>
      <c r="L167" s="258"/>
      <c r="M167" s="258"/>
      <c r="N167" s="317">
        <f>BK167</f>
        <v>0</v>
      </c>
      <c r="O167" s="318"/>
      <c r="P167" s="318"/>
      <c r="Q167" s="318"/>
      <c r="R167" s="250"/>
      <c r="T167" s="252"/>
      <c r="U167" s="248"/>
      <c r="V167" s="248"/>
      <c r="W167" s="253">
        <f>SUM(W168:W198)</f>
        <v>0</v>
      </c>
      <c r="X167" s="248"/>
      <c r="Y167" s="253">
        <f>SUM(Y168:Y198)</f>
        <v>43.359177240000001</v>
      </c>
      <c r="Z167" s="248"/>
      <c r="AA167" s="254">
        <f>SUM(AA168:AA198)</f>
        <v>0</v>
      </c>
      <c r="AR167" s="255" t="s">
        <v>83</v>
      </c>
      <c r="AT167" s="256" t="s">
        <v>75</v>
      </c>
      <c r="AU167" s="256" t="s">
        <v>83</v>
      </c>
      <c r="AY167" s="255" t="s">
        <v>188</v>
      </c>
      <c r="BK167" s="257">
        <f>SUM(BK168:BK198)</f>
        <v>0</v>
      </c>
    </row>
    <row r="168" spans="2:65" s="138" customFormat="1" ht="57" customHeight="1">
      <c r="B168" s="132"/>
      <c r="C168" s="161" t="s">
        <v>265</v>
      </c>
      <c r="D168" s="161" t="s">
        <v>189</v>
      </c>
      <c r="E168" s="264" t="s">
        <v>266</v>
      </c>
      <c r="F168" s="319" t="s">
        <v>267</v>
      </c>
      <c r="G168" s="319"/>
      <c r="H168" s="319"/>
      <c r="I168" s="319"/>
      <c r="J168" s="265" t="s">
        <v>192</v>
      </c>
      <c r="K168" s="266">
        <v>26.06</v>
      </c>
      <c r="L168" s="320">
        <v>0</v>
      </c>
      <c r="M168" s="320"/>
      <c r="N168" s="321">
        <f t="shared" ref="N168:N198" si="35">ROUND(L168*K168,3)</f>
        <v>0</v>
      </c>
      <c r="O168" s="321"/>
      <c r="P168" s="321"/>
      <c r="Q168" s="321"/>
      <c r="R168" s="135"/>
      <c r="T168" s="166" t="s">
        <v>5</v>
      </c>
      <c r="U168" s="259" t="s">
        <v>43</v>
      </c>
      <c r="V168" s="133"/>
      <c r="W168" s="260">
        <f t="shared" ref="W168:W198" si="36">V168*K168</f>
        <v>0</v>
      </c>
      <c r="X168" s="260">
        <v>4.1700000000000001E-3</v>
      </c>
      <c r="Y168" s="260">
        <f t="shared" ref="Y168:Y198" si="37">X168*K168</f>
        <v>0.10867019999999999</v>
      </c>
      <c r="Z168" s="260">
        <v>0</v>
      </c>
      <c r="AA168" s="261">
        <f t="shared" ref="AA168:AA198" si="38">Z168*K168</f>
        <v>0</v>
      </c>
      <c r="AR168" s="139" t="s">
        <v>193</v>
      </c>
      <c r="AT168" s="139" t="s">
        <v>189</v>
      </c>
      <c r="AU168" s="139" t="s">
        <v>87</v>
      </c>
      <c r="AY168" s="139" t="s">
        <v>188</v>
      </c>
      <c r="BE168" s="140">
        <f t="shared" ref="BE168:BE198" si="39">IF(U168="základná",N168,0)</f>
        <v>0</v>
      </c>
      <c r="BF168" s="140">
        <f t="shared" ref="BF168:BF198" si="40">IF(U168="znížená",N168,0)</f>
        <v>0</v>
      </c>
      <c r="BG168" s="140">
        <f t="shared" ref="BG168:BG198" si="41">IF(U168="zákl. prenesená",N168,0)</f>
        <v>0</v>
      </c>
      <c r="BH168" s="140">
        <f t="shared" ref="BH168:BH198" si="42">IF(U168="zníž. prenesená",N168,0)</f>
        <v>0</v>
      </c>
      <c r="BI168" s="140">
        <f t="shared" ref="BI168:BI198" si="43">IF(U168="nulová",N168,0)</f>
        <v>0</v>
      </c>
      <c r="BJ168" s="139" t="s">
        <v>87</v>
      </c>
      <c r="BK168" s="262">
        <f t="shared" ref="BK168:BK198" si="44">ROUND(L168*K168,3)</f>
        <v>0</v>
      </c>
      <c r="BL168" s="139" t="s">
        <v>193</v>
      </c>
      <c r="BM168" s="139" t="s">
        <v>268</v>
      </c>
    </row>
    <row r="169" spans="2:65" s="138" customFormat="1" ht="31.5" customHeight="1">
      <c r="B169" s="132"/>
      <c r="C169" s="161" t="s">
        <v>10</v>
      </c>
      <c r="D169" s="161" t="s">
        <v>189</v>
      </c>
      <c r="E169" s="264" t="s">
        <v>269</v>
      </c>
      <c r="F169" s="319" t="s">
        <v>270</v>
      </c>
      <c r="G169" s="319"/>
      <c r="H169" s="319"/>
      <c r="I169" s="319"/>
      <c r="J169" s="265" t="s">
        <v>192</v>
      </c>
      <c r="K169" s="266">
        <v>30</v>
      </c>
      <c r="L169" s="320">
        <v>0</v>
      </c>
      <c r="M169" s="320"/>
      <c r="N169" s="321">
        <f t="shared" si="35"/>
        <v>0</v>
      </c>
      <c r="O169" s="321"/>
      <c r="P169" s="321"/>
      <c r="Q169" s="321"/>
      <c r="R169" s="135"/>
      <c r="T169" s="166" t="s">
        <v>5</v>
      </c>
      <c r="U169" s="259" t="s">
        <v>43</v>
      </c>
      <c r="V169" s="133"/>
      <c r="W169" s="260">
        <f t="shared" si="36"/>
        <v>0</v>
      </c>
      <c r="X169" s="260">
        <v>7.5520000000000004E-2</v>
      </c>
      <c r="Y169" s="260">
        <f t="shared" si="37"/>
        <v>2.2656000000000001</v>
      </c>
      <c r="Z169" s="260">
        <v>0</v>
      </c>
      <c r="AA169" s="261">
        <f t="shared" si="38"/>
        <v>0</v>
      </c>
      <c r="AR169" s="139" t="s">
        <v>193</v>
      </c>
      <c r="AT169" s="139" t="s">
        <v>189</v>
      </c>
      <c r="AU169" s="139" t="s">
        <v>87</v>
      </c>
      <c r="AY169" s="139" t="s">
        <v>188</v>
      </c>
      <c r="BE169" s="140">
        <f t="shared" si="39"/>
        <v>0</v>
      </c>
      <c r="BF169" s="140">
        <f t="shared" si="40"/>
        <v>0</v>
      </c>
      <c r="BG169" s="140">
        <f t="shared" si="41"/>
        <v>0</v>
      </c>
      <c r="BH169" s="140">
        <f t="shared" si="42"/>
        <v>0</v>
      </c>
      <c r="BI169" s="140">
        <f t="shared" si="43"/>
        <v>0</v>
      </c>
      <c r="BJ169" s="139" t="s">
        <v>87</v>
      </c>
      <c r="BK169" s="262">
        <f t="shared" si="44"/>
        <v>0</v>
      </c>
      <c r="BL169" s="139" t="s">
        <v>193</v>
      </c>
      <c r="BM169" s="139" t="s">
        <v>271</v>
      </c>
    </row>
    <row r="170" spans="2:65" s="138" customFormat="1" ht="44.25" customHeight="1">
      <c r="B170" s="132"/>
      <c r="C170" s="161" t="s">
        <v>272</v>
      </c>
      <c r="D170" s="161" t="s">
        <v>189</v>
      </c>
      <c r="E170" s="264" t="s">
        <v>273</v>
      </c>
      <c r="F170" s="319" t="s">
        <v>274</v>
      </c>
      <c r="G170" s="319"/>
      <c r="H170" s="319"/>
      <c r="I170" s="319"/>
      <c r="J170" s="265" t="s">
        <v>192</v>
      </c>
      <c r="K170" s="266">
        <v>356.96</v>
      </c>
      <c r="L170" s="320">
        <v>0</v>
      </c>
      <c r="M170" s="320"/>
      <c r="N170" s="321">
        <f t="shared" si="35"/>
        <v>0</v>
      </c>
      <c r="O170" s="321"/>
      <c r="P170" s="321"/>
      <c r="Q170" s="321"/>
      <c r="R170" s="135"/>
      <c r="T170" s="166" t="s">
        <v>5</v>
      </c>
      <c r="U170" s="259" t="s">
        <v>43</v>
      </c>
      <c r="V170" s="133"/>
      <c r="W170" s="260">
        <f t="shared" si="36"/>
        <v>0</v>
      </c>
      <c r="X170" s="260">
        <v>1.119E-2</v>
      </c>
      <c r="Y170" s="260">
        <f t="shared" si="37"/>
        <v>3.9943823999999997</v>
      </c>
      <c r="Z170" s="260">
        <v>0</v>
      </c>
      <c r="AA170" s="261">
        <f t="shared" si="38"/>
        <v>0</v>
      </c>
      <c r="AR170" s="139" t="s">
        <v>193</v>
      </c>
      <c r="AT170" s="139" t="s">
        <v>189</v>
      </c>
      <c r="AU170" s="139" t="s">
        <v>87</v>
      </c>
      <c r="AY170" s="139" t="s">
        <v>188</v>
      </c>
      <c r="BE170" s="140">
        <f t="shared" si="39"/>
        <v>0</v>
      </c>
      <c r="BF170" s="140">
        <f t="shared" si="40"/>
        <v>0</v>
      </c>
      <c r="BG170" s="140">
        <f t="shared" si="41"/>
        <v>0</v>
      </c>
      <c r="BH170" s="140">
        <f t="shared" si="42"/>
        <v>0</v>
      </c>
      <c r="BI170" s="140">
        <f t="shared" si="43"/>
        <v>0</v>
      </c>
      <c r="BJ170" s="139" t="s">
        <v>87</v>
      </c>
      <c r="BK170" s="262">
        <f t="shared" si="44"/>
        <v>0</v>
      </c>
      <c r="BL170" s="139" t="s">
        <v>193</v>
      </c>
      <c r="BM170" s="139" t="s">
        <v>275</v>
      </c>
    </row>
    <row r="171" spans="2:65" s="138" customFormat="1" ht="31.5" customHeight="1">
      <c r="B171" s="132"/>
      <c r="C171" s="161" t="s">
        <v>276</v>
      </c>
      <c r="D171" s="161" t="s">
        <v>189</v>
      </c>
      <c r="E171" s="264" t="s">
        <v>277</v>
      </c>
      <c r="F171" s="319" t="s">
        <v>278</v>
      </c>
      <c r="G171" s="319"/>
      <c r="H171" s="319"/>
      <c r="I171" s="319"/>
      <c r="J171" s="265" t="s">
        <v>192</v>
      </c>
      <c r="K171" s="266">
        <v>12.081</v>
      </c>
      <c r="L171" s="320">
        <v>0</v>
      </c>
      <c r="M171" s="320"/>
      <c r="N171" s="321">
        <f t="shared" si="35"/>
        <v>0</v>
      </c>
      <c r="O171" s="321"/>
      <c r="P171" s="321"/>
      <c r="Q171" s="321"/>
      <c r="R171" s="135"/>
      <c r="T171" s="166" t="s">
        <v>5</v>
      </c>
      <c r="U171" s="259" t="s">
        <v>43</v>
      </c>
      <c r="V171" s="133"/>
      <c r="W171" s="260">
        <f t="shared" si="36"/>
        <v>0</v>
      </c>
      <c r="X171" s="260">
        <v>3.7560000000000003E-2</v>
      </c>
      <c r="Y171" s="260">
        <f t="shared" si="37"/>
        <v>0.45376236000000003</v>
      </c>
      <c r="Z171" s="260">
        <v>0</v>
      </c>
      <c r="AA171" s="261">
        <f t="shared" si="38"/>
        <v>0</v>
      </c>
      <c r="AR171" s="139" t="s">
        <v>193</v>
      </c>
      <c r="AT171" s="139" t="s">
        <v>189</v>
      </c>
      <c r="AU171" s="139" t="s">
        <v>87</v>
      </c>
      <c r="AY171" s="139" t="s">
        <v>188</v>
      </c>
      <c r="BE171" s="140">
        <f t="shared" si="39"/>
        <v>0</v>
      </c>
      <c r="BF171" s="140">
        <f t="shared" si="40"/>
        <v>0</v>
      </c>
      <c r="BG171" s="140">
        <f t="shared" si="41"/>
        <v>0</v>
      </c>
      <c r="BH171" s="140">
        <f t="shared" si="42"/>
        <v>0</v>
      </c>
      <c r="BI171" s="140">
        <f t="shared" si="43"/>
        <v>0</v>
      </c>
      <c r="BJ171" s="139" t="s">
        <v>87</v>
      </c>
      <c r="BK171" s="262">
        <f t="shared" si="44"/>
        <v>0</v>
      </c>
      <c r="BL171" s="139" t="s">
        <v>193</v>
      </c>
      <c r="BM171" s="139" t="s">
        <v>279</v>
      </c>
    </row>
    <row r="172" spans="2:65" s="138" customFormat="1" ht="31.5" customHeight="1">
      <c r="B172" s="132"/>
      <c r="C172" s="161" t="s">
        <v>280</v>
      </c>
      <c r="D172" s="161" t="s">
        <v>189</v>
      </c>
      <c r="E172" s="264" t="s">
        <v>281</v>
      </c>
      <c r="F172" s="319" t="s">
        <v>282</v>
      </c>
      <c r="G172" s="319"/>
      <c r="H172" s="319"/>
      <c r="I172" s="319"/>
      <c r="J172" s="265" t="s">
        <v>192</v>
      </c>
      <c r="K172" s="266">
        <v>5.96</v>
      </c>
      <c r="L172" s="320">
        <v>0</v>
      </c>
      <c r="M172" s="320"/>
      <c r="N172" s="321">
        <f t="shared" si="35"/>
        <v>0</v>
      </c>
      <c r="O172" s="321"/>
      <c r="P172" s="321"/>
      <c r="Q172" s="321"/>
      <c r="R172" s="135"/>
      <c r="T172" s="166" t="s">
        <v>5</v>
      </c>
      <c r="U172" s="259" t="s">
        <v>43</v>
      </c>
      <c r="V172" s="133"/>
      <c r="W172" s="260">
        <f t="shared" si="36"/>
        <v>0</v>
      </c>
      <c r="X172" s="260">
        <v>4.1599999999999996E-3</v>
      </c>
      <c r="Y172" s="260">
        <f t="shared" si="37"/>
        <v>2.4793599999999999E-2</v>
      </c>
      <c r="Z172" s="260">
        <v>0</v>
      </c>
      <c r="AA172" s="261">
        <f t="shared" si="38"/>
        <v>0</v>
      </c>
      <c r="AR172" s="139" t="s">
        <v>193</v>
      </c>
      <c r="AT172" s="139" t="s">
        <v>189</v>
      </c>
      <c r="AU172" s="139" t="s">
        <v>87</v>
      </c>
      <c r="AY172" s="139" t="s">
        <v>188</v>
      </c>
      <c r="BE172" s="140">
        <f t="shared" si="39"/>
        <v>0</v>
      </c>
      <c r="BF172" s="140">
        <f t="shared" si="40"/>
        <v>0</v>
      </c>
      <c r="BG172" s="140">
        <f t="shared" si="41"/>
        <v>0</v>
      </c>
      <c r="BH172" s="140">
        <f t="shared" si="42"/>
        <v>0</v>
      </c>
      <c r="BI172" s="140">
        <f t="shared" si="43"/>
        <v>0</v>
      </c>
      <c r="BJ172" s="139" t="s">
        <v>87</v>
      </c>
      <c r="BK172" s="262">
        <f t="shared" si="44"/>
        <v>0</v>
      </c>
      <c r="BL172" s="139" t="s">
        <v>193</v>
      </c>
      <c r="BM172" s="139" t="s">
        <v>283</v>
      </c>
    </row>
    <row r="173" spans="2:65" s="138" customFormat="1" ht="44.25" customHeight="1">
      <c r="B173" s="132"/>
      <c r="C173" s="161" t="s">
        <v>284</v>
      </c>
      <c r="D173" s="161" t="s">
        <v>189</v>
      </c>
      <c r="E173" s="264" t="s">
        <v>285</v>
      </c>
      <c r="F173" s="319" t="s">
        <v>286</v>
      </c>
      <c r="G173" s="319"/>
      <c r="H173" s="319"/>
      <c r="I173" s="319"/>
      <c r="J173" s="265" t="s">
        <v>192</v>
      </c>
      <c r="K173" s="266">
        <v>83.123999999999995</v>
      </c>
      <c r="L173" s="320">
        <v>0</v>
      </c>
      <c r="M173" s="320"/>
      <c r="N173" s="321">
        <f t="shared" si="35"/>
        <v>0</v>
      </c>
      <c r="O173" s="321"/>
      <c r="P173" s="321"/>
      <c r="Q173" s="321"/>
      <c r="R173" s="135"/>
      <c r="T173" s="166" t="s">
        <v>5</v>
      </c>
      <c r="U173" s="259" t="s">
        <v>43</v>
      </c>
      <c r="V173" s="133"/>
      <c r="W173" s="260">
        <f t="shared" si="36"/>
        <v>0</v>
      </c>
      <c r="X173" s="260">
        <v>1.6799999999999999E-2</v>
      </c>
      <c r="Y173" s="260">
        <f t="shared" si="37"/>
        <v>1.3964831999999998</v>
      </c>
      <c r="Z173" s="260">
        <v>0</v>
      </c>
      <c r="AA173" s="261">
        <f t="shared" si="38"/>
        <v>0</v>
      </c>
      <c r="AR173" s="139" t="s">
        <v>193</v>
      </c>
      <c r="AT173" s="139" t="s">
        <v>189</v>
      </c>
      <c r="AU173" s="139" t="s">
        <v>87</v>
      </c>
      <c r="AY173" s="139" t="s">
        <v>188</v>
      </c>
      <c r="BE173" s="140">
        <f t="shared" si="39"/>
        <v>0</v>
      </c>
      <c r="BF173" s="140">
        <f t="shared" si="40"/>
        <v>0</v>
      </c>
      <c r="BG173" s="140">
        <f t="shared" si="41"/>
        <v>0</v>
      </c>
      <c r="BH173" s="140">
        <f t="shared" si="42"/>
        <v>0</v>
      </c>
      <c r="BI173" s="140">
        <f t="shared" si="43"/>
        <v>0</v>
      </c>
      <c r="BJ173" s="139" t="s">
        <v>87</v>
      </c>
      <c r="BK173" s="262">
        <f t="shared" si="44"/>
        <v>0</v>
      </c>
      <c r="BL173" s="139" t="s">
        <v>193</v>
      </c>
      <c r="BM173" s="139" t="s">
        <v>287</v>
      </c>
    </row>
    <row r="174" spans="2:65" s="138" customFormat="1" ht="44.25" customHeight="1">
      <c r="B174" s="132"/>
      <c r="C174" s="161" t="s">
        <v>288</v>
      </c>
      <c r="D174" s="161" t="s">
        <v>189</v>
      </c>
      <c r="E174" s="264" t="s">
        <v>289</v>
      </c>
      <c r="F174" s="319" t="s">
        <v>290</v>
      </c>
      <c r="G174" s="319"/>
      <c r="H174" s="319"/>
      <c r="I174" s="319"/>
      <c r="J174" s="265" t="s">
        <v>192</v>
      </c>
      <c r="K174" s="266">
        <v>84.644999999999996</v>
      </c>
      <c r="L174" s="320">
        <v>0</v>
      </c>
      <c r="M174" s="320"/>
      <c r="N174" s="321">
        <f t="shared" si="35"/>
        <v>0</v>
      </c>
      <c r="O174" s="321"/>
      <c r="P174" s="321"/>
      <c r="Q174" s="321"/>
      <c r="R174" s="135"/>
      <c r="T174" s="166" t="s">
        <v>5</v>
      </c>
      <c r="U174" s="259" t="s">
        <v>43</v>
      </c>
      <c r="V174" s="133"/>
      <c r="W174" s="260">
        <f t="shared" si="36"/>
        <v>0</v>
      </c>
      <c r="X174" s="260">
        <v>7.3499999999999998E-3</v>
      </c>
      <c r="Y174" s="260">
        <f t="shared" si="37"/>
        <v>0.62214074999999991</v>
      </c>
      <c r="Z174" s="260">
        <v>0</v>
      </c>
      <c r="AA174" s="261">
        <f t="shared" si="38"/>
        <v>0</v>
      </c>
      <c r="AR174" s="139" t="s">
        <v>193</v>
      </c>
      <c r="AT174" s="139" t="s">
        <v>189</v>
      </c>
      <c r="AU174" s="139" t="s">
        <v>87</v>
      </c>
      <c r="AY174" s="139" t="s">
        <v>188</v>
      </c>
      <c r="BE174" s="140">
        <f t="shared" si="39"/>
        <v>0</v>
      </c>
      <c r="BF174" s="140">
        <f t="shared" si="40"/>
        <v>0</v>
      </c>
      <c r="BG174" s="140">
        <f t="shared" si="41"/>
        <v>0</v>
      </c>
      <c r="BH174" s="140">
        <f t="shared" si="42"/>
        <v>0</v>
      </c>
      <c r="BI174" s="140">
        <f t="shared" si="43"/>
        <v>0</v>
      </c>
      <c r="BJ174" s="139" t="s">
        <v>87</v>
      </c>
      <c r="BK174" s="262">
        <f t="shared" si="44"/>
        <v>0</v>
      </c>
      <c r="BL174" s="139" t="s">
        <v>193</v>
      </c>
      <c r="BM174" s="139" t="s">
        <v>291</v>
      </c>
    </row>
    <row r="175" spans="2:65" s="138" customFormat="1" ht="44.25" customHeight="1">
      <c r="B175" s="132"/>
      <c r="C175" s="161" t="s">
        <v>292</v>
      </c>
      <c r="D175" s="161" t="s">
        <v>189</v>
      </c>
      <c r="E175" s="264" t="s">
        <v>293</v>
      </c>
      <c r="F175" s="319" t="s">
        <v>294</v>
      </c>
      <c r="G175" s="319"/>
      <c r="H175" s="319"/>
      <c r="I175" s="319"/>
      <c r="J175" s="265" t="s">
        <v>192</v>
      </c>
      <c r="K175" s="266">
        <v>84.644999999999996</v>
      </c>
      <c r="L175" s="320">
        <v>0</v>
      </c>
      <c r="M175" s="320"/>
      <c r="N175" s="321">
        <f t="shared" si="35"/>
        <v>0</v>
      </c>
      <c r="O175" s="321"/>
      <c r="P175" s="321"/>
      <c r="Q175" s="321"/>
      <c r="R175" s="135"/>
      <c r="T175" s="166" t="s">
        <v>5</v>
      </c>
      <c r="U175" s="259" t="s">
        <v>43</v>
      </c>
      <c r="V175" s="133"/>
      <c r="W175" s="260">
        <f t="shared" si="36"/>
        <v>0</v>
      </c>
      <c r="X175" s="260">
        <v>1.3650000000000001E-2</v>
      </c>
      <c r="Y175" s="260">
        <f t="shared" si="37"/>
        <v>1.1554042499999999</v>
      </c>
      <c r="Z175" s="260">
        <v>0</v>
      </c>
      <c r="AA175" s="261">
        <f t="shared" si="38"/>
        <v>0</v>
      </c>
      <c r="AR175" s="139" t="s">
        <v>193</v>
      </c>
      <c r="AT175" s="139" t="s">
        <v>189</v>
      </c>
      <c r="AU175" s="139" t="s">
        <v>87</v>
      </c>
      <c r="AY175" s="139" t="s">
        <v>188</v>
      </c>
      <c r="BE175" s="140">
        <f t="shared" si="39"/>
        <v>0</v>
      </c>
      <c r="BF175" s="140">
        <f t="shared" si="40"/>
        <v>0</v>
      </c>
      <c r="BG175" s="140">
        <f t="shared" si="41"/>
        <v>0</v>
      </c>
      <c r="BH175" s="140">
        <f t="shared" si="42"/>
        <v>0</v>
      </c>
      <c r="BI175" s="140">
        <f t="shared" si="43"/>
        <v>0</v>
      </c>
      <c r="BJ175" s="139" t="s">
        <v>87</v>
      </c>
      <c r="BK175" s="262">
        <f t="shared" si="44"/>
        <v>0</v>
      </c>
      <c r="BL175" s="139" t="s">
        <v>193</v>
      </c>
      <c r="BM175" s="139" t="s">
        <v>295</v>
      </c>
    </row>
    <row r="176" spans="2:65" s="138" customFormat="1" ht="31.5" customHeight="1">
      <c r="B176" s="132"/>
      <c r="C176" s="161" t="s">
        <v>296</v>
      </c>
      <c r="D176" s="161" t="s">
        <v>189</v>
      </c>
      <c r="E176" s="264" t="s">
        <v>297</v>
      </c>
      <c r="F176" s="319" t="s">
        <v>298</v>
      </c>
      <c r="G176" s="319"/>
      <c r="H176" s="319"/>
      <c r="I176" s="319"/>
      <c r="J176" s="265" t="s">
        <v>299</v>
      </c>
      <c r="K176" s="266">
        <v>84.644999999999996</v>
      </c>
      <c r="L176" s="320">
        <v>0</v>
      </c>
      <c r="M176" s="320"/>
      <c r="N176" s="321">
        <f t="shared" si="35"/>
        <v>0</v>
      </c>
      <c r="O176" s="321"/>
      <c r="P176" s="321"/>
      <c r="Q176" s="321"/>
      <c r="R176" s="135"/>
      <c r="T176" s="166" t="s">
        <v>5</v>
      </c>
      <c r="U176" s="259" t="s">
        <v>43</v>
      </c>
      <c r="V176" s="133"/>
      <c r="W176" s="260">
        <f t="shared" si="36"/>
        <v>0</v>
      </c>
      <c r="X176" s="260">
        <v>4.6000000000000001E-4</v>
      </c>
      <c r="Y176" s="260">
        <f t="shared" si="37"/>
        <v>3.8936699999999998E-2</v>
      </c>
      <c r="Z176" s="260">
        <v>0</v>
      </c>
      <c r="AA176" s="261">
        <f t="shared" si="38"/>
        <v>0</v>
      </c>
      <c r="AR176" s="139" t="s">
        <v>193</v>
      </c>
      <c r="AT176" s="139" t="s">
        <v>189</v>
      </c>
      <c r="AU176" s="139" t="s">
        <v>87</v>
      </c>
      <c r="AY176" s="139" t="s">
        <v>188</v>
      </c>
      <c r="BE176" s="140">
        <f t="shared" si="39"/>
        <v>0</v>
      </c>
      <c r="BF176" s="140">
        <f t="shared" si="40"/>
        <v>0</v>
      </c>
      <c r="BG176" s="140">
        <f t="shared" si="41"/>
        <v>0</v>
      </c>
      <c r="BH176" s="140">
        <f t="shared" si="42"/>
        <v>0</v>
      </c>
      <c r="BI176" s="140">
        <f t="shared" si="43"/>
        <v>0</v>
      </c>
      <c r="BJ176" s="139" t="s">
        <v>87</v>
      </c>
      <c r="BK176" s="262">
        <f t="shared" si="44"/>
        <v>0</v>
      </c>
      <c r="BL176" s="139" t="s">
        <v>193</v>
      </c>
      <c r="BM176" s="139" t="s">
        <v>300</v>
      </c>
    </row>
    <row r="177" spans="2:65" s="138" customFormat="1" ht="31.5" customHeight="1">
      <c r="B177" s="132"/>
      <c r="C177" s="161" t="s">
        <v>301</v>
      </c>
      <c r="D177" s="161" t="s">
        <v>189</v>
      </c>
      <c r="E177" s="264" t="s">
        <v>302</v>
      </c>
      <c r="F177" s="319" t="s">
        <v>303</v>
      </c>
      <c r="G177" s="319"/>
      <c r="H177" s="319"/>
      <c r="I177" s="319"/>
      <c r="J177" s="265" t="s">
        <v>192</v>
      </c>
      <c r="K177" s="266">
        <v>17.558</v>
      </c>
      <c r="L177" s="320">
        <v>0</v>
      </c>
      <c r="M177" s="320"/>
      <c r="N177" s="321">
        <f t="shared" si="35"/>
        <v>0</v>
      </c>
      <c r="O177" s="321"/>
      <c r="P177" s="321"/>
      <c r="Q177" s="321"/>
      <c r="R177" s="135"/>
      <c r="T177" s="166" t="s">
        <v>5</v>
      </c>
      <c r="U177" s="259" t="s">
        <v>43</v>
      </c>
      <c r="V177" s="133"/>
      <c r="W177" s="260">
        <f t="shared" si="36"/>
        <v>0</v>
      </c>
      <c r="X177" s="260">
        <v>4.1599999999999996E-3</v>
      </c>
      <c r="Y177" s="260">
        <f t="shared" si="37"/>
        <v>7.3041279999999986E-2</v>
      </c>
      <c r="Z177" s="260">
        <v>0</v>
      </c>
      <c r="AA177" s="261">
        <f t="shared" si="38"/>
        <v>0</v>
      </c>
      <c r="AR177" s="139" t="s">
        <v>193</v>
      </c>
      <c r="AT177" s="139" t="s">
        <v>189</v>
      </c>
      <c r="AU177" s="139" t="s">
        <v>87</v>
      </c>
      <c r="AY177" s="139" t="s">
        <v>188</v>
      </c>
      <c r="BE177" s="140">
        <f t="shared" si="39"/>
        <v>0</v>
      </c>
      <c r="BF177" s="140">
        <f t="shared" si="40"/>
        <v>0</v>
      </c>
      <c r="BG177" s="140">
        <f t="shared" si="41"/>
        <v>0</v>
      </c>
      <c r="BH177" s="140">
        <f t="shared" si="42"/>
        <v>0</v>
      </c>
      <c r="BI177" s="140">
        <f t="shared" si="43"/>
        <v>0</v>
      </c>
      <c r="BJ177" s="139" t="s">
        <v>87</v>
      </c>
      <c r="BK177" s="262">
        <f t="shared" si="44"/>
        <v>0</v>
      </c>
      <c r="BL177" s="139" t="s">
        <v>193</v>
      </c>
      <c r="BM177" s="139" t="s">
        <v>304</v>
      </c>
    </row>
    <row r="178" spans="2:65" s="138" customFormat="1" ht="44.25" customHeight="1">
      <c r="B178" s="132"/>
      <c r="C178" s="161" t="s">
        <v>305</v>
      </c>
      <c r="D178" s="161" t="s">
        <v>189</v>
      </c>
      <c r="E178" s="264" t="s">
        <v>306</v>
      </c>
      <c r="F178" s="319" t="s">
        <v>307</v>
      </c>
      <c r="G178" s="319"/>
      <c r="H178" s="319"/>
      <c r="I178" s="319"/>
      <c r="J178" s="265" t="s">
        <v>192</v>
      </c>
      <c r="K178" s="266">
        <v>17.558</v>
      </c>
      <c r="L178" s="320">
        <v>0</v>
      </c>
      <c r="M178" s="320"/>
      <c r="N178" s="321">
        <f t="shared" si="35"/>
        <v>0</v>
      </c>
      <c r="O178" s="321"/>
      <c r="P178" s="321"/>
      <c r="Q178" s="321"/>
      <c r="R178" s="135"/>
      <c r="T178" s="166" t="s">
        <v>5</v>
      </c>
      <c r="U178" s="259" t="s">
        <v>43</v>
      </c>
      <c r="V178" s="133"/>
      <c r="W178" s="260">
        <f t="shared" si="36"/>
        <v>0</v>
      </c>
      <c r="X178" s="260">
        <v>6.1999999999999998E-3</v>
      </c>
      <c r="Y178" s="260">
        <f t="shared" si="37"/>
        <v>0.1088596</v>
      </c>
      <c r="Z178" s="260">
        <v>0</v>
      </c>
      <c r="AA178" s="261">
        <f t="shared" si="38"/>
        <v>0</v>
      </c>
      <c r="AR178" s="139" t="s">
        <v>193</v>
      </c>
      <c r="AT178" s="139" t="s">
        <v>189</v>
      </c>
      <c r="AU178" s="139" t="s">
        <v>87</v>
      </c>
      <c r="AY178" s="139" t="s">
        <v>188</v>
      </c>
      <c r="BE178" s="140">
        <f t="shared" si="39"/>
        <v>0</v>
      </c>
      <c r="BF178" s="140">
        <f t="shared" si="40"/>
        <v>0</v>
      </c>
      <c r="BG178" s="140">
        <f t="shared" si="41"/>
        <v>0</v>
      </c>
      <c r="BH178" s="140">
        <f t="shared" si="42"/>
        <v>0</v>
      </c>
      <c r="BI178" s="140">
        <f t="shared" si="43"/>
        <v>0</v>
      </c>
      <c r="BJ178" s="139" t="s">
        <v>87</v>
      </c>
      <c r="BK178" s="262">
        <f t="shared" si="44"/>
        <v>0</v>
      </c>
      <c r="BL178" s="139" t="s">
        <v>193</v>
      </c>
      <c r="BM178" s="139" t="s">
        <v>308</v>
      </c>
    </row>
    <row r="179" spans="2:65" s="138" customFormat="1" ht="44.25" customHeight="1">
      <c r="B179" s="132"/>
      <c r="C179" s="161" t="s">
        <v>309</v>
      </c>
      <c r="D179" s="161" t="s">
        <v>189</v>
      </c>
      <c r="E179" s="264" t="s">
        <v>310</v>
      </c>
      <c r="F179" s="319" t="s">
        <v>311</v>
      </c>
      <c r="G179" s="319"/>
      <c r="H179" s="319"/>
      <c r="I179" s="319"/>
      <c r="J179" s="265" t="s">
        <v>192</v>
      </c>
      <c r="K179" s="266">
        <v>168.20400000000001</v>
      </c>
      <c r="L179" s="320">
        <v>0</v>
      </c>
      <c r="M179" s="320"/>
      <c r="N179" s="321">
        <f t="shared" si="35"/>
        <v>0</v>
      </c>
      <c r="O179" s="321"/>
      <c r="P179" s="321"/>
      <c r="Q179" s="321"/>
      <c r="R179" s="135"/>
      <c r="T179" s="166" t="s">
        <v>5</v>
      </c>
      <c r="U179" s="259" t="s">
        <v>43</v>
      </c>
      <c r="V179" s="133"/>
      <c r="W179" s="260">
        <f t="shared" si="36"/>
        <v>0</v>
      </c>
      <c r="X179" s="260">
        <v>3.0400000000000002E-3</v>
      </c>
      <c r="Y179" s="260">
        <f t="shared" si="37"/>
        <v>0.51134016000000004</v>
      </c>
      <c r="Z179" s="260">
        <v>0</v>
      </c>
      <c r="AA179" s="261">
        <f t="shared" si="38"/>
        <v>0</v>
      </c>
      <c r="AR179" s="139" t="s">
        <v>193</v>
      </c>
      <c r="AT179" s="139" t="s">
        <v>189</v>
      </c>
      <c r="AU179" s="139" t="s">
        <v>87</v>
      </c>
      <c r="AY179" s="139" t="s">
        <v>188</v>
      </c>
      <c r="BE179" s="140">
        <f t="shared" si="39"/>
        <v>0</v>
      </c>
      <c r="BF179" s="140">
        <f t="shared" si="40"/>
        <v>0</v>
      </c>
      <c r="BG179" s="140">
        <f t="shared" si="41"/>
        <v>0</v>
      </c>
      <c r="BH179" s="140">
        <f t="shared" si="42"/>
        <v>0</v>
      </c>
      <c r="BI179" s="140">
        <f t="shared" si="43"/>
        <v>0</v>
      </c>
      <c r="BJ179" s="139" t="s">
        <v>87</v>
      </c>
      <c r="BK179" s="262">
        <f t="shared" si="44"/>
        <v>0</v>
      </c>
      <c r="BL179" s="139" t="s">
        <v>193</v>
      </c>
      <c r="BM179" s="139" t="s">
        <v>312</v>
      </c>
    </row>
    <row r="180" spans="2:65" s="138" customFormat="1" ht="44.25" customHeight="1">
      <c r="B180" s="132"/>
      <c r="C180" s="161" t="s">
        <v>313</v>
      </c>
      <c r="D180" s="161" t="s">
        <v>189</v>
      </c>
      <c r="E180" s="264" t="s">
        <v>314</v>
      </c>
      <c r="F180" s="319" t="s">
        <v>315</v>
      </c>
      <c r="G180" s="319"/>
      <c r="H180" s="319"/>
      <c r="I180" s="319"/>
      <c r="J180" s="265" t="s">
        <v>192</v>
      </c>
      <c r="K180" s="266">
        <v>12.561</v>
      </c>
      <c r="L180" s="320">
        <v>0</v>
      </c>
      <c r="M180" s="320"/>
      <c r="N180" s="321">
        <f t="shared" si="35"/>
        <v>0</v>
      </c>
      <c r="O180" s="321"/>
      <c r="P180" s="321"/>
      <c r="Q180" s="321"/>
      <c r="R180" s="135"/>
      <c r="T180" s="166" t="s">
        <v>5</v>
      </c>
      <c r="U180" s="259" t="s">
        <v>43</v>
      </c>
      <c r="V180" s="133"/>
      <c r="W180" s="260">
        <f t="shared" si="36"/>
        <v>0</v>
      </c>
      <c r="X180" s="260">
        <v>1.6469999999999999E-2</v>
      </c>
      <c r="Y180" s="260">
        <f t="shared" si="37"/>
        <v>0.20687966999999999</v>
      </c>
      <c r="Z180" s="260">
        <v>0</v>
      </c>
      <c r="AA180" s="261">
        <f t="shared" si="38"/>
        <v>0</v>
      </c>
      <c r="AR180" s="139" t="s">
        <v>193</v>
      </c>
      <c r="AT180" s="139" t="s">
        <v>189</v>
      </c>
      <c r="AU180" s="139" t="s">
        <v>87</v>
      </c>
      <c r="AY180" s="139" t="s">
        <v>188</v>
      </c>
      <c r="BE180" s="140">
        <f t="shared" si="39"/>
        <v>0</v>
      </c>
      <c r="BF180" s="140">
        <f t="shared" si="40"/>
        <v>0</v>
      </c>
      <c r="BG180" s="140">
        <f t="shared" si="41"/>
        <v>0</v>
      </c>
      <c r="BH180" s="140">
        <f t="shared" si="42"/>
        <v>0</v>
      </c>
      <c r="BI180" s="140">
        <f t="shared" si="43"/>
        <v>0</v>
      </c>
      <c r="BJ180" s="139" t="s">
        <v>87</v>
      </c>
      <c r="BK180" s="262">
        <f t="shared" si="44"/>
        <v>0</v>
      </c>
      <c r="BL180" s="139" t="s">
        <v>193</v>
      </c>
      <c r="BM180" s="139" t="s">
        <v>316</v>
      </c>
    </row>
    <row r="181" spans="2:65" s="138" customFormat="1" ht="44.25" customHeight="1">
      <c r="B181" s="132"/>
      <c r="C181" s="161" t="s">
        <v>317</v>
      </c>
      <c r="D181" s="161" t="s">
        <v>189</v>
      </c>
      <c r="E181" s="264" t="s">
        <v>318</v>
      </c>
      <c r="F181" s="319" t="s">
        <v>319</v>
      </c>
      <c r="G181" s="319"/>
      <c r="H181" s="319"/>
      <c r="I181" s="319"/>
      <c r="J181" s="265" t="s">
        <v>192</v>
      </c>
      <c r="K181" s="266">
        <v>145.97800000000001</v>
      </c>
      <c r="L181" s="320">
        <v>0</v>
      </c>
      <c r="M181" s="320"/>
      <c r="N181" s="321">
        <f t="shared" si="35"/>
        <v>0</v>
      </c>
      <c r="O181" s="321"/>
      <c r="P181" s="321"/>
      <c r="Q181" s="321"/>
      <c r="R181" s="135"/>
      <c r="T181" s="166" t="s">
        <v>5</v>
      </c>
      <c r="U181" s="259" t="s">
        <v>43</v>
      </c>
      <c r="V181" s="133"/>
      <c r="W181" s="260">
        <f t="shared" si="36"/>
        <v>0</v>
      </c>
      <c r="X181" s="260">
        <v>1.1180000000000001E-2</v>
      </c>
      <c r="Y181" s="260">
        <f t="shared" si="37"/>
        <v>1.6320340400000002</v>
      </c>
      <c r="Z181" s="260">
        <v>0</v>
      </c>
      <c r="AA181" s="261">
        <f t="shared" si="38"/>
        <v>0</v>
      </c>
      <c r="AR181" s="139" t="s">
        <v>193</v>
      </c>
      <c r="AT181" s="139" t="s">
        <v>189</v>
      </c>
      <c r="AU181" s="139" t="s">
        <v>87</v>
      </c>
      <c r="AY181" s="139" t="s">
        <v>188</v>
      </c>
      <c r="BE181" s="140">
        <f t="shared" si="39"/>
        <v>0</v>
      </c>
      <c r="BF181" s="140">
        <f t="shared" si="40"/>
        <v>0</v>
      </c>
      <c r="BG181" s="140">
        <f t="shared" si="41"/>
        <v>0</v>
      </c>
      <c r="BH181" s="140">
        <f t="shared" si="42"/>
        <v>0</v>
      </c>
      <c r="BI181" s="140">
        <f t="shared" si="43"/>
        <v>0</v>
      </c>
      <c r="BJ181" s="139" t="s">
        <v>87</v>
      </c>
      <c r="BK181" s="262">
        <f t="shared" si="44"/>
        <v>0</v>
      </c>
      <c r="BL181" s="139" t="s">
        <v>193</v>
      </c>
      <c r="BM181" s="139" t="s">
        <v>320</v>
      </c>
    </row>
    <row r="182" spans="2:65" s="138" customFormat="1" ht="44.25" customHeight="1">
      <c r="B182" s="132"/>
      <c r="C182" s="161" t="s">
        <v>321</v>
      </c>
      <c r="D182" s="161" t="s">
        <v>189</v>
      </c>
      <c r="E182" s="264" t="s">
        <v>322</v>
      </c>
      <c r="F182" s="319" t="s">
        <v>323</v>
      </c>
      <c r="G182" s="319"/>
      <c r="H182" s="319"/>
      <c r="I182" s="319"/>
      <c r="J182" s="265" t="s">
        <v>192</v>
      </c>
      <c r="K182" s="266">
        <v>9.6649999999999991</v>
      </c>
      <c r="L182" s="320">
        <v>0</v>
      </c>
      <c r="M182" s="320"/>
      <c r="N182" s="321">
        <f t="shared" si="35"/>
        <v>0</v>
      </c>
      <c r="O182" s="321"/>
      <c r="P182" s="321"/>
      <c r="Q182" s="321"/>
      <c r="R182" s="135"/>
      <c r="T182" s="166" t="s">
        <v>5</v>
      </c>
      <c r="U182" s="259" t="s">
        <v>43</v>
      </c>
      <c r="V182" s="133"/>
      <c r="W182" s="260">
        <f t="shared" si="36"/>
        <v>0</v>
      </c>
      <c r="X182" s="260">
        <v>9.9699999999999997E-3</v>
      </c>
      <c r="Y182" s="260">
        <f t="shared" si="37"/>
        <v>9.6360049999999989E-2</v>
      </c>
      <c r="Z182" s="260">
        <v>0</v>
      </c>
      <c r="AA182" s="261">
        <f t="shared" si="38"/>
        <v>0</v>
      </c>
      <c r="AR182" s="139" t="s">
        <v>193</v>
      </c>
      <c r="AT182" s="139" t="s">
        <v>189</v>
      </c>
      <c r="AU182" s="139" t="s">
        <v>87</v>
      </c>
      <c r="AY182" s="139" t="s">
        <v>188</v>
      </c>
      <c r="BE182" s="140">
        <f t="shared" si="39"/>
        <v>0</v>
      </c>
      <c r="BF182" s="140">
        <f t="shared" si="40"/>
        <v>0</v>
      </c>
      <c r="BG182" s="140">
        <f t="shared" si="41"/>
        <v>0</v>
      </c>
      <c r="BH182" s="140">
        <f t="shared" si="42"/>
        <v>0</v>
      </c>
      <c r="BI182" s="140">
        <f t="shared" si="43"/>
        <v>0</v>
      </c>
      <c r="BJ182" s="139" t="s">
        <v>87</v>
      </c>
      <c r="BK182" s="262">
        <f t="shared" si="44"/>
        <v>0</v>
      </c>
      <c r="BL182" s="139" t="s">
        <v>193</v>
      </c>
      <c r="BM182" s="139" t="s">
        <v>324</v>
      </c>
    </row>
    <row r="183" spans="2:65" s="138" customFormat="1" ht="44.25" customHeight="1">
      <c r="B183" s="132"/>
      <c r="C183" s="161" t="s">
        <v>325</v>
      </c>
      <c r="D183" s="161" t="s">
        <v>189</v>
      </c>
      <c r="E183" s="264" t="s">
        <v>326</v>
      </c>
      <c r="F183" s="319" t="s">
        <v>327</v>
      </c>
      <c r="G183" s="319"/>
      <c r="H183" s="319"/>
      <c r="I183" s="319"/>
      <c r="J183" s="265" t="s">
        <v>197</v>
      </c>
      <c r="K183" s="266">
        <v>1.6839999999999999</v>
      </c>
      <c r="L183" s="320">
        <v>0</v>
      </c>
      <c r="M183" s="320"/>
      <c r="N183" s="321">
        <f t="shared" si="35"/>
        <v>0</v>
      </c>
      <c r="O183" s="321"/>
      <c r="P183" s="321"/>
      <c r="Q183" s="321"/>
      <c r="R183" s="135"/>
      <c r="T183" s="166" t="s">
        <v>5</v>
      </c>
      <c r="U183" s="259" t="s">
        <v>43</v>
      </c>
      <c r="V183" s="133"/>
      <c r="W183" s="260">
        <f t="shared" si="36"/>
        <v>0</v>
      </c>
      <c r="X183" s="260">
        <v>2.0952500000000001</v>
      </c>
      <c r="Y183" s="260">
        <f t="shared" si="37"/>
        <v>3.5284010000000001</v>
      </c>
      <c r="Z183" s="260">
        <v>0</v>
      </c>
      <c r="AA183" s="261">
        <f t="shared" si="38"/>
        <v>0</v>
      </c>
      <c r="AR183" s="139" t="s">
        <v>253</v>
      </c>
      <c r="AT183" s="139" t="s">
        <v>189</v>
      </c>
      <c r="AU183" s="139" t="s">
        <v>87</v>
      </c>
      <c r="AY183" s="139" t="s">
        <v>188</v>
      </c>
      <c r="BE183" s="140">
        <f t="shared" si="39"/>
        <v>0</v>
      </c>
      <c r="BF183" s="140">
        <f t="shared" si="40"/>
        <v>0</v>
      </c>
      <c r="BG183" s="140">
        <f t="shared" si="41"/>
        <v>0</v>
      </c>
      <c r="BH183" s="140">
        <f t="shared" si="42"/>
        <v>0</v>
      </c>
      <c r="BI183" s="140">
        <f t="shared" si="43"/>
        <v>0</v>
      </c>
      <c r="BJ183" s="139" t="s">
        <v>87</v>
      </c>
      <c r="BK183" s="262">
        <f t="shared" si="44"/>
        <v>0</v>
      </c>
      <c r="BL183" s="139" t="s">
        <v>253</v>
      </c>
      <c r="BM183" s="139" t="s">
        <v>328</v>
      </c>
    </row>
    <row r="184" spans="2:65" s="138" customFormat="1" ht="31.5" customHeight="1">
      <c r="B184" s="132"/>
      <c r="C184" s="161" t="s">
        <v>329</v>
      </c>
      <c r="D184" s="161" t="s">
        <v>189</v>
      </c>
      <c r="E184" s="264" t="s">
        <v>330</v>
      </c>
      <c r="F184" s="319" t="s">
        <v>331</v>
      </c>
      <c r="G184" s="319"/>
      <c r="H184" s="319"/>
      <c r="I184" s="319"/>
      <c r="J184" s="265" t="s">
        <v>197</v>
      </c>
      <c r="K184" s="266">
        <v>2.0680000000000001</v>
      </c>
      <c r="L184" s="320">
        <v>0</v>
      </c>
      <c r="M184" s="320"/>
      <c r="N184" s="321">
        <f t="shared" si="35"/>
        <v>0</v>
      </c>
      <c r="O184" s="321"/>
      <c r="P184" s="321"/>
      <c r="Q184" s="321"/>
      <c r="R184" s="135"/>
      <c r="T184" s="166" t="s">
        <v>5</v>
      </c>
      <c r="U184" s="259" t="s">
        <v>43</v>
      </c>
      <c r="V184" s="133"/>
      <c r="W184" s="260">
        <f t="shared" si="36"/>
        <v>0</v>
      </c>
      <c r="X184" s="260">
        <v>2.23543</v>
      </c>
      <c r="Y184" s="260">
        <f t="shared" si="37"/>
        <v>4.62286924</v>
      </c>
      <c r="Z184" s="260">
        <v>0</v>
      </c>
      <c r="AA184" s="261">
        <f t="shared" si="38"/>
        <v>0</v>
      </c>
      <c r="AR184" s="139" t="s">
        <v>193</v>
      </c>
      <c r="AT184" s="139" t="s">
        <v>189</v>
      </c>
      <c r="AU184" s="139" t="s">
        <v>87</v>
      </c>
      <c r="AY184" s="139" t="s">
        <v>188</v>
      </c>
      <c r="BE184" s="140">
        <f t="shared" si="39"/>
        <v>0</v>
      </c>
      <c r="BF184" s="140">
        <f t="shared" si="40"/>
        <v>0</v>
      </c>
      <c r="BG184" s="140">
        <f t="shared" si="41"/>
        <v>0</v>
      </c>
      <c r="BH184" s="140">
        <f t="shared" si="42"/>
        <v>0</v>
      </c>
      <c r="BI184" s="140">
        <f t="shared" si="43"/>
        <v>0</v>
      </c>
      <c r="BJ184" s="139" t="s">
        <v>87</v>
      </c>
      <c r="BK184" s="262">
        <f t="shared" si="44"/>
        <v>0</v>
      </c>
      <c r="BL184" s="139" t="s">
        <v>193</v>
      </c>
      <c r="BM184" s="139" t="s">
        <v>332</v>
      </c>
    </row>
    <row r="185" spans="2:65" s="138" customFormat="1" ht="31.5" customHeight="1">
      <c r="B185" s="132"/>
      <c r="C185" s="161" t="s">
        <v>333</v>
      </c>
      <c r="D185" s="161" t="s">
        <v>189</v>
      </c>
      <c r="E185" s="264" t="s">
        <v>334</v>
      </c>
      <c r="F185" s="319" t="s">
        <v>335</v>
      </c>
      <c r="G185" s="319"/>
      <c r="H185" s="319"/>
      <c r="I185" s="319"/>
      <c r="J185" s="265" t="s">
        <v>197</v>
      </c>
      <c r="K185" s="266">
        <v>1.6639999999999999</v>
      </c>
      <c r="L185" s="320">
        <v>0</v>
      </c>
      <c r="M185" s="320"/>
      <c r="N185" s="321">
        <f t="shared" si="35"/>
        <v>0</v>
      </c>
      <c r="O185" s="321"/>
      <c r="P185" s="321"/>
      <c r="Q185" s="321"/>
      <c r="R185" s="135"/>
      <c r="T185" s="166" t="s">
        <v>5</v>
      </c>
      <c r="U185" s="259" t="s">
        <v>43</v>
      </c>
      <c r="V185" s="133"/>
      <c r="W185" s="260">
        <f t="shared" si="36"/>
        <v>0</v>
      </c>
      <c r="X185" s="260">
        <v>2.19407</v>
      </c>
      <c r="Y185" s="260">
        <f t="shared" si="37"/>
        <v>3.6509324799999998</v>
      </c>
      <c r="Z185" s="260">
        <v>0</v>
      </c>
      <c r="AA185" s="261">
        <f t="shared" si="38"/>
        <v>0</v>
      </c>
      <c r="AR185" s="139" t="s">
        <v>193</v>
      </c>
      <c r="AT185" s="139" t="s">
        <v>189</v>
      </c>
      <c r="AU185" s="139" t="s">
        <v>87</v>
      </c>
      <c r="AY185" s="139" t="s">
        <v>188</v>
      </c>
      <c r="BE185" s="140">
        <f t="shared" si="39"/>
        <v>0</v>
      </c>
      <c r="BF185" s="140">
        <f t="shared" si="40"/>
        <v>0</v>
      </c>
      <c r="BG185" s="140">
        <f t="shared" si="41"/>
        <v>0</v>
      </c>
      <c r="BH185" s="140">
        <f t="shared" si="42"/>
        <v>0</v>
      </c>
      <c r="BI185" s="140">
        <f t="shared" si="43"/>
        <v>0</v>
      </c>
      <c r="BJ185" s="139" t="s">
        <v>87</v>
      </c>
      <c r="BK185" s="262">
        <f t="shared" si="44"/>
        <v>0</v>
      </c>
      <c r="BL185" s="139" t="s">
        <v>193</v>
      </c>
      <c r="BM185" s="139" t="s">
        <v>336</v>
      </c>
    </row>
    <row r="186" spans="2:65" s="138" customFormat="1" ht="31.5" customHeight="1">
      <c r="B186" s="132"/>
      <c r="C186" s="161" t="s">
        <v>337</v>
      </c>
      <c r="D186" s="161" t="s">
        <v>189</v>
      </c>
      <c r="E186" s="264" t="s">
        <v>338</v>
      </c>
      <c r="F186" s="319" t="s">
        <v>339</v>
      </c>
      <c r="G186" s="319"/>
      <c r="H186" s="319"/>
      <c r="I186" s="319"/>
      <c r="J186" s="265" t="s">
        <v>197</v>
      </c>
      <c r="K186" s="266">
        <v>2.0680000000000001</v>
      </c>
      <c r="L186" s="320">
        <v>0</v>
      </c>
      <c r="M186" s="320"/>
      <c r="N186" s="321">
        <f t="shared" si="35"/>
        <v>0</v>
      </c>
      <c r="O186" s="321"/>
      <c r="P186" s="321"/>
      <c r="Q186" s="321"/>
      <c r="R186" s="135"/>
      <c r="T186" s="166" t="s">
        <v>5</v>
      </c>
      <c r="U186" s="259" t="s">
        <v>43</v>
      </c>
      <c r="V186" s="133"/>
      <c r="W186" s="260">
        <f t="shared" si="36"/>
        <v>0</v>
      </c>
      <c r="X186" s="260">
        <v>0</v>
      </c>
      <c r="Y186" s="260">
        <f t="shared" si="37"/>
        <v>0</v>
      </c>
      <c r="Z186" s="260">
        <v>0</v>
      </c>
      <c r="AA186" s="261">
        <f t="shared" si="38"/>
        <v>0</v>
      </c>
      <c r="AR186" s="139" t="s">
        <v>193</v>
      </c>
      <c r="AT186" s="139" t="s">
        <v>189</v>
      </c>
      <c r="AU186" s="139" t="s">
        <v>87</v>
      </c>
      <c r="AY186" s="139" t="s">
        <v>188</v>
      </c>
      <c r="BE186" s="140">
        <f t="shared" si="39"/>
        <v>0</v>
      </c>
      <c r="BF186" s="140">
        <f t="shared" si="40"/>
        <v>0</v>
      </c>
      <c r="BG186" s="140">
        <f t="shared" si="41"/>
        <v>0</v>
      </c>
      <c r="BH186" s="140">
        <f t="shared" si="42"/>
        <v>0</v>
      </c>
      <c r="BI186" s="140">
        <f t="shared" si="43"/>
        <v>0</v>
      </c>
      <c r="BJ186" s="139" t="s">
        <v>87</v>
      </c>
      <c r="BK186" s="262">
        <f t="shared" si="44"/>
        <v>0</v>
      </c>
      <c r="BL186" s="139" t="s">
        <v>193</v>
      </c>
      <c r="BM186" s="139" t="s">
        <v>340</v>
      </c>
    </row>
    <row r="187" spans="2:65" s="138" customFormat="1" ht="31.5" customHeight="1">
      <c r="B187" s="132"/>
      <c r="C187" s="161" t="s">
        <v>341</v>
      </c>
      <c r="D187" s="161" t="s">
        <v>189</v>
      </c>
      <c r="E187" s="264" t="s">
        <v>342</v>
      </c>
      <c r="F187" s="319" t="s">
        <v>343</v>
      </c>
      <c r="G187" s="319"/>
      <c r="H187" s="319"/>
      <c r="I187" s="319"/>
      <c r="J187" s="265" t="s">
        <v>192</v>
      </c>
      <c r="K187" s="266">
        <v>2.7759999999999998</v>
      </c>
      <c r="L187" s="320">
        <v>0</v>
      </c>
      <c r="M187" s="320"/>
      <c r="N187" s="321">
        <f t="shared" si="35"/>
        <v>0</v>
      </c>
      <c r="O187" s="321"/>
      <c r="P187" s="321"/>
      <c r="Q187" s="321"/>
      <c r="R187" s="135"/>
      <c r="T187" s="166" t="s">
        <v>5</v>
      </c>
      <c r="U187" s="259" t="s">
        <v>43</v>
      </c>
      <c r="V187" s="133"/>
      <c r="W187" s="260">
        <f t="shared" si="36"/>
        <v>0</v>
      </c>
      <c r="X187" s="260">
        <v>8.6099999999999996E-3</v>
      </c>
      <c r="Y187" s="260">
        <f t="shared" si="37"/>
        <v>2.3901359999999996E-2</v>
      </c>
      <c r="Z187" s="260">
        <v>0</v>
      </c>
      <c r="AA187" s="261">
        <f t="shared" si="38"/>
        <v>0</v>
      </c>
      <c r="AR187" s="139" t="s">
        <v>193</v>
      </c>
      <c r="AT187" s="139" t="s">
        <v>189</v>
      </c>
      <c r="AU187" s="139" t="s">
        <v>87</v>
      </c>
      <c r="AY187" s="139" t="s">
        <v>188</v>
      </c>
      <c r="BE187" s="140">
        <f t="shared" si="39"/>
        <v>0</v>
      </c>
      <c r="BF187" s="140">
        <f t="shared" si="40"/>
        <v>0</v>
      </c>
      <c r="BG187" s="140">
        <f t="shared" si="41"/>
        <v>0</v>
      </c>
      <c r="BH187" s="140">
        <f t="shared" si="42"/>
        <v>0</v>
      </c>
      <c r="BI187" s="140">
        <f t="shared" si="43"/>
        <v>0</v>
      </c>
      <c r="BJ187" s="139" t="s">
        <v>87</v>
      </c>
      <c r="BK187" s="262">
        <f t="shared" si="44"/>
        <v>0</v>
      </c>
      <c r="BL187" s="139" t="s">
        <v>193</v>
      </c>
      <c r="BM187" s="139" t="s">
        <v>344</v>
      </c>
    </row>
    <row r="188" spans="2:65" s="138" customFormat="1" ht="31.5" customHeight="1">
      <c r="B188" s="132"/>
      <c r="C188" s="161" t="s">
        <v>345</v>
      </c>
      <c r="D188" s="161" t="s">
        <v>189</v>
      </c>
      <c r="E188" s="264" t="s">
        <v>346</v>
      </c>
      <c r="F188" s="319" t="s">
        <v>347</v>
      </c>
      <c r="G188" s="319"/>
      <c r="H188" s="319"/>
      <c r="I188" s="319"/>
      <c r="J188" s="265" t="s">
        <v>192</v>
      </c>
      <c r="K188" s="266">
        <v>2.7759999999999998</v>
      </c>
      <c r="L188" s="320">
        <v>0</v>
      </c>
      <c r="M188" s="320"/>
      <c r="N188" s="321">
        <f t="shared" si="35"/>
        <v>0</v>
      </c>
      <c r="O188" s="321"/>
      <c r="P188" s="321"/>
      <c r="Q188" s="321"/>
      <c r="R188" s="135"/>
      <c r="T188" s="166" t="s">
        <v>5</v>
      </c>
      <c r="U188" s="259" t="s">
        <v>43</v>
      </c>
      <c r="V188" s="133"/>
      <c r="W188" s="260">
        <f t="shared" si="36"/>
        <v>0</v>
      </c>
      <c r="X188" s="260">
        <v>0</v>
      </c>
      <c r="Y188" s="260">
        <f t="shared" si="37"/>
        <v>0</v>
      </c>
      <c r="Z188" s="260">
        <v>0</v>
      </c>
      <c r="AA188" s="261">
        <f t="shared" si="38"/>
        <v>0</v>
      </c>
      <c r="AR188" s="139" t="s">
        <v>193</v>
      </c>
      <c r="AT188" s="139" t="s">
        <v>189</v>
      </c>
      <c r="AU188" s="139" t="s">
        <v>87</v>
      </c>
      <c r="AY188" s="139" t="s">
        <v>188</v>
      </c>
      <c r="BE188" s="140">
        <f t="shared" si="39"/>
        <v>0</v>
      </c>
      <c r="BF188" s="140">
        <f t="shared" si="40"/>
        <v>0</v>
      </c>
      <c r="BG188" s="140">
        <f t="shared" si="41"/>
        <v>0</v>
      </c>
      <c r="BH188" s="140">
        <f t="shared" si="42"/>
        <v>0</v>
      </c>
      <c r="BI188" s="140">
        <f t="shared" si="43"/>
        <v>0</v>
      </c>
      <c r="BJ188" s="139" t="s">
        <v>87</v>
      </c>
      <c r="BK188" s="262">
        <f t="shared" si="44"/>
        <v>0</v>
      </c>
      <c r="BL188" s="139" t="s">
        <v>193</v>
      </c>
      <c r="BM188" s="139" t="s">
        <v>348</v>
      </c>
    </row>
    <row r="189" spans="2:65" s="138" customFormat="1" ht="31.5" customHeight="1">
      <c r="B189" s="132"/>
      <c r="C189" s="161" t="s">
        <v>349</v>
      </c>
      <c r="D189" s="161" t="s">
        <v>189</v>
      </c>
      <c r="E189" s="264" t="s">
        <v>350</v>
      </c>
      <c r="F189" s="319" t="s">
        <v>351</v>
      </c>
      <c r="G189" s="319"/>
      <c r="H189" s="319"/>
      <c r="I189" s="319"/>
      <c r="J189" s="265" t="s">
        <v>197</v>
      </c>
      <c r="K189" s="266">
        <v>1.3939999999999999</v>
      </c>
      <c r="L189" s="320">
        <v>0</v>
      </c>
      <c r="M189" s="320"/>
      <c r="N189" s="321">
        <f t="shared" si="35"/>
        <v>0</v>
      </c>
      <c r="O189" s="321"/>
      <c r="P189" s="321"/>
      <c r="Q189" s="321"/>
      <c r="R189" s="135"/>
      <c r="T189" s="166" t="s">
        <v>5</v>
      </c>
      <c r="U189" s="259" t="s">
        <v>43</v>
      </c>
      <c r="V189" s="133"/>
      <c r="W189" s="260">
        <f t="shared" si="36"/>
        <v>0</v>
      </c>
      <c r="X189" s="260">
        <v>1.7126999999999999</v>
      </c>
      <c r="Y189" s="260">
        <f t="shared" si="37"/>
        <v>2.3875037999999997</v>
      </c>
      <c r="Z189" s="260">
        <v>0</v>
      </c>
      <c r="AA189" s="261">
        <f t="shared" si="38"/>
        <v>0</v>
      </c>
      <c r="AR189" s="139" t="s">
        <v>193</v>
      </c>
      <c r="AT189" s="139" t="s">
        <v>189</v>
      </c>
      <c r="AU189" s="139" t="s">
        <v>87</v>
      </c>
      <c r="AY189" s="139" t="s">
        <v>188</v>
      </c>
      <c r="BE189" s="140">
        <f t="shared" si="39"/>
        <v>0</v>
      </c>
      <c r="BF189" s="140">
        <f t="shared" si="40"/>
        <v>0</v>
      </c>
      <c r="BG189" s="140">
        <f t="shared" si="41"/>
        <v>0</v>
      </c>
      <c r="BH189" s="140">
        <f t="shared" si="42"/>
        <v>0</v>
      </c>
      <c r="BI189" s="140">
        <f t="shared" si="43"/>
        <v>0</v>
      </c>
      <c r="BJ189" s="139" t="s">
        <v>87</v>
      </c>
      <c r="BK189" s="262">
        <f t="shared" si="44"/>
        <v>0</v>
      </c>
      <c r="BL189" s="139" t="s">
        <v>193</v>
      </c>
      <c r="BM189" s="139" t="s">
        <v>352</v>
      </c>
    </row>
    <row r="190" spans="2:65" s="138" customFormat="1" ht="22.5" customHeight="1">
      <c r="B190" s="132"/>
      <c r="C190" s="161" t="s">
        <v>353</v>
      </c>
      <c r="D190" s="161" t="s">
        <v>189</v>
      </c>
      <c r="E190" s="264" t="s">
        <v>354</v>
      </c>
      <c r="F190" s="319" t="s">
        <v>355</v>
      </c>
      <c r="G190" s="319"/>
      <c r="H190" s="319"/>
      <c r="I190" s="319"/>
      <c r="J190" s="265" t="s">
        <v>197</v>
      </c>
      <c r="K190" s="266">
        <v>5.8410000000000002</v>
      </c>
      <c r="L190" s="320">
        <v>0</v>
      </c>
      <c r="M190" s="320"/>
      <c r="N190" s="321">
        <f t="shared" si="35"/>
        <v>0</v>
      </c>
      <c r="O190" s="321"/>
      <c r="P190" s="321"/>
      <c r="Q190" s="321"/>
      <c r="R190" s="135"/>
      <c r="T190" s="166" t="s">
        <v>5</v>
      </c>
      <c r="U190" s="259" t="s">
        <v>43</v>
      </c>
      <c r="V190" s="133"/>
      <c r="W190" s="260">
        <f t="shared" si="36"/>
        <v>0</v>
      </c>
      <c r="X190" s="260">
        <v>1.837</v>
      </c>
      <c r="Y190" s="260">
        <f t="shared" si="37"/>
        <v>10.729917</v>
      </c>
      <c r="Z190" s="260">
        <v>0</v>
      </c>
      <c r="AA190" s="261">
        <f t="shared" si="38"/>
        <v>0</v>
      </c>
      <c r="AR190" s="139" t="s">
        <v>193</v>
      </c>
      <c r="AT190" s="139" t="s">
        <v>189</v>
      </c>
      <c r="AU190" s="139" t="s">
        <v>87</v>
      </c>
      <c r="AY190" s="139" t="s">
        <v>188</v>
      </c>
      <c r="BE190" s="140">
        <f t="shared" si="39"/>
        <v>0</v>
      </c>
      <c r="BF190" s="140">
        <f t="shared" si="40"/>
        <v>0</v>
      </c>
      <c r="BG190" s="140">
        <f t="shared" si="41"/>
        <v>0</v>
      </c>
      <c r="BH190" s="140">
        <f t="shared" si="42"/>
        <v>0</v>
      </c>
      <c r="BI190" s="140">
        <f t="shared" si="43"/>
        <v>0</v>
      </c>
      <c r="BJ190" s="139" t="s">
        <v>87</v>
      </c>
      <c r="BK190" s="262">
        <f t="shared" si="44"/>
        <v>0</v>
      </c>
      <c r="BL190" s="139" t="s">
        <v>193</v>
      </c>
      <c r="BM190" s="139" t="s">
        <v>356</v>
      </c>
    </row>
    <row r="191" spans="2:65" s="138" customFormat="1" ht="22.5" customHeight="1">
      <c r="B191" s="132"/>
      <c r="C191" s="161" t="s">
        <v>357</v>
      </c>
      <c r="D191" s="161" t="s">
        <v>189</v>
      </c>
      <c r="E191" s="264" t="s">
        <v>358</v>
      </c>
      <c r="F191" s="319" t="s">
        <v>359</v>
      </c>
      <c r="G191" s="319"/>
      <c r="H191" s="319"/>
      <c r="I191" s="319"/>
      <c r="J191" s="265" t="s">
        <v>192</v>
      </c>
      <c r="K191" s="266">
        <v>65.14</v>
      </c>
      <c r="L191" s="320">
        <v>0</v>
      </c>
      <c r="M191" s="320"/>
      <c r="N191" s="321">
        <f t="shared" si="35"/>
        <v>0</v>
      </c>
      <c r="O191" s="321"/>
      <c r="P191" s="321"/>
      <c r="Q191" s="321"/>
      <c r="R191" s="135"/>
      <c r="T191" s="166" t="s">
        <v>5</v>
      </c>
      <c r="U191" s="259" t="s">
        <v>43</v>
      </c>
      <c r="V191" s="133"/>
      <c r="W191" s="260">
        <f t="shared" si="36"/>
        <v>0</v>
      </c>
      <c r="X191" s="260">
        <v>1.4999999999999999E-4</v>
      </c>
      <c r="Y191" s="260">
        <f t="shared" si="37"/>
        <v>9.7709999999999984E-3</v>
      </c>
      <c r="Z191" s="260">
        <v>0</v>
      </c>
      <c r="AA191" s="261">
        <f t="shared" si="38"/>
        <v>0</v>
      </c>
      <c r="AR191" s="139" t="s">
        <v>193</v>
      </c>
      <c r="AT191" s="139" t="s">
        <v>189</v>
      </c>
      <c r="AU191" s="139" t="s">
        <v>87</v>
      </c>
      <c r="AY191" s="139" t="s">
        <v>188</v>
      </c>
      <c r="BE191" s="140">
        <f t="shared" si="39"/>
        <v>0</v>
      </c>
      <c r="BF191" s="140">
        <f t="shared" si="40"/>
        <v>0</v>
      </c>
      <c r="BG191" s="140">
        <f t="shared" si="41"/>
        <v>0</v>
      </c>
      <c r="BH191" s="140">
        <f t="shared" si="42"/>
        <v>0</v>
      </c>
      <c r="BI191" s="140">
        <f t="shared" si="43"/>
        <v>0</v>
      </c>
      <c r="BJ191" s="139" t="s">
        <v>87</v>
      </c>
      <c r="BK191" s="262">
        <f t="shared" si="44"/>
        <v>0</v>
      </c>
      <c r="BL191" s="139" t="s">
        <v>193</v>
      </c>
      <c r="BM191" s="139" t="s">
        <v>360</v>
      </c>
    </row>
    <row r="192" spans="2:65" s="138" customFormat="1" ht="22.5" customHeight="1">
      <c r="B192" s="132"/>
      <c r="C192" s="161" t="s">
        <v>361</v>
      </c>
      <c r="D192" s="161" t="s">
        <v>189</v>
      </c>
      <c r="E192" s="264" t="s">
        <v>362</v>
      </c>
      <c r="F192" s="319" t="s">
        <v>363</v>
      </c>
      <c r="G192" s="319"/>
      <c r="H192" s="319"/>
      <c r="I192" s="319"/>
      <c r="J192" s="265" t="s">
        <v>192</v>
      </c>
      <c r="K192" s="266">
        <v>174.02</v>
      </c>
      <c r="L192" s="320">
        <v>0</v>
      </c>
      <c r="M192" s="320"/>
      <c r="N192" s="321">
        <f t="shared" si="35"/>
        <v>0</v>
      </c>
      <c r="O192" s="321"/>
      <c r="P192" s="321"/>
      <c r="Q192" s="321"/>
      <c r="R192" s="135"/>
      <c r="T192" s="166" t="s">
        <v>5</v>
      </c>
      <c r="U192" s="259" t="s">
        <v>43</v>
      </c>
      <c r="V192" s="133"/>
      <c r="W192" s="260">
        <f t="shared" si="36"/>
        <v>0</v>
      </c>
      <c r="X192" s="260">
        <v>3.6999999999999999E-4</v>
      </c>
      <c r="Y192" s="260">
        <f t="shared" si="37"/>
        <v>6.4387399999999997E-2</v>
      </c>
      <c r="Z192" s="260">
        <v>0</v>
      </c>
      <c r="AA192" s="261">
        <f t="shared" si="38"/>
        <v>0</v>
      </c>
      <c r="AR192" s="139" t="s">
        <v>193</v>
      </c>
      <c r="AT192" s="139" t="s">
        <v>189</v>
      </c>
      <c r="AU192" s="139" t="s">
        <v>87</v>
      </c>
      <c r="AY192" s="139" t="s">
        <v>188</v>
      </c>
      <c r="BE192" s="140">
        <f t="shared" si="39"/>
        <v>0</v>
      </c>
      <c r="BF192" s="140">
        <f t="shared" si="40"/>
        <v>0</v>
      </c>
      <c r="BG192" s="140">
        <f t="shared" si="41"/>
        <v>0</v>
      </c>
      <c r="BH192" s="140">
        <f t="shared" si="42"/>
        <v>0</v>
      </c>
      <c r="BI192" s="140">
        <f t="shared" si="43"/>
        <v>0</v>
      </c>
      <c r="BJ192" s="139" t="s">
        <v>87</v>
      </c>
      <c r="BK192" s="262">
        <f t="shared" si="44"/>
        <v>0</v>
      </c>
      <c r="BL192" s="139" t="s">
        <v>193</v>
      </c>
      <c r="BM192" s="139" t="s">
        <v>364</v>
      </c>
    </row>
    <row r="193" spans="2:65" s="138" customFormat="1" ht="22.5" customHeight="1">
      <c r="B193" s="132"/>
      <c r="C193" s="161" t="s">
        <v>365</v>
      </c>
      <c r="D193" s="161" t="s">
        <v>189</v>
      </c>
      <c r="E193" s="264" t="s">
        <v>366</v>
      </c>
      <c r="F193" s="319" t="s">
        <v>367</v>
      </c>
      <c r="G193" s="319"/>
      <c r="H193" s="319"/>
      <c r="I193" s="319"/>
      <c r="J193" s="265" t="s">
        <v>192</v>
      </c>
      <c r="K193" s="266">
        <v>29.54</v>
      </c>
      <c r="L193" s="320">
        <v>0</v>
      </c>
      <c r="M193" s="320"/>
      <c r="N193" s="321">
        <f t="shared" si="35"/>
        <v>0</v>
      </c>
      <c r="O193" s="321"/>
      <c r="P193" s="321"/>
      <c r="Q193" s="321"/>
      <c r="R193" s="135"/>
      <c r="T193" s="166" t="s">
        <v>5</v>
      </c>
      <c r="U193" s="259" t="s">
        <v>43</v>
      </c>
      <c r="V193" s="133"/>
      <c r="W193" s="260">
        <f t="shared" si="36"/>
        <v>0</v>
      </c>
      <c r="X193" s="260">
        <v>7.7200000000000003E-3</v>
      </c>
      <c r="Y193" s="260">
        <f t="shared" si="37"/>
        <v>0.2280488</v>
      </c>
      <c r="Z193" s="260">
        <v>0</v>
      </c>
      <c r="AA193" s="261">
        <f t="shared" si="38"/>
        <v>0</v>
      </c>
      <c r="AR193" s="139" t="s">
        <v>193</v>
      </c>
      <c r="AT193" s="139" t="s">
        <v>189</v>
      </c>
      <c r="AU193" s="139" t="s">
        <v>87</v>
      </c>
      <c r="AY193" s="139" t="s">
        <v>188</v>
      </c>
      <c r="BE193" s="140">
        <f t="shared" si="39"/>
        <v>0</v>
      </c>
      <c r="BF193" s="140">
        <f t="shared" si="40"/>
        <v>0</v>
      </c>
      <c r="BG193" s="140">
        <f t="shared" si="41"/>
        <v>0</v>
      </c>
      <c r="BH193" s="140">
        <f t="shared" si="42"/>
        <v>0</v>
      </c>
      <c r="BI193" s="140">
        <f t="shared" si="43"/>
        <v>0</v>
      </c>
      <c r="BJ193" s="139" t="s">
        <v>87</v>
      </c>
      <c r="BK193" s="262">
        <f t="shared" si="44"/>
        <v>0</v>
      </c>
      <c r="BL193" s="139" t="s">
        <v>193</v>
      </c>
      <c r="BM193" s="139" t="s">
        <v>368</v>
      </c>
    </row>
    <row r="194" spans="2:65" s="138" customFormat="1" ht="31.5" customHeight="1">
      <c r="B194" s="132"/>
      <c r="C194" s="161" t="s">
        <v>369</v>
      </c>
      <c r="D194" s="161" t="s">
        <v>189</v>
      </c>
      <c r="E194" s="264" t="s">
        <v>370</v>
      </c>
      <c r="F194" s="319" t="s">
        <v>371</v>
      </c>
      <c r="G194" s="319"/>
      <c r="H194" s="319"/>
      <c r="I194" s="319"/>
      <c r="J194" s="265" t="s">
        <v>192</v>
      </c>
      <c r="K194" s="266">
        <v>203.71</v>
      </c>
      <c r="L194" s="320">
        <v>0</v>
      </c>
      <c r="M194" s="320"/>
      <c r="N194" s="321">
        <f t="shared" si="35"/>
        <v>0</v>
      </c>
      <c r="O194" s="321"/>
      <c r="P194" s="321"/>
      <c r="Q194" s="321"/>
      <c r="R194" s="135"/>
      <c r="T194" s="166" t="s">
        <v>5</v>
      </c>
      <c r="U194" s="259" t="s">
        <v>43</v>
      </c>
      <c r="V194" s="133"/>
      <c r="W194" s="260">
        <f t="shared" si="36"/>
        <v>0</v>
      </c>
      <c r="X194" s="260">
        <v>1.566E-2</v>
      </c>
      <c r="Y194" s="260">
        <f t="shared" si="37"/>
        <v>3.1900986000000002</v>
      </c>
      <c r="Z194" s="260">
        <v>0</v>
      </c>
      <c r="AA194" s="261">
        <f t="shared" si="38"/>
        <v>0</v>
      </c>
      <c r="AR194" s="139" t="s">
        <v>193</v>
      </c>
      <c r="AT194" s="139" t="s">
        <v>189</v>
      </c>
      <c r="AU194" s="139" t="s">
        <v>87</v>
      </c>
      <c r="AY194" s="139" t="s">
        <v>188</v>
      </c>
      <c r="BE194" s="140">
        <f t="shared" si="39"/>
        <v>0</v>
      </c>
      <c r="BF194" s="140">
        <f t="shared" si="40"/>
        <v>0</v>
      </c>
      <c r="BG194" s="140">
        <f t="shared" si="41"/>
        <v>0</v>
      </c>
      <c r="BH194" s="140">
        <f t="shared" si="42"/>
        <v>0</v>
      </c>
      <c r="BI194" s="140">
        <f t="shared" si="43"/>
        <v>0</v>
      </c>
      <c r="BJ194" s="139" t="s">
        <v>87</v>
      </c>
      <c r="BK194" s="262">
        <f t="shared" si="44"/>
        <v>0</v>
      </c>
      <c r="BL194" s="139" t="s">
        <v>193</v>
      </c>
      <c r="BM194" s="139" t="s">
        <v>372</v>
      </c>
    </row>
    <row r="195" spans="2:65" s="138" customFormat="1" ht="44.25" customHeight="1">
      <c r="B195" s="132"/>
      <c r="C195" s="161" t="s">
        <v>373</v>
      </c>
      <c r="D195" s="161" t="s">
        <v>189</v>
      </c>
      <c r="E195" s="264" t="s">
        <v>374</v>
      </c>
      <c r="F195" s="403" t="s">
        <v>1791</v>
      </c>
      <c r="G195" s="319"/>
      <c r="H195" s="319"/>
      <c r="I195" s="319"/>
      <c r="J195" s="265" t="s">
        <v>192</v>
      </c>
      <c r="K195" s="266">
        <v>8.32</v>
      </c>
      <c r="L195" s="320">
        <v>0</v>
      </c>
      <c r="M195" s="320"/>
      <c r="N195" s="321">
        <f t="shared" si="35"/>
        <v>0</v>
      </c>
      <c r="O195" s="321"/>
      <c r="P195" s="321"/>
      <c r="Q195" s="321"/>
      <c r="R195" s="135"/>
      <c r="T195" s="166" t="s">
        <v>5</v>
      </c>
      <c r="U195" s="259" t="s">
        <v>43</v>
      </c>
      <c r="V195" s="133"/>
      <c r="W195" s="260">
        <f t="shared" si="36"/>
        <v>0</v>
      </c>
      <c r="X195" s="260">
        <v>0.24582999999999999</v>
      </c>
      <c r="Y195" s="260">
        <f t="shared" si="37"/>
        <v>2.0453055999999998</v>
      </c>
      <c r="Z195" s="260">
        <v>0</v>
      </c>
      <c r="AA195" s="261">
        <f t="shared" si="38"/>
        <v>0</v>
      </c>
      <c r="AC195" s="138" t="s">
        <v>1748</v>
      </c>
      <c r="AR195" s="139" t="s">
        <v>193</v>
      </c>
      <c r="AT195" s="139" t="s">
        <v>189</v>
      </c>
      <c r="AU195" s="139" t="s">
        <v>87</v>
      </c>
      <c r="AY195" s="139" t="s">
        <v>188</v>
      </c>
      <c r="BE195" s="140">
        <f t="shared" si="39"/>
        <v>0</v>
      </c>
      <c r="BF195" s="140">
        <f t="shared" si="40"/>
        <v>0</v>
      </c>
      <c r="BG195" s="140">
        <f t="shared" si="41"/>
        <v>0</v>
      </c>
      <c r="BH195" s="140">
        <f t="shared" si="42"/>
        <v>0</v>
      </c>
      <c r="BI195" s="140">
        <f t="shared" si="43"/>
        <v>0</v>
      </c>
      <c r="BJ195" s="139" t="s">
        <v>87</v>
      </c>
      <c r="BK195" s="262">
        <f t="shared" si="44"/>
        <v>0</v>
      </c>
      <c r="BL195" s="139" t="s">
        <v>193</v>
      </c>
      <c r="BM195" s="139" t="s">
        <v>375</v>
      </c>
    </row>
    <row r="196" spans="2:65" s="138" customFormat="1" ht="31.5" customHeight="1">
      <c r="B196" s="132"/>
      <c r="C196" s="161" t="s">
        <v>376</v>
      </c>
      <c r="D196" s="161" t="s">
        <v>189</v>
      </c>
      <c r="E196" s="264" t="s">
        <v>377</v>
      </c>
      <c r="F196" s="319" t="s">
        <v>378</v>
      </c>
      <c r="G196" s="319"/>
      <c r="H196" s="319"/>
      <c r="I196" s="319"/>
      <c r="J196" s="265" t="s">
        <v>299</v>
      </c>
      <c r="K196" s="266">
        <v>22.306000000000001</v>
      </c>
      <c r="L196" s="320">
        <v>0</v>
      </c>
      <c r="M196" s="320"/>
      <c r="N196" s="321">
        <f t="shared" si="35"/>
        <v>0</v>
      </c>
      <c r="O196" s="321"/>
      <c r="P196" s="321"/>
      <c r="Q196" s="321"/>
      <c r="R196" s="135"/>
      <c r="T196" s="166" t="s">
        <v>5</v>
      </c>
      <c r="U196" s="259" t="s">
        <v>43</v>
      </c>
      <c r="V196" s="133"/>
      <c r="W196" s="260">
        <f t="shared" si="36"/>
        <v>0</v>
      </c>
      <c r="X196" s="260">
        <v>5.9500000000000004E-3</v>
      </c>
      <c r="Y196" s="260">
        <f t="shared" si="37"/>
        <v>0.13272070000000002</v>
      </c>
      <c r="Z196" s="260">
        <v>0</v>
      </c>
      <c r="AA196" s="261">
        <f t="shared" si="38"/>
        <v>0</v>
      </c>
      <c r="AR196" s="139" t="s">
        <v>193</v>
      </c>
      <c r="AT196" s="139" t="s">
        <v>189</v>
      </c>
      <c r="AU196" s="139" t="s">
        <v>87</v>
      </c>
      <c r="AY196" s="139" t="s">
        <v>188</v>
      </c>
      <c r="BE196" s="140">
        <f t="shared" si="39"/>
        <v>0</v>
      </c>
      <c r="BF196" s="140">
        <f t="shared" si="40"/>
        <v>0</v>
      </c>
      <c r="BG196" s="140">
        <f t="shared" si="41"/>
        <v>0</v>
      </c>
      <c r="BH196" s="140">
        <f t="shared" si="42"/>
        <v>0</v>
      </c>
      <c r="BI196" s="140">
        <f t="shared" si="43"/>
        <v>0</v>
      </c>
      <c r="BJ196" s="139" t="s">
        <v>87</v>
      </c>
      <c r="BK196" s="262">
        <f t="shared" si="44"/>
        <v>0</v>
      </c>
      <c r="BL196" s="139" t="s">
        <v>193</v>
      </c>
      <c r="BM196" s="139" t="s">
        <v>379</v>
      </c>
    </row>
    <row r="197" spans="2:65" s="138" customFormat="1" ht="31.5" customHeight="1">
      <c r="B197" s="132"/>
      <c r="C197" s="170" t="s">
        <v>380</v>
      </c>
      <c r="D197" s="170" t="s">
        <v>236</v>
      </c>
      <c r="E197" s="268" t="s">
        <v>381</v>
      </c>
      <c r="F197" s="331" t="s">
        <v>1790</v>
      </c>
      <c r="G197" s="331"/>
      <c r="H197" s="331"/>
      <c r="I197" s="331"/>
      <c r="J197" s="269" t="s">
        <v>299</v>
      </c>
      <c r="K197" s="270">
        <v>24.591999999999999</v>
      </c>
      <c r="L197" s="332">
        <v>0</v>
      </c>
      <c r="M197" s="332"/>
      <c r="N197" s="333">
        <f t="shared" si="35"/>
        <v>0</v>
      </c>
      <c r="O197" s="321"/>
      <c r="P197" s="321"/>
      <c r="Q197" s="321"/>
      <c r="R197" s="135"/>
      <c r="T197" s="166" t="s">
        <v>5</v>
      </c>
      <c r="U197" s="259" t="s">
        <v>43</v>
      </c>
      <c r="V197" s="133"/>
      <c r="W197" s="260">
        <f t="shared" si="36"/>
        <v>0</v>
      </c>
      <c r="X197" s="260">
        <v>2.2499999999999998E-3</v>
      </c>
      <c r="Y197" s="260">
        <f t="shared" si="37"/>
        <v>5.5331999999999992E-2</v>
      </c>
      <c r="Z197" s="260">
        <v>0</v>
      </c>
      <c r="AA197" s="261">
        <f t="shared" si="38"/>
        <v>0</v>
      </c>
      <c r="AC197" s="138" t="s">
        <v>1749</v>
      </c>
      <c r="AR197" s="139" t="s">
        <v>219</v>
      </c>
      <c r="AT197" s="139" t="s">
        <v>236</v>
      </c>
      <c r="AU197" s="139" t="s">
        <v>87</v>
      </c>
      <c r="AY197" s="139" t="s">
        <v>188</v>
      </c>
      <c r="BE197" s="140">
        <f t="shared" si="39"/>
        <v>0</v>
      </c>
      <c r="BF197" s="140">
        <f t="shared" si="40"/>
        <v>0</v>
      </c>
      <c r="BG197" s="140">
        <f t="shared" si="41"/>
        <v>0</v>
      </c>
      <c r="BH197" s="140">
        <f t="shared" si="42"/>
        <v>0</v>
      </c>
      <c r="BI197" s="140">
        <f t="shared" si="43"/>
        <v>0</v>
      </c>
      <c r="BJ197" s="139" t="s">
        <v>87</v>
      </c>
      <c r="BK197" s="262">
        <f t="shared" si="44"/>
        <v>0</v>
      </c>
      <c r="BL197" s="139" t="s">
        <v>193</v>
      </c>
      <c r="BM197" s="139" t="s">
        <v>382</v>
      </c>
    </row>
    <row r="198" spans="2:65" s="138" customFormat="1" ht="44.25" customHeight="1">
      <c r="B198" s="132"/>
      <c r="C198" s="170" t="s">
        <v>383</v>
      </c>
      <c r="D198" s="170" t="s">
        <v>236</v>
      </c>
      <c r="E198" s="268" t="s">
        <v>384</v>
      </c>
      <c r="F198" s="331" t="s">
        <v>385</v>
      </c>
      <c r="G198" s="331"/>
      <c r="H198" s="331"/>
      <c r="I198" s="331"/>
      <c r="J198" s="269" t="s">
        <v>247</v>
      </c>
      <c r="K198" s="270">
        <v>13</v>
      </c>
      <c r="L198" s="332">
        <v>0</v>
      </c>
      <c r="M198" s="332"/>
      <c r="N198" s="333">
        <f t="shared" si="35"/>
        <v>0</v>
      </c>
      <c r="O198" s="321"/>
      <c r="P198" s="321"/>
      <c r="Q198" s="321"/>
      <c r="R198" s="135"/>
      <c r="T198" s="166" t="s">
        <v>5</v>
      </c>
      <c r="U198" s="259" t="s">
        <v>43</v>
      </c>
      <c r="V198" s="133"/>
      <c r="W198" s="260">
        <f t="shared" si="36"/>
        <v>0</v>
      </c>
      <c r="X198" s="260">
        <v>1E-4</v>
      </c>
      <c r="Y198" s="260">
        <f t="shared" si="37"/>
        <v>1.3000000000000002E-3</v>
      </c>
      <c r="Z198" s="260">
        <v>0</v>
      </c>
      <c r="AA198" s="261">
        <f t="shared" si="38"/>
        <v>0</v>
      </c>
      <c r="AR198" s="139" t="s">
        <v>219</v>
      </c>
      <c r="AT198" s="139" t="s">
        <v>236</v>
      </c>
      <c r="AU198" s="139" t="s">
        <v>87</v>
      </c>
      <c r="AY198" s="139" t="s">
        <v>188</v>
      </c>
      <c r="BE198" s="140">
        <f t="shared" si="39"/>
        <v>0</v>
      </c>
      <c r="BF198" s="140">
        <f t="shared" si="40"/>
        <v>0</v>
      </c>
      <c r="BG198" s="140">
        <f t="shared" si="41"/>
        <v>0</v>
      </c>
      <c r="BH198" s="140">
        <f t="shared" si="42"/>
        <v>0</v>
      </c>
      <c r="BI198" s="140">
        <f t="shared" si="43"/>
        <v>0</v>
      </c>
      <c r="BJ198" s="139" t="s">
        <v>87</v>
      </c>
      <c r="BK198" s="262">
        <f t="shared" si="44"/>
        <v>0</v>
      </c>
      <c r="BL198" s="139" t="s">
        <v>193</v>
      </c>
      <c r="BM198" s="139" t="s">
        <v>386</v>
      </c>
    </row>
    <row r="199" spans="2:65" s="251" customFormat="1" ht="29.85" customHeight="1">
      <c r="B199" s="247"/>
      <c r="C199" s="248"/>
      <c r="D199" s="258" t="s">
        <v>143</v>
      </c>
      <c r="E199" s="267"/>
      <c r="F199" s="267"/>
      <c r="G199" s="267"/>
      <c r="H199" s="267"/>
      <c r="I199" s="267"/>
      <c r="J199" s="267"/>
      <c r="K199" s="267"/>
      <c r="L199" s="258"/>
      <c r="M199" s="258"/>
      <c r="N199" s="317">
        <f>BK199</f>
        <v>0</v>
      </c>
      <c r="O199" s="318"/>
      <c r="P199" s="318"/>
      <c r="Q199" s="318"/>
      <c r="R199" s="250"/>
      <c r="T199" s="252"/>
      <c r="U199" s="248"/>
      <c r="V199" s="248"/>
      <c r="W199" s="253">
        <f>SUM(W200:W201)</f>
        <v>0</v>
      </c>
      <c r="X199" s="248"/>
      <c r="Y199" s="253">
        <f>SUM(Y200:Y201)</f>
        <v>4.1999999999999997E-3</v>
      </c>
      <c r="Z199" s="248"/>
      <c r="AA199" s="254">
        <f>SUM(AA200:AA201)</f>
        <v>0</v>
      </c>
      <c r="AR199" s="255" t="s">
        <v>83</v>
      </c>
      <c r="AT199" s="256" t="s">
        <v>75</v>
      </c>
      <c r="AU199" s="256" t="s">
        <v>83</v>
      </c>
      <c r="AY199" s="255" t="s">
        <v>188</v>
      </c>
      <c r="BK199" s="257">
        <f>SUM(BK200:BK201)</f>
        <v>0</v>
      </c>
    </row>
    <row r="200" spans="2:65" s="138" customFormat="1" ht="31.5" customHeight="1">
      <c r="B200" s="132"/>
      <c r="C200" s="161" t="s">
        <v>387</v>
      </c>
      <c r="D200" s="161" t="s">
        <v>189</v>
      </c>
      <c r="E200" s="264" t="s">
        <v>388</v>
      </c>
      <c r="F200" s="319" t="s">
        <v>389</v>
      </c>
      <c r="G200" s="319"/>
      <c r="H200" s="319"/>
      <c r="I200" s="319"/>
      <c r="J200" s="265" t="s">
        <v>247</v>
      </c>
      <c r="K200" s="266">
        <v>1</v>
      </c>
      <c r="L200" s="320">
        <v>0</v>
      </c>
      <c r="M200" s="320"/>
      <c r="N200" s="321">
        <f>ROUND(L200*K200,3)</f>
        <v>0</v>
      </c>
      <c r="O200" s="321"/>
      <c r="P200" s="321"/>
      <c r="Q200" s="321"/>
      <c r="R200" s="135"/>
      <c r="T200" s="166" t="s">
        <v>5</v>
      </c>
      <c r="U200" s="259" t="s">
        <v>43</v>
      </c>
      <c r="V200" s="133"/>
      <c r="W200" s="260">
        <f>V200*K200</f>
        <v>0</v>
      </c>
      <c r="X200" s="260">
        <v>4.1999999999999997E-3</v>
      </c>
      <c r="Y200" s="260">
        <f>X200*K200</f>
        <v>4.1999999999999997E-3</v>
      </c>
      <c r="Z200" s="260">
        <v>0</v>
      </c>
      <c r="AA200" s="261">
        <f>Z200*K200</f>
        <v>0</v>
      </c>
      <c r="AR200" s="139" t="s">
        <v>193</v>
      </c>
      <c r="AT200" s="139" t="s">
        <v>189</v>
      </c>
      <c r="AU200" s="139" t="s">
        <v>87</v>
      </c>
      <c r="AY200" s="139" t="s">
        <v>188</v>
      </c>
      <c r="BE200" s="140">
        <f>IF(U200="základná",N200,0)</f>
        <v>0</v>
      </c>
      <c r="BF200" s="140">
        <f>IF(U200="znížená",N200,0)</f>
        <v>0</v>
      </c>
      <c r="BG200" s="140">
        <f>IF(U200="zákl. prenesená",N200,0)</f>
        <v>0</v>
      </c>
      <c r="BH200" s="140">
        <f>IF(U200="zníž. prenesená",N200,0)</f>
        <v>0</v>
      </c>
      <c r="BI200" s="140">
        <f>IF(U200="nulová",N200,0)</f>
        <v>0</v>
      </c>
      <c r="BJ200" s="139" t="s">
        <v>87</v>
      </c>
      <c r="BK200" s="262">
        <f>ROUND(L200*K200,3)</f>
        <v>0</v>
      </c>
      <c r="BL200" s="139" t="s">
        <v>193</v>
      </c>
      <c r="BM200" s="139" t="s">
        <v>390</v>
      </c>
    </row>
    <row r="201" spans="2:65" s="138" customFormat="1" ht="31.5" customHeight="1">
      <c r="B201" s="132"/>
      <c r="C201" s="170" t="s">
        <v>391</v>
      </c>
      <c r="D201" s="170" t="s">
        <v>236</v>
      </c>
      <c r="E201" s="268" t="s">
        <v>392</v>
      </c>
      <c r="F201" s="331" t="s">
        <v>393</v>
      </c>
      <c r="G201" s="331"/>
      <c r="H201" s="331"/>
      <c r="I201" s="331"/>
      <c r="J201" s="269" t="s">
        <v>394</v>
      </c>
      <c r="K201" s="270">
        <v>1</v>
      </c>
      <c r="L201" s="332">
        <v>0</v>
      </c>
      <c r="M201" s="332"/>
      <c r="N201" s="333">
        <f>ROUND(L201*K201,3)</f>
        <v>0</v>
      </c>
      <c r="O201" s="321"/>
      <c r="P201" s="321"/>
      <c r="Q201" s="321"/>
      <c r="R201" s="135"/>
      <c r="T201" s="166" t="s">
        <v>5</v>
      </c>
      <c r="U201" s="259" t="s">
        <v>43</v>
      </c>
      <c r="V201" s="133"/>
      <c r="W201" s="260">
        <f>V201*K201</f>
        <v>0</v>
      </c>
      <c r="X201" s="260">
        <v>0</v>
      </c>
      <c r="Y201" s="260">
        <f>X201*K201</f>
        <v>0</v>
      </c>
      <c r="Z201" s="260">
        <v>0</v>
      </c>
      <c r="AA201" s="261">
        <f>Z201*K201</f>
        <v>0</v>
      </c>
      <c r="AR201" s="139" t="s">
        <v>219</v>
      </c>
      <c r="AT201" s="139" t="s">
        <v>236</v>
      </c>
      <c r="AU201" s="139" t="s">
        <v>87</v>
      </c>
      <c r="AY201" s="139" t="s">
        <v>188</v>
      </c>
      <c r="BE201" s="140">
        <f>IF(U201="základná",N201,0)</f>
        <v>0</v>
      </c>
      <c r="BF201" s="140">
        <f>IF(U201="znížená",N201,0)</f>
        <v>0</v>
      </c>
      <c r="BG201" s="140">
        <f>IF(U201="zákl. prenesená",N201,0)</f>
        <v>0</v>
      </c>
      <c r="BH201" s="140">
        <f>IF(U201="zníž. prenesená",N201,0)</f>
        <v>0</v>
      </c>
      <c r="BI201" s="140">
        <f>IF(U201="nulová",N201,0)</f>
        <v>0</v>
      </c>
      <c r="BJ201" s="139" t="s">
        <v>87</v>
      </c>
      <c r="BK201" s="262">
        <f>ROUND(L201*K201,3)</f>
        <v>0</v>
      </c>
      <c r="BL201" s="139" t="s">
        <v>193</v>
      </c>
      <c r="BM201" s="139" t="s">
        <v>395</v>
      </c>
    </row>
    <row r="202" spans="2:65" s="251" customFormat="1" ht="29.85" customHeight="1">
      <c r="B202" s="247"/>
      <c r="C202" s="248"/>
      <c r="D202" s="258" t="s">
        <v>144</v>
      </c>
      <c r="E202" s="267"/>
      <c r="F202" s="267"/>
      <c r="G202" s="267"/>
      <c r="H202" s="267"/>
      <c r="I202" s="267"/>
      <c r="J202" s="267"/>
      <c r="K202" s="267"/>
      <c r="L202" s="258"/>
      <c r="M202" s="258"/>
      <c r="N202" s="317">
        <f>BK202</f>
        <v>0</v>
      </c>
      <c r="O202" s="318"/>
      <c r="P202" s="318"/>
      <c r="Q202" s="318"/>
      <c r="R202" s="250"/>
      <c r="T202" s="252"/>
      <c r="U202" s="248"/>
      <c r="V202" s="248"/>
      <c r="W202" s="253">
        <f>SUM(W203:W250)</f>
        <v>0</v>
      </c>
      <c r="X202" s="248"/>
      <c r="Y202" s="253">
        <f>SUM(Y203:Y250)</f>
        <v>9.2802993400000009</v>
      </c>
      <c r="Z202" s="248"/>
      <c r="AA202" s="254">
        <f>SUM(AA203:AA250)</f>
        <v>70.156130000000005</v>
      </c>
      <c r="AR202" s="255" t="s">
        <v>83</v>
      </c>
      <c r="AT202" s="256" t="s">
        <v>75</v>
      </c>
      <c r="AU202" s="256" t="s">
        <v>83</v>
      </c>
      <c r="AY202" s="255" t="s">
        <v>188</v>
      </c>
      <c r="BK202" s="257">
        <f>SUM(BK203:BK250)</f>
        <v>0</v>
      </c>
    </row>
    <row r="203" spans="2:65" s="138" customFormat="1" ht="44.25" customHeight="1">
      <c r="B203" s="132"/>
      <c r="C203" s="161" t="s">
        <v>396</v>
      </c>
      <c r="D203" s="161" t="s">
        <v>189</v>
      </c>
      <c r="E203" s="264" t="s">
        <v>397</v>
      </c>
      <c r="F203" s="319" t="s">
        <v>398</v>
      </c>
      <c r="G203" s="319"/>
      <c r="H203" s="319"/>
      <c r="I203" s="319"/>
      <c r="J203" s="265" t="s">
        <v>299</v>
      </c>
      <c r="K203" s="266">
        <v>39.6</v>
      </c>
      <c r="L203" s="320">
        <v>0</v>
      </c>
      <c r="M203" s="320"/>
      <c r="N203" s="321">
        <f t="shared" ref="N203:N250" si="45">ROUND(L203*K203,3)</f>
        <v>0</v>
      </c>
      <c r="O203" s="321"/>
      <c r="P203" s="321"/>
      <c r="Q203" s="321"/>
      <c r="R203" s="135"/>
      <c r="T203" s="166" t="s">
        <v>5</v>
      </c>
      <c r="U203" s="259" t="s">
        <v>43</v>
      </c>
      <c r="V203" s="133"/>
      <c r="W203" s="260">
        <f t="shared" ref="W203:W250" si="46">V203*K203</f>
        <v>0</v>
      </c>
      <c r="X203" s="260">
        <v>9.8530000000000006E-2</v>
      </c>
      <c r="Y203" s="260">
        <f t="shared" ref="Y203:Y250" si="47">X203*K203</f>
        <v>3.9017880000000003</v>
      </c>
      <c r="Z203" s="260">
        <v>0</v>
      </c>
      <c r="AA203" s="261">
        <f t="shared" ref="AA203:AA250" si="48">Z203*K203</f>
        <v>0</v>
      </c>
      <c r="AR203" s="139" t="s">
        <v>193</v>
      </c>
      <c r="AT203" s="139" t="s">
        <v>189</v>
      </c>
      <c r="AU203" s="139" t="s">
        <v>87</v>
      </c>
      <c r="AY203" s="139" t="s">
        <v>188</v>
      </c>
      <c r="BE203" s="140">
        <f t="shared" ref="BE203:BE250" si="49">IF(U203="základná",N203,0)</f>
        <v>0</v>
      </c>
      <c r="BF203" s="140">
        <f t="shared" ref="BF203:BF250" si="50">IF(U203="znížená",N203,0)</f>
        <v>0</v>
      </c>
      <c r="BG203" s="140">
        <f t="shared" ref="BG203:BG250" si="51">IF(U203="zákl. prenesená",N203,0)</f>
        <v>0</v>
      </c>
      <c r="BH203" s="140">
        <f t="shared" ref="BH203:BH250" si="52">IF(U203="zníž. prenesená",N203,0)</f>
        <v>0</v>
      </c>
      <c r="BI203" s="140">
        <f t="shared" ref="BI203:BI250" si="53">IF(U203="nulová",N203,0)</f>
        <v>0</v>
      </c>
      <c r="BJ203" s="139" t="s">
        <v>87</v>
      </c>
      <c r="BK203" s="262">
        <f t="shared" ref="BK203:BK250" si="54">ROUND(L203*K203,3)</f>
        <v>0</v>
      </c>
      <c r="BL203" s="139" t="s">
        <v>193</v>
      </c>
      <c r="BM203" s="139" t="s">
        <v>399</v>
      </c>
    </row>
    <row r="204" spans="2:65" s="138" customFormat="1" ht="22.5" customHeight="1">
      <c r="B204" s="132"/>
      <c r="C204" s="170" t="s">
        <v>400</v>
      </c>
      <c r="D204" s="170" t="s">
        <v>236</v>
      </c>
      <c r="E204" s="268" t="s">
        <v>401</v>
      </c>
      <c r="F204" s="331" t="s">
        <v>402</v>
      </c>
      <c r="G204" s="331"/>
      <c r="H204" s="331"/>
      <c r="I204" s="331"/>
      <c r="J204" s="269" t="s">
        <v>247</v>
      </c>
      <c r="K204" s="270">
        <v>40.804000000000002</v>
      </c>
      <c r="L204" s="332">
        <v>0</v>
      </c>
      <c r="M204" s="332"/>
      <c r="N204" s="333">
        <f t="shared" si="45"/>
        <v>0</v>
      </c>
      <c r="O204" s="321"/>
      <c r="P204" s="321"/>
      <c r="Q204" s="321"/>
      <c r="R204" s="135"/>
      <c r="T204" s="166" t="s">
        <v>5</v>
      </c>
      <c r="U204" s="259" t="s">
        <v>43</v>
      </c>
      <c r="V204" s="133"/>
      <c r="W204" s="260">
        <f t="shared" si="46"/>
        <v>0</v>
      </c>
      <c r="X204" s="260">
        <v>2.3E-2</v>
      </c>
      <c r="Y204" s="260">
        <f t="shared" si="47"/>
        <v>0.93849199999999999</v>
      </c>
      <c r="Z204" s="260">
        <v>0</v>
      </c>
      <c r="AA204" s="261">
        <f t="shared" si="48"/>
        <v>0</v>
      </c>
      <c r="AR204" s="139" t="s">
        <v>219</v>
      </c>
      <c r="AT204" s="139" t="s">
        <v>236</v>
      </c>
      <c r="AU204" s="139" t="s">
        <v>87</v>
      </c>
      <c r="AY204" s="139" t="s">
        <v>188</v>
      </c>
      <c r="BE204" s="140">
        <f t="shared" si="49"/>
        <v>0</v>
      </c>
      <c r="BF204" s="140">
        <f t="shared" si="50"/>
        <v>0</v>
      </c>
      <c r="BG204" s="140">
        <f t="shared" si="51"/>
        <v>0</v>
      </c>
      <c r="BH204" s="140">
        <f t="shared" si="52"/>
        <v>0</v>
      </c>
      <c r="BI204" s="140">
        <f t="shared" si="53"/>
        <v>0</v>
      </c>
      <c r="BJ204" s="139" t="s">
        <v>87</v>
      </c>
      <c r="BK204" s="262">
        <f t="shared" si="54"/>
        <v>0</v>
      </c>
      <c r="BL204" s="139" t="s">
        <v>193</v>
      </c>
      <c r="BM204" s="139" t="s">
        <v>403</v>
      </c>
    </row>
    <row r="205" spans="2:65" s="138" customFormat="1" ht="31.5" customHeight="1">
      <c r="B205" s="132"/>
      <c r="C205" s="161" t="s">
        <v>404</v>
      </c>
      <c r="D205" s="161" t="s">
        <v>189</v>
      </c>
      <c r="E205" s="264" t="s">
        <v>405</v>
      </c>
      <c r="F205" s="319" t="s">
        <v>406</v>
      </c>
      <c r="G205" s="319"/>
      <c r="H205" s="319"/>
      <c r="I205" s="319"/>
      <c r="J205" s="265" t="s">
        <v>192</v>
      </c>
      <c r="K205" s="266">
        <v>30.49</v>
      </c>
      <c r="L205" s="320">
        <v>0</v>
      </c>
      <c r="M205" s="320"/>
      <c r="N205" s="321">
        <f t="shared" si="45"/>
        <v>0</v>
      </c>
      <c r="O205" s="321"/>
      <c r="P205" s="321"/>
      <c r="Q205" s="321"/>
      <c r="R205" s="135"/>
      <c r="T205" s="166" t="s">
        <v>5</v>
      </c>
      <c r="U205" s="259" t="s">
        <v>43</v>
      </c>
      <c r="V205" s="133"/>
      <c r="W205" s="260">
        <f t="shared" si="46"/>
        <v>0</v>
      </c>
      <c r="X205" s="260">
        <v>2.0000000000000002E-5</v>
      </c>
      <c r="Y205" s="260">
        <f t="shared" si="47"/>
        <v>6.0979999999999997E-4</v>
      </c>
      <c r="Z205" s="260">
        <v>0</v>
      </c>
      <c r="AA205" s="261">
        <f t="shared" si="48"/>
        <v>0</v>
      </c>
      <c r="AR205" s="139" t="s">
        <v>193</v>
      </c>
      <c r="AT205" s="139" t="s">
        <v>189</v>
      </c>
      <c r="AU205" s="139" t="s">
        <v>87</v>
      </c>
      <c r="AY205" s="139" t="s">
        <v>188</v>
      </c>
      <c r="BE205" s="140">
        <f t="shared" si="49"/>
        <v>0</v>
      </c>
      <c r="BF205" s="140">
        <f t="shared" si="50"/>
        <v>0</v>
      </c>
      <c r="BG205" s="140">
        <f t="shared" si="51"/>
        <v>0</v>
      </c>
      <c r="BH205" s="140">
        <f t="shared" si="52"/>
        <v>0</v>
      </c>
      <c r="BI205" s="140">
        <f t="shared" si="53"/>
        <v>0</v>
      </c>
      <c r="BJ205" s="139" t="s">
        <v>87</v>
      </c>
      <c r="BK205" s="262">
        <f t="shared" si="54"/>
        <v>0</v>
      </c>
      <c r="BL205" s="139" t="s">
        <v>193</v>
      </c>
      <c r="BM205" s="139" t="s">
        <v>407</v>
      </c>
    </row>
    <row r="206" spans="2:65" s="138" customFormat="1" ht="44.25" customHeight="1">
      <c r="B206" s="132"/>
      <c r="C206" s="161" t="s">
        <v>408</v>
      </c>
      <c r="D206" s="161" t="s">
        <v>189</v>
      </c>
      <c r="E206" s="264" t="s">
        <v>409</v>
      </c>
      <c r="F206" s="319" t="s">
        <v>410</v>
      </c>
      <c r="G206" s="319"/>
      <c r="H206" s="319"/>
      <c r="I206" s="319"/>
      <c r="J206" s="265" t="s">
        <v>192</v>
      </c>
      <c r="K206" s="266">
        <v>203.56</v>
      </c>
      <c r="L206" s="320">
        <v>0</v>
      </c>
      <c r="M206" s="320"/>
      <c r="N206" s="321">
        <f t="shared" si="45"/>
        <v>0</v>
      </c>
      <c r="O206" s="321"/>
      <c r="P206" s="321"/>
      <c r="Q206" s="321"/>
      <c r="R206" s="135"/>
      <c r="T206" s="166" t="s">
        <v>5</v>
      </c>
      <c r="U206" s="259" t="s">
        <v>43</v>
      </c>
      <c r="V206" s="133"/>
      <c r="W206" s="260">
        <f t="shared" si="46"/>
        <v>0</v>
      </c>
      <c r="X206" s="260">
        <v>2.0000000000000002E-5</v>
      </c>
      <c r="Y206" s="260">
        <f t="shared" si="47"/>
        <v>4.0712000000000005E-3</v>
      </c>
      <c r="Z206" s="260">
        <v>0</v>
      </c>
      <c r="AA206" s="261">
        <f t="shared" si="48"/>
        <v>0</v>
      </c>
      <c r="AR206" s="139" t="s">
        <v>193</v>
      </c>
      <c r="AT206" s="139" t="s">
        <v>189</v>
      </c>
      <c r="AU206" s="139" t="s">
        <v>87</v>
      </c>
      <c r="AY206" s="139" t="s">
        <v>188</v>
      </c>
      <c r="BE206" s="140">
        <f t="shared" si="49"/>
        <v>0</v>
      </c>
      <c r="BF206" s="140">
        <f t="shared" si="50"/>
        <v>0</v>
      </c>
      <c r="BG206" s="140">
        <f t="shared" si="51"/>
        <v>0</v>
      </c>
      <c r="BH206" s="140">
        <f t="shared" si="52"/>
        <v>0</v>
      </c>
      <c r="BI206" s="140">
        <f t="shared" si="53"/>
        <v>0</v>
      </c>
      <c r="BJ206" s="139" t="s">
        <v>87</v>
      </c>
      <c r="BK206" s="262">
        <f t="shared" si="54"/>
        <v>0</v>
      </c>
      <c r="BL206" s="139" t="s">
        <v>193</v>
      </c>
      <c r="BM206" s="139" t="s">
        <v>411</v>
      </c>
    </row>
    <row r="207" spans="2:65" s="138" customFormat="1" ht="31.5" customHeight="1">
      <c r="B207" s="132"/>
      <c r="C207" s="161" t="s">
        <v>412</v>
      </c>
      <c r="D207" s="161" t="s">
        <v>189</v>
      </c>
      <c r="E207" s="264" t="s">
        <v>413</v>
      </c>
      <c r="F207" s="319" t="s">
        <v>414</v>
      </c>
      <c r="G207" s="319"/>
      <c r="H207" s="319"/>
      <c r="I207" s="319"/>
      <c r="J207" s="265" t="s">
        <v>192</v>
      </c>
      <c r="K207" s="266">
        <v>206.62799999999999</v>
      </c>
      <c r="L207" s="320">
        <v>0</v>
      </c>
      <c r="M207" s="320"/>
      <c r="N207" s="321">
        <f t="shared" si="45"/>
        <v>0</v>
      </c>
      <c r="O207" s="321"/>
      <c r="P207" s="321"/>
      <c r="Q207" s="321"/>
      <c r="R207" s="135"/>
      <c r="T207" s="166" t="s">
        <v>5</v>
      </c>
      <c r="U207" s="259" t="s">
        <v>43</v>
      </c>
      <c r="V207" s="133"/>
      <c r="W207" s="260">
        <f t="shared" si="46"/>
        <v>0</v>
      </c>
      <c r="X207" s="260">
        <v>1.653E-2</v>
      </c>
      <c r="Y207" s="260">
        <f t="shared" si="47"/>
        <v>3.4155608399999995</v>
      </c>
      <c r="Z207" s="260">
        <v>0</v>
      </c>
      <c r="AA207" s="261">
        <f t="shared" si="48"/>
        <v>0</v>
      </c>
      <c r="AR207" s="139" t="s">
        <v>193</v>
      </c>
      <c r="AT207" s="139" t="s">
        <v>189</v>
      </c>
      <c r="AU207" s="139" t="s">
        <v>87</v>
      </c>
      <c r="AY207" s="139" t="s">
        <v>188</v>
      </c>
      <c r="BE207" s="140">
        <f t="shared" si="49"/>
        <v>0</v>
      </c>
      <c r="BF207" s="140">
        <f t="shared" si="50"/>
        <v>0</v>
      </c>
      <c r="BG207" s="140">
        <f t="shared" si="51"/>
        <v>0</v>
      </c>
      <c r="BH207" s="140">
        <f t="shared" si="52"/>
        <v>0</v>
      </c>
      <c r="BI207" s="140">
        <f t="shared" si="53"/>
        <v>0</v>
      </c>
      <c r="BJ207" s="139" t="s">
        <v>87</v>
      </c>
      <c r="BK207" s="262">
        <f t="shared" si="54"/>
        <v>0</v>
      </c>
      <c r="BL207" s="139" t="s">
        <v>193</v>
      </c>
      <c r="BM207" s="139" t="s">
        <v>415</v>
      </c>
    </row>
    <row r="208" spans="2:65" s="138" customFormat="1" ht="31.5" customHeight="1">
      <c r="B208" s="132"/>
      <c r="C208" s="161" t="s">
        <v>416</v>
      </c>
      <c r="D208" s="161" t="s">
        <v>189</v>
      </c>
      <c r="E208" s="264" t="s">
        <v>417</v>
      </c>
      <c r="F208" s="319" t="s">
        <v>418</v>
      </c>
      <c r="G208" s="319"/>
      <c r="H208" s="319"/>
      <c r="I208" s="319"/>
      <c r="J208" s="265" t="s">
        <v>192</v>
      </c>
      <c r="K208" s="266">
        <v>206.62799999999999</v>
      </c>
      <c r="L208" s="320">
        <v>0</v>
      </c>
      <c r="M208" s="320"/>
      <c r="N208" s="321">
        <f t="shared" si="45"/>
        <v>0</v>
      </c>
      <c r="O208" s="321"/>
      <c r="P208" s="321"/>
      <c r="Q208" s="321"/>
      <c r="R208" s="135"/>
      <c r="T208" s="166" t="s">
        <v>5</v>
      </c>
      <c r="U208" s="259" t="s">
        <v>43</v>
      </c>
      <c r="V208" s="133"/>
      <c r="W208" s="260">
        <f t="shared" si="46"/>
        <v>0</v>
      </c>
      <c r="X208" s="260">
        <v>0</v>
      </c>
      <c r="Y208" s="260">
        <f t="shared" si="47"/>
        <v>0</v>
      </c>
      <c r="Z208" s="260">
        <v>0</v>
      </c>
      <c r="AA208" s="261">
        <f t="shared" si="48"/>
        <v>0</v>
      </c>
      <c r="AR208" s="139" t="s">
        <v>193</v>
      </c>
      <c r="AT208" s="139" t="s">
        <v>189</v>
      </c>
      <c r="AU208" s="139" t="s">
        <v>87</v>
      </c>
      <c r="AY208" s="139" t="s">
        <v>188</v>
      </c>
      <c r="BE208" s="140">
        <f t="shared" si="49"/>
        <v>0</v>
      </c>
      <c r="BF208" s="140">
        <f t="shared" si="50"/>
        <v>0</v>
      </c>
      <c r="BG208" s="140">
        <f t="shared" si="51"/>
        <v>0</v>
      </c>
      <c r="BH208" s="140">
        <f t="shared" si="52"/>
        <v>0</v>
      </c>
      <c r="BI208" s="140">
        <f t="shared" si="53"/>
        <v>0</v>
      </c>
      <c r="BJ208" s="139" t="s">
        <v>87</v>
      </c>
      <c r="BK208" s="262">
        <f t="shared" si="54"/>
        <v>0</v>
      </c>
      <c r="BL208" s="139" t="s">
        <v>193</v>
      </c>
      <c r="BM208" s="139" t="s">
        <v>419</v>
      </c>
    </row>
    <row r="209" spans="2:65" s="138" customFormat="1" ht="44.25" customHeight="1">
      <c r="B209" s="132"/>
      <c r="C209" s="161" t="s">
        <v>420</v>
      </c>
      <c r="D209" s="161" t="s">
        <v>189</v>
      </c>
      <c r="E209" s="264" t="s">
        <v>421</v>
      </c>
      <c r="F209" s="319" t="s">
        <v>422</v>
      </c>
      <c r="G209" s="319"/>
      <c r="H209" s="319"/>
      <c r="I209" s="319"/>
      <c r="J209" s="265" t="s">
        <v>192</v>
      </c>
      <c r="K209" s="266">
        <v>206.62799999999999</v>
      </c>
      <c r="L209" s="320">
        <v>0</v>
      </c>
      <c r="M209" s="320"/>
      <c r="N209" s="321">
        <f t="shared" si="45"/>
        <v>0</v>
      </c>
      <c r="O209" s="321"/>
      <c r="P209" s="321"/>
      <c r="Q209" s="321"/>
      <c r="R209" s="135"/>
      <c r="T209" s="166" t="s">
        <v>5</v>
      </c>
      <c r="U209" s="259" t="s">
        <v>43</v>
      </c>
      <c r="V209" s="133"/>
      <c r="W209" s="260">
        <f t="shared" si="46"/>
        <v>0</v>
      </c>
      <c r="X209" s="260">
        <v>0</v>
      </c>
      <c r="Y209" s="260">
        <f t="shared" si="47"/>
        <v>0</v>
      </c>
      <c r="Z209" s="260">
        <v>0</v>
      </c>
      <c r="AA209" s="261">
        <f t="shared" si="48"/>
        <v>0</v>
      </c>
      <c r="AR209" s="139" t="s">
        <v>193</v>
      </c>
      <c r="AT209" s="139" t="s">
        <v>189</v>
      </c>
      <c r="AU209" s="139" t="s">
        <v>87</v>
      </c>
      <c r="AY209" s="139" t="s">
        <v>188</v>
      </c>
      <c r="BE209" s="140">
        <f t="shared" si="49"/>
        <v>0</v>
      </c>
      <c r="BF209" s="140">
        <f t="shared" si="50"/>
        <v>0</v>
      </c>
      <c r="BG209" s="140">
        <f t="shared" si="51"/>
        <v>0</v>
      </c>
      <c r="BH209" s="140">
        <f t="shared" si="52"/>
        <v>0</v>
      </c>
      <c r="BI209" s="140">
        <f t="shared" si="53"/>
        <v>0</v>
      </c>
      <c r="BJ209" s="139" t="s">
        <v>87</v>
      </c>
      <c r="BK209" s="262">
        <f t="shared" si="54"/>
        <v>0</v>
      </c>
      <c r="BL209" s="139" t="s">
        <v>193</v>
      </c>
      <c r="BM209" s="139" t="s">
        <v>423</v>
      </c>
    </row>
    <row r="210" spans="2:65" s="138" customFormat="1" ht="31.5" customHeight="1">
      <c r="B210" s="132"/>
      <c r="C210" s="161" t="s">
        <v>424</v>
      </c>
      <c r="D210" s="161" t="s">
        <v>189</v>
      </c>
      <c r="E210" s="264" t="s">
        <v>425</v>
      </c>
      <c r="F210" s="319" t="s">
        <v>426</v>
      </c>
      <c r="G210" s="319"/>
      <c r="H210" s="319"/>
      <c r="I210" s="319"/>
      <c r="J210" s="265" t="s">
        <v>192</v>
      </c>
      <c r="K210" s="266">
        <v>507.90199999999999</v>
      </c>
      <c r="L210" s="320">
        <v>0</v>
      </c>
      <c r="M210" s="320"/>
      <c r="N210" s="321">
        <f t="shared" si="45"/>
        <v>0</v>
      </c>
      <c r="O210" s="321"/>
      <c r="P210" s="321"/>
      <c r="Q210" s="321"/>
      <c r="R210" s="135"/>
      <c r="T210" s="166" t="s">
        <v>5</v>
      </c>
      <c r="U210" s="259" t="s">
        <v>43</v>
      </c>
      <c r="V210" s="133"/>
      <c r="W210" s="260">
        <f t="shared" si="46"/>
        <v>0</v>
      </c>
      <c r="X210" s="260">
        <v>1.92E-3</v>
      </c>
      <c r="Y210" s="260">
        <f t="shared" si="47"/>
        <v>0.97517184000000001</v>
      </c>
      <c r="Z210" s="260">
        <v>0</v>
      </c>
      <c r="AA210" s="261">
        <f t="shared" si="48"/>
        <v>0</v>
      </c>
      <c r="AR210" s="139" t="s">
        <v>193</v>
      </c>
      <c r="AT210" s="139" t="s">
        <v>189</v>
      </c>
      <c r="AU210" s="139" t="s">
        <v>87</v>
      </c>
      <c r="AY210" s="139" t="s">
        <v>188</v>
      </c>
      <c r="BE210" s="140">
        <f t="shared" si="49"/>
        <v>0</v>
      </c>
      <c r="BF210" s="140">
        <f t="shared" si="50"/>
        <v>0</v>
      </c>
      <c r="BG210" s="140">
        <f t="shared" si="51"/>
        <v>0</v>
      </c>
      <c r="BH210" s="140">
        <f t="shared" si="52"/>
        <v>0</v>
      </c>
      <c r="BI210" s="140">
        <f t="shared" si="53"/>
        <v>0</v>
      </c>
      <c r="BJ210" s="139" t="s">
        <v>87</v>
      </c>
      <c r="BK210" s="262">
        <f t="shared" si="54"/>
        <v>0</v>
      </c>
      <c r="BL210" s="139" t="s">
        <v>193</v>
      </c>
      <c r="BM210" s="139" t="s">
        <v>427</v>
      </c>
    </row>
    <row r="211" spans="2:65" s="138" customFormat="1" ht="22.5" customHeight="1">
      <c r="B211" s="132"/>
      <c r="C211" s="161" t="s">
        <v>428</v>
      </c>
      <c r="D211" s="161" t="s">
        <v>189</v>
      </c>
      <c r="E211" s="264" t="s">
        <v>429</v>
      </c>
      <c r="F211" s="319" t="s">
        <v>430</v>
      </c>
      <c r="G211" s="319"/>
      <c r="H211" s="319"/>
      <c r="I211" s="319"/>
      <c r="J211" s="265" t="s">
        <v>299</v>
      </c>
      <c r="K211" s="266">
        <v>41.87</v>
      </c>
      <c r="L211" s="320">
        <v>0</v>
      </c>
      <c r="M211" s="320"/>
      <c r="N211" s="321">
        <f t="shared" si="45"/>
        <v>0</v>
      </c>
      <c r="O211" s="321"/>
      <c r="P211" s="321"/>
      <c r="Q211" s="321"/>
      <c r="R211" s="135"/>
      <c r="T211" s="166" t="s">
        <v>5</v>
      </c>
      <c r="U211" s="259" t="s">
        <v>43</v>
      </c>
      <c r="V211" s="133"/>
      <c r="W211" s="260">
        <f t="shared" si="46"/>
        <v>0</v>
      </c>
      <c r="X211" s="260">
        <v>3.4000000000000002E-4</v>
      </c>
      <c r="Y211" s="260">
        <f t="shared" si="47"/>
        <v>1.42358E-2</v>
      </c>
      <c r="Z211" s="260">
        <v>0</v>
      </c>
      <c r="AA211" s="261">
        <f t="shared" si="48"/>
        <v>0</v>
      </c>
      <c r="AR211" s="139" t="s">
        <v>193</v>
      </c>
      <c r="AT211" s="139" t="s">
        <v>189</v>
      </c>
      <c r="AU211" s="139" t="s">
        <v>87</v>
      </c>
      <c r="AY211" s="139" t="s">
        <v>188</v>
      </c>
      <c r="BE211" s="140">
        <f t="shared" si="49"/>
        <v>0</v>
      </c>
      <c r="BF211" s="140">
        <f t="shared" si="50"/>
        <v>0</v>
      </c>
      <c r="BG211" s="140">
        <f t="shared" si="51"/>
        <v>0</v>
      </c>
      <c r="BH211" s="140">
        <f t="shared" si="52"/>
        <v>0</v>
      </c>
      <c r="BI211" s="140">
        <f t="shared" si="53"/>
        <v>0</v>
      </c>
      <c r="BJ211" s="139" t="s">
        <v>87</v>
      </c>
      <c r="BK211" s="262">
        <f t="shared" si="54"/>
        <v>0</v>
      </c>
      <c r="BL211" s="139" t="s">
        <v>193</v>
      </c>
      <c r="BM211" s="139" t="s">
        <v>431</v>
      </c>
    </row>
    <row r="212" spans="2:65" s="138" customFormat="1" ht="22.5" customHeight="1">
      <c r="B212" s="132"/>
      <c r="C212" s="161" t="s">
        <v>432</v>
      </c>
      <c r="D212" s="161" t="s">
        <v>189</v>
      </c>
      <c r="E212" s="264" t="s">
        <v>433</v>
      </c>
      <c r="F212" s="319" t="s">
        <v>434</v>
      </c>
      <c r="G212" s="319"/>
      <c r="H212" s="319"/>
      <c r="I212" s="319"/>
      <c r="J212" s="265" t="s">
        <v>299</v>
      </c>
      <c r="K212" s="266">
        <v>38.1</v>
      </c>
      <c r="L212" s="320">
        <v>0</v>
      </c>
      <c r="M212" s="320"/>
      <c r="N212" s="321">
        <f t="shared" si="45"/>
        <v>0</v>
      </c>
      <c r="O212" s="321"/>
      <c r="P212" s="321"/>
      <c r="Q212" s="321"/>
      <c r="R212" s="135"/>
      <c r="T212" s="166" t="s">
        <v>5</v>
      </c>
      <c r="U212" s="259" t="s">
        <v>43</v>
      </c>
      <c r="V212" s="133"/>
      <c r="W212" s="260">
        <f t="shared" si="46"/>
        <v>0</v>
      </c>
      <c r="X212" s="260">
        <v>3.0000000000000001E-5</v>
      </c>
      <c r="Y212" s="260">
        <f t="shared" si="47"/>
        <v>1.1430000000000001E-3</v>
      </c>
      <c r="Z212" s="260">
        <v>0</v>
      </c>
      <c r="AA212" s="261">
        <f t="shared" si="48"/>
        <v>0</v>
      </c>
      <c r="AR212" s="139" t="s">
        <v>193</v>
      </c>
      <c r="AT212" s="139" t="s">
        <v>189</v>
      </c>
      <c r="AU212" s="139" t="s">
        <v>87</v>
      </c>
      <c r="AY212" s="139" t="s">
        <v>188</v>
      </c>
      <c r="BE212" s="140">
        <f t="shared" si="49"/>
        <v>0</v>
      </c>
      <c r="BF212" s="140">
        <f t="shared" si="50"/>
        <v>0</v>
      </c>
      <c r="BG212" s="140">
        <f t="shared" si="51"/>
        <v>0</v>
      </c>
      <c r="BH212" s="140">
        <f t="shared" si="52"/>
        <v>0</v>
      </c>
      <c r="BI212" s="140">
        <f t="shared" si="53"/>
        <v>0</v>
      </c>
      <c r="BJ212" s="139" t="s">
        <v>87</v>
      </c>
      <c r="BK212" s="262">
        <f t="shared" si="54"/>
        <v>0</v>
      </c>
      <c r="BL212" s="139" t="s">
        <v>193</v>
      </c>
      <c r="BM212" s="139" t="s">
        <v>435</v>
      </c>
    </row>
    <row r="213" spans="2:65" s="138" customFormat="1" ht="31.5" customHeight="1">
      <c r="B213" s="132"/>
      <c r="C213" s="161" t="s">
        <v>436</v>
      </c>
      <c r="D213" s="161" t="s">
        <v>189</v>
      </c>
      <c r="E213" s="264" t="s">
        <v>437</v>
      </c>
      <c r="F213" s="319" t="s">
        <v>438</v>
      </c>
      <c r="G213" s="319"/>
      <c r="H213" s="319"/>
      <c r="I213" s="319"/>
      <c r="J213" s="265" t="s">
        <v>299</v>
      </c>
      <c r="K213" s="266">
        <v>22.306000000000001</v>
      </c>
      <c r="L213" s="320">
        <v>0</v>
      </c>
      <c r="M213" s="320"/>
      <c r="N213" s="321">
        <f t="shared" si="45"/>
        <v>0</v>
      </c>
      <c r="O213" s="321"/>
      <c r="P213" s="321"/>
      <c r="Q213" s="321"/>
      <c r="R213" s="135"/>
      <c r="T213" s="166" t="s">
        <v>5</v>
      </c>
      <c r="U213" s="259" t="s">
        <v>43</v>
      </c>
      <c r="V213" s="133"/>
      <c r="W213" s="260">
        <f t="shared" si="46"/>
        <v>0</v>
      </c>
      <c r="X213" s="260">
        <v>1E-4</v>
      </c>
      <c r="Y213" s="260">
        <f t="shared" si="47"/>
        <v>2.2306000000000001E-3</v>
      </c>
      <c r="Z213" s="260">
        <v>0</v>
      </c>
      <c r="AA213" s="261">
        <f t="shared" si="48"/>
        <v>0</v>
      </c>
      <c r="AR213" s="139" t="s">
        <v>193</v>
      </c>
      <c r="AT213" s="139" t="s">
        <v>189</v>
      </c>
      <c r="AU213" s="139" t="s">
        <v>87</v>
      </c>
      <c r="AY213" s="139" t="s">
        <v>188</v>
      </c>
      <c r="BE213" s="140">
        <f t="shared" si="49"/>
        <v>0</v>
      </c>
      <c r="BF213" s="140">
        <f t="shared" si="50"/>
        <v>0</v>
      </c>
      <c r="BG213" s="140">
        <f t="shared" si="51"/>
        <v>0</v>
      </c>
      <c r="BH213" s="140">
        <f t="shared" si="52"/>
        <v>0</v>
      </c>
      <c r="BI213" s="140">
        <f t="shared" si="53"/>
        <v>0</v>
      </c>
      <c r="BJ213" s="139" t="s">
        <v>87</v>
      </c>
      <c r="BK213" s="262">
        <f t="shared" si="54"/>
        <v>0</v>
      </c>
      <c r="BL213" s="139" t="s">
        <v>193</v>
      </c>
      <c r="BM213" s="139" t="s">
        <v>439</v>
      </c>
    </row>
    <row r="214" spans="2:65" s="138" customFormat="1" ht="31.5" customHeight="1">
      <c r="B214" s="132"/>
      <c r="C214" s="161" t="s">
        <v>440</v>
      </c>
      <c r="D214" s="161" t="s">
        <v>189</v>
      </c>
      <c r="E214" s="264" t="s">
        <v>441</v>
      </c>
      <c r="F214" s="319" t="s">
        <v>442</v>
      </c>
      <c r="G214" s="319"/>
      <c r="H214" s="319"/>
      <c r="I214" s="319"/>
      <c r="J214" s="265" t="s">
        <v>299</v>
      </c>
      <c r="K214" s="266">
        <v>60.405999999999999</v>
      </c>
      <c r="L214" s="320">
        <v>0</v>
      </c>
      <c r="M214" s="320"/>
      <c r="N214" s="321">
        <f t="shared" si="45"/>
        <v>0</v>
      </c>
      <c r="O214" s="321"/>
      <c r="P214" s="321"/>
      <c r="Q214" s="321"/>
      <c r="R214" s="135"/>
      <c r="T214" s="166" t="s">
        <v>5</v>
      </c>
      <c r="U214" s="259" t="s">
        <v>43</v>
      </c>
      <c r="V214" s="133"/>
      <c r="W214" s="260">
        <f t="shared" si="46"/>
        <v>0</v>
      </c>
      <c r="X214" s="260">
        <v>2.1000000000000001E-4</v>
      </c>
      <c r="Y214" s="260">
        <f t="shared" si="47"/>
        <v>1.268526E-2</v>
      </c>
      <c r="Z214" s="260">
        <v>0</v>
      </c>
      <c r="AA214" s="261">
        <f t="shared" si="48"/>
        <v>0</v>
      </c>
      <c r="AR214" s="139" t="s">
        <v>193</v>
      </c>
      <c r="AT214" s="139" t="s">
        <v>189</v>
      </c>
      <c r="AU214" s="139" t="s">
        <v>87</v>
      </c>
      <c r="AY214" s="139" t="s">
        <v>188</v>
      </c>
      <c r="BE214" s="140">
        <f t="shared" si="49"/>
        <v>0</v>
      </c>
      <c r="BF214" s="140">
        <f t="shared" si="50"/>
        <v>0</v>
      </c>
      <c r="BG214" s="140">
        <f t="shared" si="51"/>
        <v>0</v>
      </c>
      <c r="BH214" s="140">
        <f t="shared" si="52"/>
        <v>0</v>
      </c>
      <c r="BI214" s="140">
        <f t="shared" si="53"/>
        <v>0</v>
      </c>
      <c r="BJ214" s="139" t="s">
        <v>87</v>
      </c>
      <c r="BK214" s="262">
        <f t="shared" si="54"/>
        <v>0</v>
      </c>
      <c r="BL214" s="139" t="s">
        <v>193</v>
      </c>
      <c r="BM214" s="139" t="s">
        <v>443</v>
      </c>
    </row>
    <row r="215" spans="2:65" s="138" customFormat="1" ht="31.5" customHeight="1">
      <c r="B215" s="132"/>
      <c r="C215" s="161" t="s">
        <v>444</v>
      </c>
      <c r="D215" s="161" t="s">
        <v>189</v>
      </c>
      <c r="E215" s="264" t="s">
        <v>445</v>
      </c>
      <c r="F215" s="319" t="s">
        <v>446</v>
      </c>
      <c r="G215" s="319"/>
      <c r="H215" s="319"/>
      <c r="I215" s="319"/>
      <c r="J215" s="265" t="s">
        <v>299</v>
      </c>
      <c r="K215" s="266">
        <v>14.22</v>
      </c>
      <c r="L215" s="320">
        <v>0</v>
      </c>
      <c r="M215" s="320"/>
      <c r="N215" s="321">
        <f t="shared" si="45"/>
        <v>0</v>
      </c>
      <c r="O215" s="321"/>
      <c r="P215" s="321"/>
      <c r="Q215" s="321"/>
      <c r="R215" s="135"/>
      <c r="T215" s="166" t="s">
        <v>5</v>
      </c>
      <c r="U215" s="259" t="s">
        <v>43</v>
      </c>
      <c r="V215" s="133"/>
      <c r="W215" s="260">
        <f t="shared" si="46"/>
        <v>0</v>
      </c>
      <c r="X215" s="260">
        <v>5.0000000000000002E-5</v>
      </c>
      <c r="Y215" s="260">
        <f t="shared" si="47"/>
        <v>7.1100000000000004E-4</v>
      </c>
      <c r="Z215" s="260">
        <v>0</v>
      </c>
      <c r="AA215" s="261">
        <f t="shared" si="48"/>
        <v>0</v>
      </c>
      <c r="AR215" s="139" t="s">
        <v>193</v>
      </c>
      <c r="AT215" s="139" t="s">
        <v>189</v>
      </c>
      <c r="AU215" s="139" t="s">
        <v>87</v>
      </c>
      <c r="AY215" s="139" t="s">
        <v>188</v>
      </c>
      <c r="BE215" s="140">
        <f t="shared" si="49"/>
        <v>0</v>
      </c>
      <c r="BF215" s="140">
        <f t="shared" si="50"/>
        <v>0</v>
      </c>
      <c r="BG215" s="140">
        <f t="shared" si="51"/>
        <v>0</v>
      </c>
      <c r="BH215" s="140">
        <f t="shared" si="52"/>
        <v>0</v>
      </c>
      <c r="BI215" s="140">
        <f t="shared" si="53"/>
        <v>0</v>
      </c>
      <c r="BJ215" s="139" t="s">
        <v>87</v>
      </c>
      <c r="BK215" s="262">
        <f t="shared" si="54"/>
        <v>0</v>
      </c>
      <c r="BL215" s="139" t="s">
        <v>193</v>
      </c>
      <c r="BM215" s="139" t="s">
        <v>447</v>
      </c>
    </row>
    <row r="216" spans="2:65" s="138" customFormat="1" ht="31.5" customHeight="1">
      <c r="B216" s="132"/>
      <c r="C216" s="161" t="s">
        <v>448</v>
      </c>
      <c r="D216" s="161" t="s">
        <v>189</v>
      </c>
      <c r="E216" s="264" t="s">
        <v>449</v>
      </c>
      <c r="F216" s="319" t="s">
        <v>450</v>
      </c>
      <c r="G216" s="319"/>
      <c r="H216" s="319"/>
      <c r="I216" s="319"/>
      <c r="J216" s="265" t="s">
        <v>247</v>
      </c>
      <c r="K216" s="266">
        <v>52</v>
      </c>
      <c r="L216" s="320">
        <v>0</v>
      </c>
      <c r="M216" s="320"/>
      <c r="N216" s="321">
        <f t="shared" si="45"/>
        <v>0</v>
      </c>
      <c r="O216" s="321"/>
      <c r="P216" s="321"/>
      <c r="Q216" s="321"/>
      <c r="R216" s="135"/>
      <c r="T216" s="166" t="s">
        <v>5</v>
      </c>
      <c r="U216" s="259" t="s">
        <v>43</v>
      </c>
      <c r="V216" s="133"/>
      <c r="W216" s="260">
        <f t="shared" si="46"/>
        <v>0</v>
      </c>
      <c r="X216" s="260">
        <v>2.0000000000000001E-4</v>
      </c>
      <c r="Y216" s="260">
        <f t="shared" si="47"/>
        <v>1.0400000000000001E-2</v>
      </c>
      <c r="Z216" s="260">
        <v>0</v>
      </c>
      <c r="AA216" s="261">
        <f t="shared" si="48"/>
        <v>0</v>
      </c>
      <c r="AR216" s="139" t="s">
        <v>193</v>
      </c>
      <c r="AT216" s="139" t="s">
        <v>189</v>
      </c>
      <c r="AU216" s="139" t="s">
        <v>87</v>
      </c>
      <c r="AY216" s="139" t="s">
        <v>188</v>
      </c>
      <c r="BE216" s="140">
        <f t="shared" si="49"/>
        <v>0</v>
      </c>
      <c r="BF216" s="140">
        <f t="shared" si="50"/>
        <v>0</v>
      </c>
      <c r="BG216" s="140">
        <f t="shared" si="51"/>
        <v>0</v>
      </c>
      <c r="BH216" s="140">
        <f t="shared" si="52"/>
        <v>0</v>
      </c>
      <c r="BI216" s="140">
        <f t="shared" si="53"/>
        <v>0</v>
      </c>
      <c r="BJ216" s="139" t="s">
        <v>87</v>
      </c>
      <c r="BK216" s="262">
        <f t="shared" si="54"/>
        <v>0</v>
      </c>
      <c r="BL216" s="139" t="s">
        <v>193</v>
      </c>
      <c r="BM216" s="139" t="s">
        <v>451</v>
      </c>
    </row>
    <row r="217" spans="2:65" s="138" customFormat="1" ht="44.25" customHeight="1">
      <c r="B217" s="132"/>
      <c r="C217" s="161" t="s">
        <v>452</v>
      </c>
      <c r="D217" s="161" t="s">
        <v>189</v>
      </c>
      <c r="E217" s="264" t="s">
        <v>453</v>
      </c>
      <c r="F217" s="319" t="s">
        <v>454</v>
      </c>
      <c r="G217" s="319"/>
      <c r="H217" s="319"/>
      <c r="I217" s="319"/>
      <c r="J217" s="265" t="s">
        <v>247</v>
      </c>
      <c r="K217" s="266">
        <v>16</v>
      </c>
      <c r="L217" s="320">
        <v>0</v>
      </c>
      <c r="M217" s="320"/>
      <c r="N217" s="321">
        <f t="shared" si="45"/>
        <v>0</v>
      </c>
      <c r="O217" s="321"/>
      <c r="P217" s="321"/>
      <c r="Q217" s="321"/>
      <c r="R217" s="135"/>
      <c r="T217" s="166" t="s">
        <v>5</v>
      </c>
      <c r="U217" s="259" t="s">
        <v>43</v>
      </c>
      <c r="V217" s="133"/>
      <c r="W217" s="260">
        <f t="shared" si="46"/>
        <v>0</v>
      </c>
      <c r="X217" s="260">
        <v>2.0000000000000001E-4</v>
      </c>
      <c r="Y217" s="260">
        <f t="shared" si="47"/>
        <v>3.2000000000000002E-3</v>
      </c>
      <c r="Z217" s="260">
        <v>0</v>
      </c>
      <c r="AA217" s="261">
        <f t="shared" si="48"/>
        <v>0</v>
      </c>
      <c r="AR217" s="139" t="s">
        <v>193</v>
      </c>
      <c r="AT217" s="139" t="s">
        <v>189</v>
      </c>
      <c r="AU217" s="139" t="s">
        <v>87</v>
      </c>
      <c r="AY217" s="139" t="s">
        <v>188</v>
      </c>
      <c r="BE217" s="140">
        <f t="shared" si="49"/>
        <v>0</v>
      </c>
      <c r="BF217" s="140">
        <f t="shared" si="50"/>
        <v>0</v>
      </c>
      <c r="BG217" s="140">
        <f t="shared" si="51"/>
        <v>0</v>
      </c>
      <c r="BH217" s="140">
        <f t="shared" si="52"/>
        <v>0</v>
      </c>
      <c r="BI217" s="140">
        <f t="shared" si="53"/>
        <v>0</v>
      </c>
      <c r="BJ217" s="139" t="s">
        <v>87</v>
      </c>
      <c r="BK217" s="262">
        <f t="shared" si="54"/>
        <v>0</v>
      </c>
      <c r="BL217" s="139" t="s">
        <v>193</v>
      </c>
      <c r="BM217" s="139" t="s">
        <v>455</v>
      </c>
    </row>
    <row r="218" spans="2:65" s="138" customFormat="1" ht="31.5" customHeight="1">
      <c r="B218" s="132"/>
      <c r="C218" s="161" t="s">
        <v>456</v>
      </c>
      <c r="D218" s="161" t="s">
        <v>189</v>
      </c>
      <c r="E218" s="264" t="s">
        <v>457</v>
      </c>
      <c r="F218" s="319" t="s">
        <v>458</v>
      </c>
      <c r="G218" s="319"/>
      <c r="H218" s="319"/>
      <c r="I218" s="319"/>
      <c r="J218" s="265" t="s">
        <v>192</v>
      </c>
      <c r="K218" s="266">
        <v>110.35599999999999</v>
      </c>
      <c r="L218" s="320">
        <v>0</v>
      </c>
      <c r="M218" s="320"/>
      <c r="N218" s="321">
        <f t="shared" si="45"/>
        <v>0</v>
      </c>
      <c r="O218" s="321"/>
      <c r="P218" s="321"/>
      <c r="Q218" s="321"/>
      <c r="R218" s="135"/>
      <c r="T218" s="166" t="s">
        <v>5</v>
      </c>
      <c r="U218" s="259" t="s">
        <v>43</v>
      </c>
      <c r="V218" s="133"/>
      <c r="W218" s="260">
        <f t="shared" si="46"/>
        <v>0</v>
      </c>
      <c r="X218" s="260">
        <v>0</v>
      </c>
      <c r="Y218" s="260">
        <f t="shared" si="47"/>
        <v>0</v>
      </c>
      <c r="Z218" s="260">
        <v>0.19600000000000001</v>
      </c>
      <c r="AA218" s="261">
        <f t="shared" si="48"/>
        <v>21.629776</v>
      </c>
      <c r="AR218" s="139" t="s">
        <v>193</v>
      </c>
      <c r="AT218" s="139" t="s">
        <v>189</v>
      </c>
      <c r="AU218" s="139" t="s">
        <v>87</v>
      </c>
      <c r="AY218" s="139" t="s">
        <v>188</v>
      </c>
      <c r="BE218" s="140">
        <f t="shared" si="49"/>
        <v>0</v>
      </c>
      <c r="BF218" s="140">
        <f t="shared" si="50"/>
        <v>0</v>
      </c>
      <c r="BG218" s="140">
        <f t="shared" si="51"/>
        <v>0</v>
      </c>
      <c r="BH218" s="140">
        <f t="shared" si="52"/>
        <v>0</v>
      </c>
      <c r="BI218" s="140">
        <f t="shared" si="53"/>
        <v>0</v>
      </c>
      <c r="BJ218" s="139" t="s">
        <v>87</v>
      </c>
      <c r="BK218" s="262">
        <f t="shared" si="54"/>
        <v>0</v>
      </c>
      <c r="BL218" s="139" t="s">
        <v>193</v>
      </c>
      <c r="BM218" s="139" t="s">
        <v>459</v>
      </c>
    </row>
    <row r="219" spans="2:65" s="138" customFormat="1" ht="44.25" customHeight="1">
      <c r="B219" s="132"/>
      <c r="C219" s="161" t="s">
        <v>460</v>
      </c>
      <c r="D219" s="161" t="s">
        <v>189</v>
      </c>
      <c r="E219" s="264" t="s">
        <v>461</v>
      </c>
      <c r="F219" s="319" t="s">
        <v>462</v>
      </c>
      <c r="G219" s="319"/>
      <c r="H219" s="319"/>
      <c r="I219" s="319"/>
      <c r="J219" s="265" t="s">
        <v>197</v>
      </c>
      <c r="K219" s="266">
        <v>2.8479999999999999</v>
      </c>
      <c r="L219" s="320">
        <v>0</v>
      </c>
      <c r="M219" s="320"/>
      <c r="N219" s="321">
        <f t="shared" si="45"/>
        <v>0</v>
      </c>
      <c r="O219" s="321"/>
      <c r="P219" s="321"/>
      <c r="Q219" s="321"/>
      <c r="R219" s="135"/>
      <c r="T219" s="166" t="s">
        <v>5</v>
      </c>
      <c r="U219" s="259" t="s">
        <v>43</v>
      </c>
      <c r="V219" s="133"/>
      <c r="W219" s="260">
        <f t="shared" si="46"/>
        <v>0</v>
      </c>
      <c r="X219" s="260">
        <v>0</v>
      </c>
      <c r="Y219" s="260">
        <f t="shared" si="47"/>
        <v>0</v>
      </c>
      <c r="Z219" s="260">
        <v>1.905</v>
      </c>
      <c r="AA219" s="261">
        <f t="shared" si="48"/>
        <v>5.42544</v>
      </c>
      <c r="AR219" s="139" t="s">
        <v>193</v>
      </c>
      <c r="AT219" s="139" t="s">
        <v>189</v>
      </c>
      <c r="AU219" s="139" t="s">
        <v>87</v>
      </c>
      <c r="AY219" s="139" t="s">
        <v>188</v>
      </c>
      <c r="BE219" s="140">
        <f t="shared" si="49"/>
        <v>0</v>
      </c>
      <c r="BF219" s="140">
        <f t="shared" si="50"/>
        <v>0</v>
      </c>
      <c r="BG219" s="140">
        <f t="shared" si="51"/>
        <v>0</v>
      </c>
      <c r="BH219" s="140">
        <f t="shared" si="52"/>
        <v>0</v>
      </c>
      <c r="BI219" s="140">
        <f t="shared" si="53"/>
        <v>0</v>
      </c>
      <c r="BJ219" s="139" t="s">
        <v>87</v>
      </c>
      <c r="BK219" s="262">
        <f t="shared" si="54"/>
        <v>0</v>
      </c>
      <c r="BL219" s="139" t="s">
        <v>193</v>
      </c>
      <c r="BM219" s="139" t="s">
        <v>463</v>
      </c>
    </row>
    <row r="220" spans="2:65" s="138" customFormat="1" ht="31.5" customHeight="1">
      <c r="B220" s="132"/>
      <c r="C220" s="161" t="s">
        <v>464</v>
      </c>
      <c r="D220" s="161" t="s">
        <v>189</v>
      </c>
      <c r="E220" s="264" t="s">
        <v>465</v>
      </c>
      <c r="F220" s="319" t="s">
        <v>466</v>
      </c>
      <c r="G220" s="319"/>
      <c r="H220" s="319"/>
      <c r="I220" s="319"/>
      <c r="J220" s="265" t="s">
        <v>197</v>
      </c>
      <c r="K220" s="266">
        <v>0.13500000000000001</v>
      </c>
      <c r="L220" s="320">
        <v>0</v>
      </c>
      <c r="M220" s="320"/>
      <c r="N220" s="321">
        <f t="shared" si="45"/>
        <v>0</v>
      </c>
      <c r="O220" s="321"/>
      <c r="P220" s="321"/>
      <c r="Q220" s="321"/>
      <c r="R220" s="135"/>
      <c r="T220" s="166" t="s">
        <v>5</v>
      </c>
      <c r="U220" s="259" t="s">
        <v>43</v>
      </c>
      <c r="V220" s="133"/>
      <c r="W220" s="260">
        <f t="shared" si="46"/>
        <v>0</v>
      </c>
      <c r="X220" s="260">
        <v>0</v>
      </c>
      <c r="Y220" s="260">
        <f t="shared" si="47"/>
        <v>0</v>
      </c>
      <c r="Z220" s="260">
        <v>2.2000000000000002</v>
      </c>
      <c r="AA220" s="261">
        <f t="shared" si="48"/>
        <v>0.29700000000000004</v>
      </c>
      <c r="AR220" s="139" t="s">
        <v>193</v>
      </c>
      <c r="AT220" s="139" t="s">
        <v>189</v>
      </c>
      <c r="AU220" s="139" t="s">
        <v>87</v>
      </c>
      <c r="AY220" s="139" t="s">
        <v>188</v>
      </c>
      <c r="BE220" s="140">
        <f t="shared" si="49"/>
        <v>0</v>
      </c>
      <c r="BF220" s="140">
        <f t="shared" si="50"/>
        <v>0</v>
      </c>
      <c r="BG220" s="140">
        <f t="shared" si="51"/>
        <v>0</v>
      </c>
      <c r="BH220" s="140">
        <f t="shared" si="52"/>
        <v>0</v>
      </c>
      <c r="BI220" s="140">
        <f t="shared" si="53"/>
        <v>0</v>
      </c>
      <c r="BJ220" s="139" t="s">
        <v>87</v>
      </c>
      <c r="BK220" s="262">
        <f t="shared" si="54"/>
        <v>0</v>
      </c>
      <c r="BL220" s="139" t="s">
        <v>193</v>
      </c>
      <c r="BM220" s="139" t="s">
        <v>467</v>
      </c>
    </row>
    <row r="221" spans="2:65" s="138" customFormat="1" ht="31.5" customHeight="1">
      <c r="B221" s="132"/>
      <c r="C221" s="161" t="s">
        <v>468</v>
      </c>
      <c r="D221" s="161" t="s">
        <v>189</v>
      </c>
      <c r="E221" s="264" t="s">
        <v>469</v>
      </c>
      <c r="F221" s="319" t="s">
        <v>470</v>
      </c>
      <c r="G221" s="319"/>
      <c r="H221" s="319"/>
      <c r="I221" s="319"/>
      <c r="J221" s="265" t="s">
        <v>299</v>
      </c>
      <c r="K221" s="266">
        <v>9.1999999999999993</v>
      </c>
      <c r="L221" s="320">
        <v>0</v>
      </c>
      <c r="M221" s="320"/>
      <c r="N221" s="321">
        <f t="shared" si="45"/>
        <v>0</v>
      </c>
      <c r="O221" s="321"/>
      <c r="P221" s="321"/>
      <c r="Q221" s="321"/>
      <c r="R221" s="135"/>
      <c r="T221" s="166" t="s">
        <v>5</v>
      </c>
      <c r="U221" s="259" t="s">
        <v>43</v>
      </c>
      <c r="V221" s="133"/>
      <c r="W221" s="260">
        <f t="shared" si="46"/>
        <v>0</v>
      </c>
      <c r="X221" s="260">
        <v>0</v>
      </c>
      <c r="Y221" s="260">
        <f t="shared" si="47"/>
        <v>0</v>
      </c>
      <c r="Z221" s="260">
        <v>7.0000000000000007E-2</v>
      </c>
      <c r="AA221" s="261">
        <f t="shared" si="48"/>
        <v>0.64400000000000002</v>
      </c>
      <c r="AR221" s="139" t="s">
        <v>193</v>
      </c>
      <c r="AT221" s="139" t="s">
        <v>189</v>
      </c>
      <c r="AU221" s="139" t="s">
        <v>87</v>
      </c>
      <c r="AY221" s="139" t="s">
        <v>188</v>
      </c>
      <c r="BE221" s="140">
        <f t="shared" si="49"/>
        <v>0</v>
      </c>
      <c r="BF221" s="140">
        <f t="shared" si="50"/>
        <v>0</v>
      </c>
      <c r="BG221" s="140">
        <f t="shared" si="51"/>
        <v>0</v>
      </c>
      <c r="BH221" s="140">
        <f t="shared" si="52"/>
        <v>0</v>
      </c>
      <c r="BI221" s="140">
        <f t="shared" si="53"/>
        <v>0</v>
      </c>
      <c r="BJ221" s="139" t="s">
        <v>87</v>
      </c>
      <c r="BK221" s="262">
        <f t="shared" si="54"/>
        <v>0</v>
      </c>
      <c r="BL221" s="139" t="s">
        <v>193</v>
      </c>
      <c r="BM221" s="139" t="s">
        <v>471</v>
      </c>
    </row>
    <row r="222" spans="2:65" s="138" customFormat="1" ht="44.25" customHeight="1">
      <c r="B222" s="132"/>
      <c r="C222" s="161" t="s">
        <v>472</v>
      </c>
      <c r="D222" s="161" t="s">
        <v>189</v>
      </c>
      <c r="E222" s="264" t="s">
        <v>473</v>
      </c>
      <c r="F222" s="319" t="s">
        <v>474</v>
      </c>
      <c r="G222" s="319"/>
      <c r="H222" s="319"/>
      <c r="I222" s="319"/>
      <c r="J222" s="265" t="s">
        <v>197</v>
      </c>
      <c r="K222" s="266">
        <v>3.1320000000000001</v>
      </c>
      <c r="L222" s="320">
        <v>0</v>
      </c>
      <c r="M222" s="320"/>
      <c r="N222" s="321">
        <f t="shared" si="45"/>
        <v>0</v>
      </c>
      <c r="O222" s="321"/>
      <c r="P222" s="321"/>
      <c r="Q222" s="321"/>
      <c r="R222" s="135"/>
      <c r="T222" s="166" t="s">
        <v>5</v>
      </c>
      <c r="U222" s="259" t="s">
        <v>43</v>
      </c>
      <c r="V222" s="133"/>
      <c r="W222" s="260">
        <f t="shared" si="46"/>
        <v>0</v>
      </c>
      <c r="X222" s="260">
        <v>0</v>
      </c>
      <c r="Y222" s="260">
        <f t="shared" si="47"/>
        <v>0</v>
      </c>
      <c r="Z222" s="260">
        <v>2.2000000000000002</v>
      </c>
      <c r="AA222" s="261">
        <f t="shared" si="48"/>
        <v>6.8904000000000005</v>
      </c>
      <c r="AR222" s="139" t="s">
        <v>193</v>
      </c>
      <c r="AT222" s="139" t="s">
        <v>189</v>
      </c>
      <c r="AU222" s="139" t="s">
        <v>87</v>
      </c>
      <c r="AY222" s="139" t="s">
        <v>188</v>
      </c>
      <c r="BE222" s="140">
        <f t="shared" si="49"/>
        <v>0</v>
      </c>
      <c r="BF222" s="140">
        <f t="shared" si="50"/>
        <v>0</v>
      </c>
      <c r="BG222" s="140">
        <f t="shared" si="51"/>
        <v>0</v>
      </c>
      <c r="BH222" s="140">
        <f t="shared" si="52"/>
        <v>0</v>
      </c>
      <c r="BI222" s="140">
        <f t="shared" si="53"/>
        <v>0</v>
      </c>
      <c r="BJ222" s="139" t="s">
        <v>87</v>
      </c>
      <c r="BK222" s="262">
        <f t="shared" si="54"/>
        <v>0</v>
      </c>
      <c r="BL222" s="139" t="s">
        <v>193</v>
      </c>
      <c r="BM222" s="139" t="s">
        <v>475</v>
      </c>
    </row>
    <row r="223" spans="2:65" s="138" customFormat="1" ht="44.25" customHeight="1">
      <c r="B223" s="132"/>
      <c r="C223" s="161" t="s">
        <v>476</v>
      </c>
      <c r="D223" s="161" t="s">
        <v>189</v>
      </c>
      <c r="E223" s="264" t="s">
        <v>477</v>
      </c>
      <c r="F223" s="319" t="s">
        <v>478</v>
      </c>
      <c r="G223" s="319"/>
      <c r="H223" s="319"/>
      <c r="I223" s="319"/>
      <c r="J223" s="265" t="s">
        <v>197</v>
      </c>
      <c r="K223" s="266">
        <v>1.5940000000000001</v>
      </c>
      <c r="L223" s="320">
        <v>0</v>
      </c>
      <c r="M223" s="320"/>
      <c r="N223" s="321">
        <f t="shared" si="45"/>
        <v>0</v>
      </c>
      <c r="O223" s="321"/>
      <c r="P223" s="321"/>
      <c r="Q223" s="321"/>
      <c r="R223" s="135"/>
      <c r="T223" s="166" t="s">
        <v>5</v>
      </c>
      <c r="U223" s="259" t="s">
        <v>43</v>
      </c>
      <c r="V223" s="133"/>
      <c r="W223" s="260">
        <f t="shared" si="46"/>
        <v>0</v>
      </c>
      <c r="X223" s="260">
        <v>0</v>
      </c>
      <c r="Y223" s="260">
        <f t="shared" si="47"/>
        <v>0</v>
      </c>
      <c r="Z223" s="260">
        <v>2.2000000000000002</v>
      </c>
      <c r="AA223" s="261">
        <f t="shared" si="48"/>
        <v>3.5068000000000006</v>
      </c>
      <c r="AR223" s="139" t="s">
        <v>193</v>
      </c>
      <c r="AT223" s="139" t="s">
        <v>189</v>
      </c>
      <c r="AU223" s="139" t="s">
        <v>87</v>
      </c>
      <c r="AY223" s="139" t="s">
        <v>188</v>
      </c>
      <c r="BE223" s="140">
        <f t="shared" si="49"/>
        <v>0</v>
      </c>
      <c r="BF223" s="140">
        <f t="shared" si="50"/>
        <v>0</v>
      </c>
      <c r="BG223" s="140">
        <f t="shared" si="51"/>
        <v>0</v>
      </c>
      <c r="BH223" s="140">
        <f t="shared" si="52"/>
        <v>0</v>
      </c>
      <c r="BI223" s="140">
        <f t="shared" si="53"/>
        <v>0</v>
      </c>
      <c r="BJ223" s="139" t="s">
        <v>87</v>
      </c>
      <c r="BK223" s="262">
        <f t="shared" si="54"/>
        <v>0</v>
      </c>
      <c r="BL223" s="139" t="s">
        <v>193</v>
      </c>
      <c r="BM223" s="139" t="s">
        <v>479</v>
      </c>
    </row>
    <row r="224" spans="2:65" s="138" customFormat="1" ht="31.5" customHeight="1">
      <c r="B224" s="132"/>
      <c r="C224" s="161" t="s">
        <v>480</v>
      </c>
      <c r="D224" s="161" t="s">
        <v>189</v>
      </c>
      <c r="E224" s="264" t="s">
        <v>481</v>
      </c>
      <c r="F224" s="319" t="s">
        <v>482</v>
      </c>
      <c r="G224" s="319"/>
      <c r="H224" s="319"/>
      <c r="I224" s="319"/>
      <c r="J224" s="265" t="s">
        <v>192</v>
      </c>
      <c r="K224" s="266">
        <v>122.136</v>
      </c>
      <c r="L224" s="320">
        <v>0</v>
      </c>
      <c r="M224" s="320"/>
      <c r="N224" s="321">
        <f t="shared" si="45"/>
        <v>0</v>
      </c>
      <c r="O224" s="321"/>
      <c r="P224" s="321"/>
      <c r="Q224" s="321"/>
      <c r="R224" s="135"/>
      <c r="T224" s="166" t="s">
        <v>5</v>
      </c>
      <c r="U224" s="259" t="s">
        <v>43</v>
      </c>
      <c r="V224" s="133"/>
      <c r="W224" s="260">
        <f t="shared" si="46"/>
        <v>0</v>
      </c>
      <c r="X224" s="260">
        <v>0</v>
      </c>
      <c r="Y224" s="260">
        <f t="shared" si="47"/>
        <v>0</v>
      </c>
      <c r="Z224" s="260">
        <v>2E-3</v>
      </c>
      <c r="AA224" s="261">
        <f t="shared" si="48"/>
        <v>0.24427199999999999</v>
      </c>
      <c r="AR224" s="139" t="s">
        <v>193</v>
      </c>
      <c r="AT224" s="139" t="s">
        <v>189</v>
      </c>
      <c r="AU224" s="139" t="s">
        <v>87</v>
      </c>
      <c r="AY224" s="139" t="s">
        <v>188</v>
      </c>
      <c r="BE224" s="140">
        <f t="shared" si="49"/>
        <v>0</v>
      </c>
      <c r="BF224" s="140">
        <f t="shared" si="50"/>
        <v>0</v>
      </c>
      <c r="BG224" s="140">
        <f t="shared" si="51"/>
        <v>0</v>
      </c>
      <c r="BH224" s="140">
        <f t="shared" si="52"/>
        <v>0</v>
      </c>
      <c r="BI224" s="140">
        <f t="shared" si="53"/>
        <v>0</v>
      </c>
      <c r="BJ224" s="139" t="s">
        <v>87</v>
      </c>
      <c r="BK224" s="262">
        <f t="shared" si="54"/>
        <v>0</v>
      </c>
      <c r="BL224" s="139" t="s">
        <v>193</v>
      </c>
      <c r="BM224" s="139" t="s">
        <v>483</v>
      </c>
    </row>
    <row r="225" spans="2:65" s="138" customFormat="1" ht="31.5" customHeight="1">
      <c r="B225" s="132"/>
      <c r="C225" s="161" t="s">
        <v>484</v>
      </c>
      <c r="D225" s="161" t="s">
        <v>189</v>
      </c>
      <c r="E225" s="264" t="s">
        <v>485</v>
      </c>
      <c r="F225" s="319" t="s">
        <v>486</v>
      </c>
      <c r="G225" s="319"/>
      <c r="H225" s="319"/>
      <c r="I225" s="319"/>
      <c r="J225" s="265" t="s">
        <v>192</v>
      </c>
      <c r="K225" s="266">
        <v>53.02</v>
      </c>
      <c r="L225" s="320">
        <v>0</v>
      </c>
      <c r="M225" s="320"/>
      <c r="N225" s="321">
        <f t="shared" si="45"/>
        <v>0</v>
      </c>
      <c r="O225" s="321"/>
      <c r="P225" s="321"/>
      <c r="Q225" s="321"/>
      <c r="R225" s="135"/>
      <c r="T225" s="166" t="s">
        <v>5</v>
      </c>
      <c r="U225" s="259" t="s">
        <v>43</v>
      </c>
      <c r="V225" s="133"/>
      <c r="W225" s="260">
        <f t="shared" si="46"/>
        <v>0</v>
      </c>
      <c r="X225" s="260">
        <v>0</v>
      </c>
      <c r="Y225" s="260">
        <f t="shared" si="47"/>
        <v>0</v>
      </c>
      <c r="Z225" s="260">
        <v>0.02</v>
      </c>
      <c r="AA225" s="261">
        <f t="shared" si="48"/>
        <v>1.0604</v>
      </c>
      <c r="AR225" s="139" t="s">
        <v>193</v>
      </c>
      <c r="AT225" s="139" t="s">
        <v>189</v>
      </c>
      <c r="AU225" s="139" t="s">
        <v>87</v>
      </c>
      <c r="AY225" s="139" t="s">
        <v>188</v>
      </c>
      <c r="BE225" s="140">
        <f t="shared" si="49"/>
        <v>0</v>
      </c>
      <c r="BF225" s="140">
        <f t="shared" si="50"/>
        <v>0</v>
      </c>
      <c r="BG225" s="140">
        <f t="shared" si="51"/>
        <v>0</v>
      </c>
      <c r="BH225" s="140">
        <f t="shared" si="52"/>
        <v>0</v>
      </c>
      <c r="BI225" s="140">
        <f t="shared" si="53"/>
        <v>0</v>
      </c>
      <c r="BJ225" s="139" t="s">
        <v>87</v>
      </c>
      <c r="BK225" s="262">
        <f t="shared" si="54"/>
        <v>0</v>
      </c>
      <c r="BL225" s="139" t="s">
        <v>193</v>
      </c>
      <c r="BM225" s="139" t="s">
        <v>487</v>
      </c>
    </row>
    <row r="226" spans="2:65" s="138" customFormat="1" ht="31.5" customHeight="1">
      <c r="B226" s="132"/>
      <c r="C226" s="161" t="s">
        <v>488</v>
      </c>
      <c r="D226" s="161" t="s">
        <v>189</v>
      </c>
      <c r="E226" s="264" t="s">
        <v>489</v>
      </c>
      <c r="F226" s="319" t="s">
        <v>490</v>
      </c>
      <c r="G226" s="319"/>
      <c r="H226" s="319"/>
      <c r="I226" s="319"/>
      <c r="J226" s="265" t="s">
        <v>197</v>
      </c>
      <c r="K226" s="266">
        <v>0.38400000000000001</v>
      </c>
      <c r="L226" s="320">
        <v>0</v>
      </c>
      <c r="M226" s="320"/>
      <c r="N226" s="321">
        <f t="shared" si="45"/>
        <v>0</v>
      </c>
      <c r="O226" s="321"/>
      <c r="P226" s="321"/>
      <c r="Q226" s="321"/>
      <c r="R226" s="135"/>
      <c r="T226" s="166" t="s">
        <v>5</v>
      </c>
      <c r="U226" s="259" t="s">
        <v>43</v>
      </c>
      <c r="V226" s="133"/>
      <c r="W226" s="260">
        <f t="shared" si="46"/>
        <v>0</v>
      </c>
      <c r="X226" s="260">
        <v>0</v>
      </c>
      <c r="Y226" s="260">
        <f t="shared" si="47"/>
        <v>0</v>
      </c>
      <c r="Z226" s="260">
        <v>1.4</v>
      </c>
      <c r="AA226" s="261">
        <f t="shared" si="48"/>
        <v>0.53759999999999997</v>
      </c>
      <c r="AR226" s="139" t="s">
        <v>193</v>
      </c>
      <c r="AT226" s="139" t="s">
        <v>189</v>
      </c>
      <c r="AU226" s="139" t="s">
        <v>87</v>
      </c>
      <c r="AY226" s="139" t="s">
        <v>188</v>
      </c>
      <c r="BE226" s="140">
        <f t="shared" si="49"/>
        <v>0</v>
      </c>
      <c r="BF226" s="140">
        <f t="shared" si="50"/>
        <v>0</v>
      </c>
      <c r="BG226" s="140">
        <f t="shared" si="51"/>
        <v>0</v>
      </c>
      <c r="BH226" s="140">
        <f t="shared" si="52"/>
        <v>0</v>
      </c>
      <c r="BI226" s="140">
        <f t="shared" si="53"/>
        <v>0</v>
      </c>
      <c r="BJ226" s="139" t="s">
        <v>87</v>
      </c>
      <c r="BK226" s="262">
        <f t="shared" si="54"/>
        <v>0</v>
      </c>
      <c r="BL226" s="139" t="s">
        <v>193</v>
      </c>
      <c r="BM226" s="139" t="s">
        <v>491</v>
      </c>
    </row>
    <row r="227" spans="2:65" s="138" customFormat="1" ht="44.25" customHeight="1">
      <c r="B227" s="132"/>
      <c r="C227" s="161" t="s">
        <v>492</v>
      </c>
      <c r="D227" s="161" t="s">
        <v>189</v>
      </c>
      <c r="E227" s="264" t="s">
        <v>493</v>
      </c>
      <c r="F227" s="319" t="s">
        <v>494</v>
      </c>
      <c r="G227" s="319"/>
      <c r="H227" s="319"/>
      <c r="I227" s="319"/>
      <c r="J227" s="265" t="s">
        <v>192</v>
      </c>
      <c r="K227" s="266">
        <v>10.721</v>
      </c>
      <c r="L227" s="320">
        <v>0</v>
      </c>
      <c r="M227" s="320"/>
      <c r="N227" s="321">
        <f t="shared" si="45"/>
        <v>0</v>
      </c>
      <c r="O227" s="321"/>
      <c r="P227" s="321"/>
      <c r="Q227" s="321"/>
      <c r="R227" s="135"/>
      <c r="T227" s="166" t="s">
        <v>5</v>
      </c>
      <c r="U227" s="259" t="s">
        <v>43</v>
      </c>
      <c r="V227" s="133"/>
      <c r="W227" s="260">
        <f t="shared" si="46"/>
        <v>0</v>
      </c>
      <c r="X227" s="260">
        <v>0</v>
      </c>
      <c r="Y227" s="260">
        <f t="shared" si="47"/>
        <v>0</v>
      </c>
      <c r="Z227" s="260">
        <v>5.7000000000000002E-2</v>
      </c>
      <c r="AA227" s="261">
        <f t="shared" si="48"/>
        <v>0.611097</v>
      </c>
      <c r="AR227" s="139" t="s">
        <v>193</v>
      </c>
      <c r="AT227" s="139" t="s">
        <v>189</v>
      </c>
      <c r="AU227" s="139" t="s">
        <v>87</v>
      </c>
      <c r="AY227" s="139" t="s">
        <v>188</v>
      </c>
      <c r="BE227" s="140">
        <f t="shared" si="49"/>
        <v>0</v>
      </c>
      <c r="BF227" s="140">
        <f t="shared" si="50"/>
        <v>0</v>
      </c>
      <c r="BG227" s="140">
        <f t="shared" si="51"/>
        <v>0</v>
      </c>
      <c r="BH227" s="140">
        <f t="shared" si="52"/>
        <v>0</v>
      </c>
      <c r="BI227" s="140">
        <f t="shared" si="53"/>
        <v>0</v>
      </c>
      <c r="BJ227" s="139" t="s">
        <v>87</v>
      </c>
      <c r="BK227" s="262">
        <f t="shared" si="54"/>
        <v>0</v>
      </c>
      <c r="BL227" s="139" t="s">
        <v>193</v>
      </c>
      <c r="BM227" s="139" t="s">
        <v>495</v>
      </c>
    </row>
    <row r="228" spans="2:65" s="138" customFormat="1" ht="31.5" customHeight="1">
      <c r="B228" s="132"/>
      <c r="C228" s="161" t="s">
        <v>496</v>
      </c>
      <c r="D228" s="161" t="s">
        <v>189</v>
      </c>
      <c r="E228" s="264" t="s">
        <v>497</v>
      </c>
      <c r="F228" s="319" t="s">
        <v>498</v>
      </c>
      <c r="G228" s="319"/>
      <c r="H228" s="319"/>
      <c r="I228" s="319"/>
      <c r="J228" s="265" t="s">
        <v>247</v>
      </c>
      <c r="K228" s="266">
        <v>17</v>
      </c>
      <c r="L228" s="320">
        <v>0</v>
      </c>
      <c r="M228" s="320"/>
      <c r="N228" s="321">
        <f t="shared" si="45"/>
        <v>0</v>
      </c>
      <c r="O228" s="321"/>
      <c r="P228" s="321"/>
      <c r="Q228" s="321"/>
      <c r="R228" s="135"/>
      <c r="T228" s="166" t="s">
        <v>5</v>
      </c>
      <c r="U228" s="259" t="s">
        <v>43</v>
      </c>
      <c r="V228" s="133"/>
      <c r="W228" s="260">
        <f t="shared" si="46"/>
        <v>0</v>
      </c>
      <c r="X228" s="260">
        <v>0</v>
      </c>
      <c r="Y228" s="260">
        <f t="shared" si="47"/>
        <v>0</v>
      </c>
      <c r="Z228" s="260">
        <v>1.6E-2</v>
      </c>
      <c r="AA228" s="261">
        <f t="shared" si="48"/>
        <v>0.27200000000000002</v>
      </c>
      <c r="AR228" s="139" t="s">
        <v>193</v>
      </c>
      <c r="AT228" s="139" t="s">
        <v>189</v>
      </c>
      <c r="AU228" s="139" t="s">
        <v>87</v>
      </c>
      <c r="AY228" s="139" t="s">
        <v>188</v>
      </c>
      <c r="BE228" s="140">
        <f t="shared" si="49"/>
        <v>0</v>
      </c>
      <c r="BF228" s="140">
        <f t="shared" si="50"/>
        <v>0</v>
      </c>
      <c r="BG228" s="140">
        <f t="shared" si="51"/>
        <v>0</v>
      </c>
      <c r="BH228" s="140">
        <f t="shared" si="52"/>
        <v>0</v>
      </c>
      <c r="BI228" s="140">
        <f t="shared" si="53"/>
        <v>0</v>
      </c>
      <c r="BJ228" s="139" t="s">
        <v>87</v>
      </c>
      <c r="BK228" s="262">
        <f t="shared" si="54"/>
        <v>0</v>
      </c>
      <c r="BL228" s="139" t="s">
        <v>193</v>
      </c>
      <c r="BM228" s="139" t="s">
        <v>499</v>
      </c>
    </row>
    <row r="229" spans="2:65" s="138" customFormat="1" ht="31.5" customHeight="1">
      <c r="B229" s="132"/>
      <c r="C229" s="161" t="s">
        <v>500</v>
      </c>
      <c r="D229" s="161" t="s">
        <v>189</v>
      </c>
      <c r="E229" s="264" t="s">
        <v>501</v>
      </c>
      <c r="F229" s="319" t="s">
        <v>502</v>
      </c>
      <c r="G229" s="319"/>
      <c r="H229" s="319"/>
      <c r="I229" s="319"/>
      <c r="J229" s="265" t="s">
        <v>192</v>
      </c>
      <c r="K229" s="266">
        <v>11.34</v>
      </c>
      <c r="L229" s="320">
        <v>0</v>
      </c>
      <c r="M229" s="320"/>
      <c r="N229" s="321">
        <f t="shared" si="45"/>
        <v>0</v>
      </c>
      <c r="O229" s="321"/>
      <c r="P229" s="321"/>
      <c r="Q229" s="321"/>
      <c r="R229" s="135"/>
      <c r="T229" s="166" t="s">
        <v>5</v>
      </c>
      <c r="U229" s="259" t="s">
        <v>43</v>
      </c>
      <c r="V229" s="133"/>
      <c r="W229" s="260">
        <f t="shared" si="46"/>
        <v>0</v>
      </c>
      <c r="X229" s="260">
        <v>0</v>
      </c>
      <c r="Y229" s="260">
        <f t="shared" si="47"/>
        <v>0</v>
      </c>
      <c r="Z229" s="260">
        <v>7.4999999999999997E-2</v>
      </c>
      <c r="AA229" s="261">
        <f t="shared" si="48"/>
        <v>0.85049999999999992</v>
      </c>
      <c r="AR229" s="139" t="s">
        <v>193</v>
      </c>
      <c r="AT229" s="139" t="s">
        <v>189</v>
      </c>
      <c r="AU229" s="139" t="s">
        <v>87</v>
      </c>
      <c r="AY229" s="139" t="s">
        <v>188</v>
      </c>
      <c r="BE229" s="140">
        <f t="shared" si="49"/>
        <v>0</v>
      </c>
      <c r="BF229" s="140">
        <f t="shared" si="50"/>
        <v>0</v>
      </c>
      <c r="BG229" s="140">
        <f t="shared" si="51"/>
        <v>0</v>
      </c>
      <c r="BH229" s="140">
        <f t="shared" si="52"/>
        <v>0</v>
      </c>
      <c r="BI229" s="140">
        <f t="shared" si="53"/>
        <v>0</v>
      </c>
      <c r="BJ229" s="139" t="s">
        <v>87</v>
      </c>
      <c r="BK229" s="262">
        <f t="shared" si="54"/>
        <v>0</v>
      </c>
      <c r="BL229" s="139" t="s">
        <v>193</v>
      </c>
      <c r="BM229" s="139" t="s">
        <v>503</v>
      </c>
    </row>
    <row r="230" spans="2:65" s="138" customFormat="1" ht="31.5" customHeight="1">
      <c r="B230" s="132"/>
      <c r="C230" s="161" t="s">
        <v>504</v>
      </c>
      <c r="D230" s="161" t="s">
        <v>189</v>
      </c>
      <c r="E230" s="264" t="s">
        <v>505</v>
      </c>
      <c r="F230" s="319" t="s">
        <v>506</v>
      </c>
      <c r="G230" s="319"/>
      <c r="H230" s="319"/>
      <c r="I230" s="319"/>
      <c r="J230" s="265" t="s">
        <v>192</v>
      </c>
      <c r="K230" s="266">
        <v>4.8600000000000003</v>
      </c>
      <c r="L230" s="320">
        <v>0</v>
      </c>
      <c r="M230" s="320"/>
      <c r="N230" s="321">
        <f t="shared" si="45"/>
        <v>0</v>
      </c>
      <c r="O230" s="321"/>
      <c r="P230" s="321"/>
      <c r="Q230" s="321"/>
      <c r="R230" s="135"/>
      <c r="T230" s="166" t="s">
        <v>5</v>
      </c>
      <c r="U230" s="259" t="s">
        <v>43</v>
      </c>
      <c r="V230" s="133"/>
      <c r="W230" s="260">
        <f t="shared" si="46"/>
        <v>0</v>
      </c>
      <c r="X230" s="260">
        <v>0</v>
      </c>
      <c r="Y230" s="260">
        <f t="shared" si="47"/>
        <v>0</v>
      </c>
      <c r="Z230" s="260">
        <v>6.2E-2</v>
      </c>
      <c r="AA230" s="261">
        <f t="shared" si="48"/>
        <v>0.30132000000000003</v>
      </c>
      <c r="AR230" s="139" t="s">
        <v>193</v>
      </c>
      <c r="AT230" s="139" t="s">
        <v>189</v>
      </c>
      <c r="AU230" s="139" t="s">
        <v>87</v>
      </c>
      <c r="AY230" s="139" t="s">
        <v>188</v>
      </c>
      <c r="BE230" s="140">
        <f t="shared" si="49"/>
        <v>0</v>
      </c>
      <c r="BF230" s="140">
        <f t="shared" si="50"/>
        <v>0</v>
      </c>
      <c r="BG230" s="140">
        <f t="shared" si="51"/>
        <v>0</v>
      </c>
      <c r="BH230" s="140">
        <f t="shared" si="52"/>
        <v>0</v>
      </c>
      <c r="BI230" s="140">
        <f t="shared" si="53"/>
        <v>0</v>
      </c>
      <c r="BJ230" s="139" t="s">
        <v>87</v>
      </c>
      <c r="BK230" s="262">
        <f t="shared" si="54"/>
        <v>0</v>
      </c>
      <c r="BL230" s="139" t="s">
        <v>193</v>
      </c>
      <c r="BM230" s="139" t="s">
        <v>507</v>
      </c>
    </row>
    <row r="231" spans="2:65" s="138" customFormat="1" ht="31.5" customHeight="1">
      <c r="B231" s="132"/>
      <c r="C231" s="161" t="s">
        <v>508</v>
      </c>
      <c r="D231" s="161" t="s">
        <v>189</v>
      </c>
      <c r="E231" s="264" t="s">
        <v>509</v>
      </c>
      <c r="F231" s="319" t="s">
        <v>510</v>
      </c>
      <c r="G231" s="319"/>
      <c r="H231" s="319"/>
      <c r="I231" s="319"/>
      <c r="J231" s="265" t="s">
        <v>299</v>
      </c>
      <c r="K231" s="266">
        <v>12.6</v>
      </c>
      <c r="L231" s="320">
        <v>0</v>
      </c>
      <c r="M231" s="320"/>
      <c r="N231" s="321">
        <f t="shared" si="45"/>
        <v>0</v>
      </c>
      <c r="O231" s="321"/>
      <c r="P231" s="321"/>
      <c r="Q231" s="321"/>
      <c r="R231" s="135"/>
      <c r="T231" s="166" t="s">
        <v>5</v>
      </c>
      <c r="U231" s="259" t="s">
        <v>43</v>
      </c>
      <c r="V231" s="133"/>
      <c r="W231" s="260">
        <f t="shared" si="46"/>
        <v>0</v>
      </c>
      <c r="X231" s="260">
        <v>0</v>
      </c>
      <c r="Y231" s="260">
        <f t="shared" si="47"/>
        <v>0</v>
      </c>
      <c r="Z231" s="260">
        <v>5.0000000000000001E-3</v>
      </c>
      <c r="AA231" s="261">
        <f t="shared" si="48"/>
        <v>6.3E-2</v>
      </c>
      <c r="AR231" s="139" t="s">
        <v>193</v>
      </c>
      <c r="AT231" s="139" t="s">
        <v>189</v>
      </c>
      <c r="AU231" s="139" t="s">
        <v>87</v>
      </c>
      <c r="AY231" s="139" t="s">
        <v>188</v>
      </c>
      <c r="BE231" s="140">
        <f t="shared" si="49"/>
        <v>0</v>
      </c>
      <c r="BF231" s="140">
        <f t="shared" si="50"/>
        <v>0</v>
      </c>
      <c r="BG231" s="140">
        <f t="shared" si="51"/>
        <v>0</v>
      </c>
      <c r="BH231" s="140">
        <f t="shared" si="52"/>
        <v>0</v>
      </c>
      <c r="BI231" s="140">
        <f t="shared" si="53"/>
        <v>0</v>
      </c>
      <c r="BJ231" s="139" t="s">
        <v>87</v>
      </c>
      <c r="BK231" s="262">
        <f t="shared" si="54"/>
        <v>0</v>
      </c>
      <c r="BL231" s="139" t="s">
        <v>193</v>
      </c>
      <c r="BM231" s="139" t="s">
        <v>511</v>
      </c>
    </row>
    <row r="232" spans="2:65" s="138" customFormat="1" ht="31.5" customHeight="1">
      <c r="B232" s="132"/>
      <c r="C232" s="161" t="s">
        <v>512</v>
      </c>
      <c r="D232" s="161" t="s">
        <v>189</v>
      </c>
      <c r="E232" s="264" t="s">
        <v>513</v>
      </c>
      <c r="F232" s="319" t="s">
        <v>514</v>
      </c>
      <c r="G232" s="319"/>
      <c r="H232" s="319"/>
      <c r="I232" s="319"/>
      <c r="J232" s="265" t="s">
        <v>247</v>
      </c>
      <c r="K232" s="266">
        <v>20</v>
      </c>
      <c r="L232" s="320">
        <v>0</v>
      </c>
      <c r="M232" s="320"/>
      <c r="N232" s="321">
        <f t="shared" si="45"/>
        <v>0</v>
      </c>
      <c r="O232" s="321"/>
      <c r="P232" s="321"/>
      <c r="Q232" s="321"/>
      <c r="R232" s="135"/>
      <c r="T232" s="166" t="s">
        <v>5</v>
      </c>
      <c r="U232" s="259" t="s">
        <v>43</v>
      </c>
      <c r="V232" s="133"/>
      <c r="W232" s="260">
        <f t="shared" si="46"/>
        <v>0</v>
      </c>
      <c r="X232" s="260">
        <v>0</v>
      </c>
      <c r="Y232" s="260">
        <f t="shared" si="47"/>
        <v>0</v>
      </c>
      <c r="Z232" s="260">
        <v>2.4E-2</v>
      </c>
      <c r="AA232" s="261">
        <f t="shared" si="48"/>
        <v>0.48</v>
      </c>
      <c r="AR232" s="139" t="s">
        <v>193</v>
      </c>
      <c r="AT232" s="139" t="s">
        <v>189</v>
      </c>
      <c r="AU232" s="139" t="s">
        <v>87</v>
      </c>
      <c r="AY232" s="139" t="s">
        <v>188</v>
      </c>
      <c r="BE232" s="140">
        <f t="shared" si="49"/>
        <v>0</v>
      </c>
      <c r="BF232" s="140">
        <f t="shared" si="50"/>
        <v>0</v>
      </c>
      <c r="BG232" s="140">
        <f t="shared" si="51"/>
        <v>0</v>
      </c>
      <c r="BH232" s="140">
        <f t="shared" si="52"/>
        <v>0</v>
      </c>
      <c r="BI232" s="140">
        <f t="shared" si="53"/>
        <v>0</v>
      </c>
      <c r="BJ232" s="139" t="s">
        <v>87</v>
      </c>
      <c r="BK232" s="262">
        <f t="shared" si="54"/>
        <v>0</v>
      </c>
      <c r="BL232" s="139" t="s">
        <v>193</v>
      </c>
      <c r="BM232" s="139" t="s">
        <v>515</v>
      </c>
    </row>
    <row r="233" spans="2:65" s="138" customFormat="1" ht="31.5" customHeight="1">
      <c r="B233" s="132"/>
      <c r="C233" s="161" t="s">
        <v>516</v>
      </c>
      <c r="D233" s="161" t="s">
        <v>189</v>
      </c>
      <c r="E233" s="264" t="s">
        <v>517</v>
      </c>
      <c r="F233" s="319" t="s">
        <v>518</v>
      </c>
      <c r="G233" s="319"/>
      <c r="H233" s="319"/>
      <c r="I233" s="319"/>
      <c r="J233" s="265" t="s">
        <v>192</v>
      </c>
      <c r="K233" s="266">
        <v>20.094000000000001</v>
      </c>
      <c r="L233" s="320">
        <v>0</v>
      </c>
      <c r="M233" s="320"/>
      <c r="N233" s="321">
        <f t="shared" si="45"/>
        <v>0</v>
      </c>
      <c r="O233" s="321"/>
      <c r="P233" s="321"/>
      <c r="Q233" s="321"/>
      <c r="R233" s="135"/>
      <c r="T233" s="166" t="s">
        <v>5</v>
      </c>
      <c r="U233" s="259" t="s">
        <v>43</v>
      </c>
      <c r="V233" s="133"/>
      <c r="W233" s="260">
        <f t="shared" si="46"/>
        <v>0</v>
      </c>
      <c r="X233" s="260">
        <v>0</v>
      </c>
      <c r="Y233" s="260">
        <f t="shared" si="47"/>
        <v>0</v>
      </c>
      <c r="Z233" s="260">
        <v>7.5999999999999998E-2</v>
      </c>
      <c r="AA233" s="261">
        <f t="shared" si="48"/>
        <v>1.5271440000000001</v>
      </c>
      <c r="AR233" s="139" t="s">
        <v>193</v>
      </c>
      <c r="AT233" s="139" t="s">
        <v>189</v>
      </c>
      <c r="AU233" s="139" t="s">
        <v>87</v>
      </c>
      <c r="AY233" s="139" t="s">
        <v>188</v>
      </c>
      <c r="BE233" s="140">
        <f t="shared" si="49"/>
        <v>0</v>
      </c>
      <c r="BF233" s="140">
        <f t="shared" si="50"/>
        <v>0</v>
      </c>
      <c r="BG233" s="140">
        <f t="shared" si="51"/>
        <v>0</v>
      </c>
      <c r="BH233" s="140">
        <f t="shared" si="52"/>
        <v>0</v>
      </c>
      <c r="BI233" s="140">
        <f t="shared" si="53"/>
        <v>0</v>
      </c>
      <c r="BJ233" s="139" t="s">
        <v>87</v>
      </c>
      <c r="BK233" s="262">
        <f t="shared" si="54"/>
        <v>0</v>
      </c>
      <c r="BL233" s="139" t="s">
        <v>193</v>
      </c>
      <c r="BM233" s="139" t="s">
        <v>519</v>
      </c>
    </row>
    <row r="234" spans="2:65" s="138" customFormat="1" ht="31.5" customHeight="1">
      <c r="B234" s="132"/>
      <c r="C234" s="161" t="s">
        <v>520</v>
      </c>
      <c r="D234" s="161" t="s">
        <v>189</v>
      </c>
      <c r="E234" s="264" t="s">
        <v>521</v>
      </c>
      <c r="F234" s="319" t="s">
        <v>522</v>
      </c>
      <c r="G234" s="319"/>
      <c r="H234" s="319"/>
      <c r="I234" s="319"/>
      <c r="J234" s="265" t="s">
        <v>192</v>
      </c>
      <c r="K234" s="266">
        <v>5.7130000000000001</v>
      </c>
      <c r="L234" s="320">
        <v>0</v>
      </c>
      <c r="M234" s="320"/>
      <c r="N234" s="321">
        <f t="shared" si="45"/>
        <v>0</v>
      </c>
      <c r="O234" s="321"/>
      <c r="P234" s="321"/>
      <c r="Q234" s="321"/>
      <c r="R234" s="135"/>
      <c r="T234" s="166" t="s">
        <v>5</v>
      </c>
      <c r="U234" s="259" t="s">
        <v>43</v>
      </c>
      <c r="V234" s="133"/>
      <c r="W234" s="260">
        <f t="shared" si="46"/>
        <v>0</v>
      </c>
      <c r="X234" s="260">
        <v>0</v>
      </c>
      <c r="Y234" s="260">
        <f t="shared" si="47"/>
        <v>0</v>
      </c>
      <c r="Z234" s="260">
        <v>6.3E-2</v>
      </c>
      <c r="AA234" s="261">
        <f t="shared" si="48"/>
        <v>0.35991899999999999</v>
      </c>
      <c r="AR234" s="139" t="s">
        <v>193</v>
      </c>
      <c r="AT234" s="139" t="s">
        <v>189</v>
      </c>
      <c r="AU234" s="139" t="s">
        <v>87</v>
      </c>
      <c r="AY234" s="139" t="s">
        <v>188</v>
      </c>
      <c r="BE234" s="140">
        <f t="shared" si="49"/>
        <v>0</v>
      </c>
      <c r="BF234" s="140">
        <f t="shared" si="50"/>
        <v>0</v>
      </c>
      <c r="BG234" s="140">
        <f t="shared" si="51"/>
        <v>0</v>
      </c>
      <c r="BH234" s="140">
        <f t="shared" si="52"/>
        <v>0</v>
      </c>
      <c r="BI234" s="140">
        <f t="shared" si="53"/>
        <v>0</v>
      </c>
      <c r="BJ234" s="139" t="s">
        <v>87</v>
      </c>
      <c r="BK234" s="262">
        <f t="shared" si="54"/>
        <v>0</v>
      </c>
      <c r="BL234" s="139" t="s">
        <v>193</v>
      </c>
      <c r="BM234" s="139" t="s">
        <v>523</v>
      </c>
    </row>
    <row r="235" spans="2:65" s="138" customFormat="1" ht="31.5" customHeight="1">
      <c r="B235" s="132"/>
      <c r="C235" s="161" t="s">
        <v>524</v>
      </c>
      <c r="D235" s="161" t="s">
        <v>189</v>
      </c>
      <c r="E235" s="264" t="s">
        <v>525</v>
      </c>
      <c r="F235" s="319" t="s">
        <v>526</v>
      </c>
      <c r="G235" s="319"/>
      <c r="H235" s="319"/>
      <c r="I235" s="319"/>
      <c r="J235" s="265" t="s">
        <v>247</v>
      </c>
      <c r="K235" s="266">
        <v>1</v>
      </c>
      <c r="L235" s="320">
        <v>0</v>
      </c>
      <c r="M235" s="320"/>
      <c r="N235" s="321">
        <f t="shared" si="45"/>
        <v>0</v>
      </c>
      <c r="O235" s="321"/>
      <c r="P235" s="321"/>
      <c r="Q235" s="321"/>
      <c r="R235" s="135"/>
      <c r="T235" s="166" t="s">
        <v>5</v>
      </c>
      <c r="U235" s="259" t="s">
        <v>43</v>
      </c>
      <c r="V235" s="133"/>
      <c r="W235" s="260">
        <f t="shared" si="46"/>
        <v>0</v>
      </c>
      <c r="X235" s="260">
        <v>0</v>
      </c>
      <c r="Y235" s="260">
        <f t="shared" si="47"/>
        <v>0</v>
      </c>
      <c r="Z235" s="260">
        <v>5.7000000000000002E-2</v>
      </c>
      <c r="AA235" s="261">
        <f t="shared" si="48"/>
        <v>5.7000000000000002E-2</v>
      </c>
      <c r="AR235" s="139" t="s">
        <v>193</v>
      </c>
      <c r="AT235" s="139" t="s">
        <v>189</v>
      </c>
      <c r="AU235" s="139" t="s">
        <v>87</v>
      </c>
      <c r="AY235" s="139" t="s">
        <v>188</v>
      </c>
      <c r="BE235" s="140">
        <f t="shared" si="49"/>
        <v>0</v>
      </c>
      <c r="BF235" s="140">
        <f t="shared" si="50"/>
        <v>0</v>
      </c>
      <c r="BG235" s="140">
        <f t="shared" si="51"/>
        <v>0</v>
      </c>
      <c r="BH235" s="140">
        <f t="shared" si="52"/>
        <v>0</v>
      </c>
      <c r="BI235" s="140">
        <f t="shared" si="53"/>
        <v>0</v>
      </c>
      <c r="BJ235" s="139" t="s">
        <v>87</v>
      </c>
      <c r="BK235" s="262">
        <f t="shared" si="54"/>
        <v>0</v>
      </c>
      <c r="BL235" s="139" t="s">
        <v>193</v>
      </c>
      <c r="BM235" s="139" t="s">
        <v>527</v>
      </c>
    </row>
    <row r="236" spans="2:65" s="138" customFormat="1" ht="31.5" customHeight="1">
      <c r="B236" s="132"/>
      <c r="C236" s="161" t="s">
        <v>528</v>
      </c>
      <c r="D236" s="161" t="s">
        <v>189</v>
      </c>
      <c r="E236" s="264" t="s">
        <v>529</v>
      </c>
      <c r="F236" s="319" t="s">
        <v>530</v>
      </c>
      <c r="G236" s="319"/>
      <c r="H236" s="319"/>
      <c r="I236" s="319"/>
      <c r="J236" s="265" t="s">
        <v>247</v>
      </c>
      <c r="K236" s="266">
        <v>5</v>
      </c>
      <c r="L236" s="320">
        <v>0</v>
      </c>
      <c r="M236" s="320"/>
      <c r="N236" s="321">
        <f t="shared" si="45"/>
        <v>0</v>
      </c>
      <c r="O236" s="321"/>
      <c r="P236" s="321"/>
      <c r="Q236" s="321"/>
      <c r="R236" s="135"/>
      <c r="T236" s="166" t="s">
        <v>5</v>
      </c>
      <c r="U236" s="259" t="s">
        <v>43</v>
      </c>
      <c r="V236" s="133"/>
      <c r="W236" s="260">
        <f t="shared" si="46"/>
        <v>0</v>
      </c>
      <c r="X236" s="260">
        <v>0</v>
      </c>
      <c r="Y236" s="260">
        <f t="shared" si="47"/>
        <v>0</v>
      </c>
      <c r="Z236" s="260">
        <v>7.2999999999999995E-2</v>
      </c>
      <c r="AA236" s="261">
        <f t="shared" si="48"/>
        <v>0.36499999999999999</v>
      </c>
      <c r="AR236" s="139" t="s">
        <v>193</v>
      </c>
      <c r="AT236" s="139" t="s">
        <v>189</v>
      </c>
      <c r="AU236" s="139" t="s">
        <v>87</v>
      </c>
      <c r="AY236" s="139" t="s">
        <v>188</v>
      </c>
      <c r="BE236" s="140">
        <f t="shared" si="49"/>
        <v>0</v>
      </c>
      <c r="BF236" s="140">
        <f t="shared" si="50"/>
        <v>0</v>
      </c>
      <c r="BG236" s="140">
        <f t="shared" si="51"/>
        <v>0</v>
      </c>
      <c r="BH236" s="140">
        <f t="shared" si="52"/>
        <v>0</v>
      </c>
      <c r="BI236" s="140">
        <f t="shared" si="53"/>
        <v>0</v>
      </c>
      <c r="BJ236" s="139" t="s">
        <v>87</v>
      </c>
      <c r="BK236" s="262">
        <f t="shared" si="54"/>
        <v>0</v>
      </c>
      <c r="BL236" s="139" t="s">
        <v>193</v>
      </c>
      <c r="BM236" s="139" t="s">
        <v>531</v>
      </c>
    </row>
    <row r="237" spans="2:65" s="138" customFormat="1" ht="31.5" customHeight="1">
      <c r="B237" s="132"/>
      <c r="C237" s="161" t="s">
        <v>532</v>
      </c>
      <c r="D237" s="161" t="s">
        <v>189</v>
      </c>
      <c r="E237" s="264" t="s">
        <v>533</v>
      </c>
      <c r="F237" s="319" t="s">
        <v>534</v>
      </c>
      <c r="G237" s="319"/>
      <c r="H237" s="319"/>
      <c r="I237" s="319"/>
      <c r="J237" s="265" t="s">
        <v>247</v>
      </c>
      <c r="K237" s="266">
        <v>1</v>
      </c>
      <c r="L237" s="320">
        <v>0</v>
      </c>
      <c r="M237" s="320"/>
      <c r="N237" s="321">
        <f t="shared" si="45"/>
        <v>0</v>
      </c>
      <c r="O237" s="321"/>
      <c r="P237" s="321"/>
      <c r="Q237" s="321"/>
      <c r="R237" s="135"/>
      <c r="T237" s="166" t="s">
        <v>5</v>
      </c>
      <c r="U237" s="259" t="s">
        <v>43</v>
      </c>
      <c r="V237" s="133"/>
      <c r="W237" s="260">
        <f t="shared" si="46"/>
        <v>0</v>
      </c>
      <c r="X237" s="260">
        <v>0</v>
      </c>
      <c r="Y237" s="260">
        <f t="shared" si="47"/>
        <v>0</v>
      </c>
      <c r="Z237" s="260">
        <v>0.219</v>
      </c>
      <c r="AA237" s="261">
        <f t="shared" si="48"/>
        <v>0.219</v>
      </c>
      <c r="AR237" s="139" t="s">
        <v>193</v>
      </c>
      <c r="AT237" s="139" t="s">
        <v>189</v>
      </c>
      <c r="AU237" s="139" t="s">
        <v>87</v>
      </c>
      <c r="AY237" s="139" t="s">
        <v>188</v>
      </c>
      <c r="BE237" s="140">
        <f t="shared" si="49"/>
        <v>0</v>
      </c>
      <c r="BF237" s="140">
        <f t="shared" si="50"/>
        <v>0</v>
      </c>
      <c r="BG237" s="140">
        <f t="shared" si="51"/>
        <v>0</v>
      </c>
      <c r="BH237" s="140">
        <f t="shared" si="52"/>
        <v>0</v>
      </c>
      <c r="BI237" s="140">
        <f t="shared" si="53"/>
        <v>0</v>
      </c>
      <c r="BJ237" s="139" t="s">
        <v>87</v>
      </c>
      <c r="BK237" s="262">
        <f t="shared" si="54"/>
        <v>0</v>
      </c>
      <c r="BL237" s="139" t="s">
        <v>193</v>
      </c>
      <c r="BM237" s="139" t="s">
        <v>535</v>
      </c>
    </row>
    <row r="238" spans="2:65" s="138" customFormat="1" ht="31.5" customHeight="1">
      <c r="B238" s="132"/>
      <c r="C238" s="161" t="s">
        <v>536</v>
      </c>
      <c r="D238" s="161" t="s">
        <v>189</v>
      </c>
      <c r="E238" s="264" t="s">
        <v>537</v>
      </c>
      <c r="F238" s="319" t="s">
        <v>538</v>
      </c>
      <c r="G238" s="319"/>
      <c r="H238" s="319"/>
      <c r="I238" s="319"/>
      <c r="J238" s="265" t="s">
        <v>197</v>
      </c>
      <c r="K238" s="266">
        <v>5.9610000000000003</v>
      </c>
      <c r="L238" s="320">
        <v>0</v>
      </c>
      <c r="M238" s="320"/>
      <c r="N238" s="321">
        <f t="shared" si="45"/>
        <v>0</v>
      </c>
      <c r="O238" s="321"/>
      <c r="P238" s="321"/>
      <c r="Q238" s="321"/>
      <c r="R238" s="135"/>
      <c r="T238" s="166" t="s">
        <v>5</v>
      </c>
      <c r="U238" s="259" t="s">
        <v>43</v>
      </c>
      <c r="V238" s="133"/>
      <c r="W238" s="260">
        <f t="shared" si="46"/>
        <v>0</v>
      </c>
      <c r="X238" s="260">
        <v>0</v>
      </c>
      <c r="Y238" s="260">
        <f t="shared" si="47"/>
        <v>0</v>
      </c>
      <c r="Z238" s="260">
        <v>1.875</v>
      </c>
      <c r="AA238" s="261">
        <f t="shared" si="48"/>
        <v>11.176875000000001</v>
      </c>
      <c r="AR238" s="139" t="s">
        <v>193</v>
      </c>
      <c r="AT238" s="139" t="s">
        <v>189</v>
      </c>
      <c r="AU238" s="139" t="s">
        <v>87</v>
      </c>
      <c r="AY238" s="139" t="s">
        <v>188</v>
      </c>
      <c r="BE238" s="140">
        <f t="shared" si="49"/>
        <v>0</v>
      </c>
      <c r="BF238" s="140">
        <f t="shared" si="50"/>
        <v>0</v>
      </c>
      <c r="BG238" s="140">
        <f t="shared" si="51"/>
        <v>0</v>
      </c>
      <c r="BH238" s="140">
        <f t="shared" si="52"/>
        <v>0</v>
      </c>
      <c r="BI238" s="140">
        <f t="shared" si="53"/>
        <v>0</v>
      </c>
      <c r="BJ238" s="139" t="s">
        <v>87</v>
      </c>
      <c r="BK238" s="262">
        <f t="shared" si="54"/>
        <v>0</v>
      </c>
      <c r="BL238" s="139" t="s">
        <v>193</v>
      </c>
      <c r="BM238" s="139" t="s">
        <v>539</v>
      </c>
    </row>
    <row r="239" spans="2:65" s="138" customFormat="1" ht="31.5" customHeight="1">
      <c r="B239" s="132"/>
      <c r="C239" s="161" t="s">
        <v>540</v>
      </c>
      <c r="D239" s="161" t="s">
        <v>189</v>
      </c>
      <c r="E239" s="264" t="s">
        <v>541</v>
      </c>
      <c r="F239" s="319" t="s">
        <v>542</v>
      </c>
      <c r="G239" s="319"/>
      <c r="H239" s="319"/>
      <c r="I239" s="319"/>
      <c r="J239" s="265" t="s">
        <v>192</v>
      </c>
      <c r="K239" s="266">
        <v>2.4129999999999998</v>
      </c>
      <c r="L239" s="320">
        <v>0</v>
      </c>
      <c r="M239" s="320"/>
      <c r="N239" s="321">
        <f t="shared" si="45"/>
        <v>0</v>
      </c>
      <c r="O239" s="321"/>
      <c r="P239" s="321"/>
      <c r="Q239" s="321"/>
      <c r="R239" s="135"/>
      <c r="T239" s="166" t="s">
        <v>5</v>
      </c>
      <c r="U239" s="259" t="s">
        <v>43</v>
      </c>
      <c r="V239" s="133"/>
      <c r="W239" s="260">
        <f t="shared" si="46"/>
        <v>0</v>
      </c>
      <c r="X239" s="260">
        <v>0</v>
      </c>
      <c r="Y239" s="260">
        <f t="shared" si="47"/>
        <v>0</v>
      </c>
      <c r="Z239" s="260">
        <v>0.27</v>
      </c>
      <c r="AA239" s="261">
        <f t="shared" si="48"/>
        <v>0.65151000000000003</v>
      </c>
      <c r="AR239" s="139" t="s">
        <v>193</v>
      </c>
      <c r="AT239" s="139" t="s">
        <v>189</v>
      </c>
      <c r="AU239" s="139" t="s">
        <v>87</v>
      </c>
      <c r="AY239" s="139" t="s">
        <v>188</v>
      </c>
      <c r="BE239" s="140">
        <f t="shared" si="49"/>
        <v>0</v>
      </c>
      <c r="BF239" s="140">
        <f t="shared" si="50"/>
        <v>0</v>
      </c>
      <c r="BG239" s="140">
        <f t="shared" si="51"/>
        <v>0</v>
      </c>
      <c r="BH239" s="140">
        <f t="shared" si="52"/>
        <v>0</v>
      </c>
      <c r="BI239" s="140">
        <f t="shared" si="53"/>
        <v>0</v>
      </c>
      <c r="BJ239" s="139" t="s">
        <v>87</v>
      </c>
      <c r="BK239" s="262">
        <f t="shared" si="54"/>
        <v>0</v>
      </c>
      <c r="BL239" s="139" t="s">
        <v>193</v>
      </c>
      <c r="BM239" s="139" t="s">
        <v>543</v>
      </c>
    </row>
    <row r="240" spans="2:65" s="138" customFormat="1" ht="31.5" customHeight="1">
      <c r="B240" s="132"/>
      <c r="C240" s="161" t="s">
        <v>544</v>
      </c>
      <c r="D240" s="161" t="s">
        <v>189</v>
      </c>
      <c r="E240" s="264" t="s">
        <v>545</v>
      </c>
      <c r="F240" s="319" t="s">
        <v>546</v>
      </c>
      <c r="G240" s="319"/>
      <c r="H240" s="319"/>
      <c r="I240" s="319"/>
      <c r="J240" s="265" t="s">
        <v>197</v>
      </c>
      <c r="K240" s="266">
        <v>0.66200000000000003</v>
      </c>
      <c r="L240" s="320">
        <v>0</v>
      </c>
      <c r="M240" s="320"/>
      <c r="N240" s="321">
        <f t="shared" si="45"/>
        <v>0</v>
      </c>
      <c r="O240" s="321"/>
      <c r="P240" s="321"/>
      <c r="Q240" s="321"/>
      <c r="R240" s="135"/>
      <c r="T240" s="166" t="s">
        <v>5</v>
      </c>
      <c r="U240" s="259" t="s">
        <v>43</v>
      </c>
      <c r="V240" s="133"/>
      <c r="W240" s="260">
        <f t="shared" si="46"/>
        <v>0</v>
      </c>
      <c r="X240" s="260">
        <v>0</v>
      </c>
      <c r="Y240" s="260">
        <f t="shared" si="47"/>
        <v>0</v>
      </c>
      <c r="Z240" s="260">
        <v>1.875</v>
      </c>
      <c r="AA240" s="261">
        <f t="shared" si="48"/>
        <v>1.24125</v>
      </c>
      <c r="AR240" s="139" t="s">
        <v>193</v>
      </c>
      <c r="AT240" s="139" t="s">
        <v>189</v>
      </c>
      <c r="AU240" s="139" t="s">
        <v>87</v>
      </c>
      <c r="AY240" s="139" t="s">
        <v>188</v>
      </c>
      <c r="BE240" s="140">
        <f t="shared" si="49"/>
        <v>0</v>
      </c>
      <c r="BF240" s="140">
        <f t="shared" si="50"/>
        <v>0</v>
      </c>
      <c r="BG240" s="140">
        <f t="shared" si="51"/>
        <v>0</v>
      </c>
      <c r="BH240" s="140">
        <f t="shared" si="52"/>
        <v>0</v>
      </c>
      <c r="BI240" s="140">
        <f t="shared" si="53"/>
        <v>0</v>
      </c>
      <c r="BJ240" s="139" t="s">
        <v>87</v>
      </c>
      <c r="BK240" s="262">
        <f t="shared" si="54"/>
        <v>0</v>
      </c>
      <c r="BL240" s="139" t="s">
        <v>193</v>
      </c>
      <c r="BM240" s="139" t="s">
        <v>547</v>
      </c>
    </row>
    <row r="241" spans="2:65" s="138" customFormat="1" ht="31.5" customHeight="1">
      <c r="B241" s="132"/>
      <c r="C241" s="161" t="s">
        <v>548</v>
      </c>
      <c r="D241" s="161" t="s">
        <v>189</v>
      </c>
      <c r="E241" s="264" t="s">
        <v>549</v>
      </c>
      <c r="F241" s="319" t="s">
        <v>550</v>
      </c>
      <c r="G241" s="319"/>
      <c r="H241" s="319"/>
      <c r="I241" s="319"/>
      <c r="J241" s="265" t="s">
        <v>197</v>
      </c>
      <c r="K241" s="266">
        <v>3.1589999999999998</v>
      </c>
      <c r="L241" s="320">
        <v>0</v>
      </c>
      <c r="M241" s="320"/>
      <c r="N241" s="321">
        <f t="shared" si="45"/>
        <v>0</v>
      </c>
      <c r="O241" s="321"/>
      <c r="P241" s="321"/>
      <c r="Q241" s="321"/>
      <c r="R241" s="135"/>
      <c r="T241" s="166" t="s">
        <v>5</v>
      </c>
      <c r="U241" s="259" t="s">
        <v>43</v>
      </c>
      <c r="V241" s="133"/>
      <c r="W241" s="260">
        <f t="shared" si="46"/>
        <v>0</v>
      </c>
      <c r="X241" s="260">
        <v>0</v>
      </c>
      <c r="Y241" s="260">
        <f t="shared" si="47"/>
        <v>0</v>
      </c>
      <c r="Z241" s="260">
        <v>1.875</v>
      </c>
      <c r="AA241" s="261">
        <f t="shared" si="48"/>
        <v>5.9231249999999998</v>
      </c>
      <c r="AR241" s="139" t="s">
        <v>193</v>
      </c>
      <c r="AT241" s="139" t="s">
        <v>189</v>
      </c>
      <c r="AU241" s="139" t="s">
        <v>87</v>
      </c>
      <c r="AY241" s="139" t="s">
        <v>188</v>
      </c>
      <c r="BE241" s="140">
        <f t="shared" si="49"/>
        <v>0</v>
      </c>
      <c r="BF241" s="140">
        <f t="shared" si="50"/>
        <v>0</v>
      </c>
      <c r="BG241" s="140">
        <f t="shared" si="51"/>
        <v>0</v>
      </c>
      <c r="BH241" s="140">
        <f t="shared" si="52"/>
        <v>0</v>
      </c>
      <c r="BI241" s="140">
        <f t="shared" si="53"/>
        <v>0</v>
      </c>
      <c r="BJ241" s="139" t="s">
        <v>87</v>
      </c>
      <c r="BK241" s="262">
        <f t="shared" si="54"/>
        <v>0</v>
      </c>
      <c r="BL241" s="139" t="s">
        <v>193</v>
      </c>
      <c r="BM241" s="139" t="s">
        <v>551</v>
      </c>
    </row>
    <row r="242" spans="2:65" s="138" customFormat="1" ht="44.25" customHeight="1">
      <c r="B242" s="132"/>
      <c r="C242" s="161" t="s">
        <v>552</v>
      </c>
      <c r="D242" s="161" t="s">
        <v>189</v>
      </c>
      <c r="E242" s="264" t="s">
        <v>553</v>
      </c>
      <c r="F242" s="319" t="s">
        <v>554</v>
      </c>
      <c r="G242" s="319"/>
      <c r="H242" s="319"/>
      <c r="I242" s="319"/>
      <c r="J242" s="265" t="s">
        <v>299</v>
      </c>
      <c r="K242" s="266">
        <v>0.37</v>
      </c>
      <c r="L242" s="320">
        <v>0</v>
      </c>
      <c r="M242" s="320"/>
      <c r="N242" s="321">
        <f t="shared" si="45"/>
        <v>0</v>
      </c>
      <c r="O242" s="321"/>
      <c r="P242" s="321"/>
      <c r="Q242" s="321"/>
      <c r="R242" s="135"/>
      <c r="T242" s="166" t="s">
        <v>5</v>
      </c>
      <c r="U242" s="259" t="s">
        <v>43</v>
      </c>
      <c r="V242" s="133"/>
      <c r="W242" s="260">
        <f t="shared" si="46"/>
        <v>0</v>
      </c>
      <c r="X242" s="260">
        <v>0</v>
      </c>
      <c r="Y242" s="260">
        <f t="shared" si="47"/>
        <v>0</v>
      </c>
      <c r="Z242" s="260">
        <v>7.0999999999999994E-2</v>
      </c>
      <c r="AA242" s="261">
        <f t="shared" si="48"/>
        <v>2.6269999999999998E-2</v>
      </c>
      <c r="AR242" s="139" t="s">
        <v>193</v>
      </c>
      <c r="AT242" s="139" t="s">
        <v>189</v>
      </c>
      <c r="AU242" s="139" t="s">
        <v>87</v>
      </c>
      <c r="AY242" s="139" t="s">
        <v>188</v>
      </c>
      <c r="BE242" s="140">
        <f t="shared" si="49"/>
        <v>0</v>
      </c>
      <c r="BF242" s="140">
        <f t="shared" si="50"/>
        <v>0</v>
      </c>
      <c r="BG242" s="140">
        <f t="shared" si="51"/>
        <v>0</v>
      </c>
      <c r="BH242" s="140">
        <f t="shared" si="52"/>
        <v>0</v>
      </c>
      <c r="BI242" s="140">
        <f t="shared" si="53"/>
        <v>0</v>
      </c>
      <c r="BJ242" s="139" t="s">
        <v>87</v>
      </c>
      <c r="BK242" s="262">
        <f t="shared" si="54"/>
        <v>0</v>
      </c>
      <c r="BL242" s="139" t="s">
        <v>193</v>
      </c>
      <c r="BM242" s="139" t="s">
        <v>555</v>
      </c>
    </row>
    <row r="243" spans="2:65" s="138" customFormat="1" ht="31.5" customHeight="1">
      <c r="B243" s="132"/>
      <c r="C243" s="161" t="s">
        <v>556</v>
      </c>
      <c r="D243" s="161" t="s">
        <v>189</v>
      </c>
      <c r="E243" s="264" t="s">
        <v>557</v>
      </c>
      <c r="F243" s="319" t="s">
        <v>558</v>
      </c>
      <c r="G243" s="319"/>
      <c r="H243" s="319"/>
      <c r="I243" s="319"/>
      <c r="J243" s="265" t="s">
        <v>299</v>
      </c>
      <c r="K243" s="266">
        <v>1.5</v>
      </c>
      <c r="L243" s="320">
        <v>0</v>
      </c>
      <c r="M243" s="320"/>
      <c r="N243" s="321">
        <f t="shared" si="45"/>
        <v>0</v>
      </c>
      <c r="O243" s="321"/>
      <c r="P243" s="321"/>
      <c r="Q243" s="321"/>
      <c r="R243" s="135"/>
      <c r="T243" s="166" t="s">
        <v>5</v>
      </c>
      <c r="U243" s="259" t="s">
        <v>43</v>
      </c>
      <c r="V243" s="133"/>
      <c r="W243" s="260">
        <f t="shared" si="46"/>
        <v>0</v>
      </c>
      <c r="X243" s="260">
        <v>0</v>
      </c>
      <c r="Y243" s="260">
        <f t="shared" si="47"/>
        <v>0</v>
      </c>
      <c r="Z243" s="260">
        <v>6.6000000000000003E-2</v>
      </c>
      <c r="AA243" s="261">
        <f t="shared" si="48"/>
        <v>9.9000000000000005E-2</v>
      </c>
      <c r="AR243" s="139" t="s">
        <v>193</v>
      </c>
      <c r="AT243" s="139" t="s">
        <v>189</v>
      </c>
      <c r="AU243" s="139" t="s">
        <v>87</v>
      </c>
      <c r="AY243" s="139" t="s">
        <v>188</v>
      </c>
      <c r="BE243" s="140">
        <f t="shared" si="49"/>
        <v>0</v>
      </c>
      <c r="BF243" s="140">
        <f t="shared" si="50"/>
        <v>0</v>
      </c>
      <c r="BG243" s="140">
        <f t="shared" si="51"/>
        <v>0</v>
      </c>
      <c r="BH243" s="140">
        <f t="shared" si="52"/>
        <v>0</v>
      </c>
      <c r="BI243" s="140">
        <f t="shared" si="53"/>
        <v>0</v>
      </c>
      <c r="BJ243" s="139" t="s">
        <v>87</v>
      </c>
      <c r="BK243" s="262">
        <f t="shared" si="54"/>
        <v>0</v>
      </c>
      <c r="BL243" s="139" t="s">
        <v>193</v>
      </c>
      <c r="BM243" s="139" t="s">
        <v>559</v>
      </c>
    </row>
    <row r="244" spans="2:65" s="138" customFormat="1" ht="31.5" customHeight="1">
      <c r="B244" s="132"/>
      <c r="C244" s="161" t="s">
        <v>560</v>
      </c>
      <c r="D244" s="161" t="s">
        <v>189</v>
      </c>
      <c r="E244" s="264" t="s">
        <v>561</v>
      </c>
      <c r="F244" s="319" t="s">
        <v>562</v>
      </c>
      <c r="G244" s="319"/>
      <c r="H244" s="319"/>
      <c r="I244" s="319"/>
      <c r="J244" s="265" t="s">
        <v>247</v>
      </c>
      <c r="K244" s="266">
        <v>1</v>
      </c>
      <c r="L244" s="320">
        <v>0</v>
      </c>
      <c r="M244" s="320"/>
      <c r="N244" s="321">
        <f t="shared" si="45"/>
        <v>0</v>
      </c>
      <c r="O244" s="321"/>
      <c r="P244" s="321"/>
      <c r="Q244" s="321"/>
      <c r="R244" s="135"/>
      <c r="T244" s="166" t="s">
        <v>5</v>
      </c>
      <c r="U244" s="259" t="s">
        <v>43</v>
      </c>
      <c r="V244" s="133"/>
      <c r="W244" s="260">
        <f t="shared" si="46"/>
        <v>0</v>
      </c>
      <c r="X244" s="260">
        <v>0</v>
      </c>
      <c r="Y244" s="260">
        <f t="shared" si="47"/>
        <v>0</v>
      </c>
      <c r="Z244" s="260">
        <v>4.3999999999999997E-2</v>
      </c>
      <c r="AA244" s="261">
        <f t="shared" si="48"/>
        <v>4.3999999999999997E-2</v>
      </c>
      <c r="AR244" s="139" t="s">
        <v>193</v>
      </c>
      <c r="AT244" s="139" t="s">
        <v>189</v>
      </c>
      <c r="AU244" s="139" t="s">
        <v>87</v>
      </c>
      <c r="AY244" s="139" t="s">
        <v>188</v>
      </c>
      <c r="BE244" s="140">
        <f t="shared" si="49"/>
        <v>0</v>
      </c>
      <c r="BF244" s="140">
        <f t="shared" si="50"/>
        <v>0</v>
      </c>
      <c r="BG244" s="140">
        <f t="shared" si="51"/>
        <v>0</v>
      </c>
      <c r="BH244" s="140">
        <f t="shared" si="52"/>
        <v>0</v>
      </c>
      <c r="BI244" s="140">
        <f t="shared" si="53"/>
        <v>0</v>
      </c>
      <c r="BJ244" s="139" t="s">
        <v>87</v>
      </c>
      <c r="BK244" s="262">
        <f t="shared" si="54"/>
        <v>0</v>
      </c>
      <c r="BL244" s="139" t="s">
        <v>193</v>
      </c>
      <c r="BM244" s="139" t="s">
        <v>563</v>
      </c>
    </row>
    <row r="245" spans="2:65" s="138" customFormat="1" ht="31.5" customHeight="1">
      <c r="B245" s="132"/>
      <c r="C245" s="161" t="s">
        <v>564</v>
      </c>
      <c r="D245" s="161" t="s">
        <v>189</v>
      </c>
      <c r="E245" s="264" t="s">
        <v>565</v>
      </c>
      <c r="F245" s="319" t="s">
        <v>566</v>
      </c>
      <c r="G245" s="319"/>
      <c r="H245" s="319"/>
      <c r="I245" s="319"/>
      <c r="J245" s="265" t="s">
        <v>192</v>
      </c>
      <c r="K245" s="266">
        <v>83.123999999999995</v>
      </c>
      <c r="L245" s="320">
        <v>0</v>
      </c>
      <c r="M245" s="320"/>
      <c r="N245" s="321">
        <f t="shared" si="45"/>
        <v>0</v>
      </c>
      <c r="O245" s="321"/>
      <c r="P245" s="321"/>
      <c r="Q245" s="321"/>
      <c r="R245" s="135"/>
      <c r="T245" s="166" t="s">
        <v>5</v>
      </c>
      <c r="U245" s="259" t="s">
        <v>43</v>
      </c>
      <c r="V245" s="133"/>
      <c r="W245" s="260">
        <f t="shared" si="46"/>
        <v>0</v>
      </c>
      <c r="X245" s="260">
        <v>0</v>
      </c>
      <c r="Y245" s="260">
        <f t="shared" si="47"/>
        <v>0</v>
      </c>
      <c r="Z245" s="260">
        <v>6.8000000000000005E-2</v>
      </c>
      <c r="AA245" s="261">
        <f t="shared" si="48"/>
        <v>5.6524320000000001</v>
      </c>
      <c r="AR245" s="139" t="s">
        <v>253</v>
      </c>
      <c r="AT245" s="139" t="s">
        <v>189</v>
      </c>
      <c r="AU245" s="139" t="s">
        <v>87</v>
      </c>
      <c r="AY245" s="139" t="s">
        <v>188</v>
      </c>
      <c r="BE245" s="140">
        <f t="shared" si="49"/>
        <v>0</v>
      </c>
      <c r="BF245" s="140">
        <f t="shared" si="50"/>
        <v>0</v>
      </c>
      <c r="BG245" s="140">
        <f t="shared" si="51"/>
        <v>0</v>
      </c>
      <c r="BH245" s="140">
        <f t="shared" si="52"/>
        <v>0</v>
      </c>
      <c r="BI245" s="140">
        <f t="shared" si="53"/>
        <v>0</v>
      </c>
      <c r="BJ245" s="139" t="s">
        <v>87</v>
      </c>
      <c r="BK245" s="262">
        <f t="shared" si="54"/>
        <v>0</v>
      </c>
      <c r="BL245" s="139" t="s">
        <v>253</v>
      </c>
      <c r="BM245" s="139" t="s">
        <v>567</v>
      </c>
    </row>
    <row r="246" spans="2:65" s="138" customFormat="1" ht="31.5" customHeight="1">
      <c r="B246" s="132"/>
      <c r="C246" s="161" t="s">
        <v>568</v>
      </c>
      <c r="D246" s="161" t="s">
        <v>189</v>
      </c>
      <c r="E246" s="264" t="s">
        <v>569</v>
      </c>
      <c r="F246" s="319" t="s">
        <v>570</v>
      </c>
      <c r="G246" s="319"/>
      <c r="H246" s="319"/>
      <c r="I246" s="319"/>
      <c r="J246" s="265" t="s">
        <v>209</v>
      </c>
      <c r="K246" s="266">
        <v>90.36</v>
      </c>
      <c r="L246" s="320">
        <v>0</v>
      </c>
      <c r="M246" s="320"/>
      <c r="N246" s="321">
        <f t="shared" si="45"/>
        <v>0</v>
      </c>
      <c r="O246" s="321"/>
      <c r="P246" s="321"/>
      <c r="Q246" s="321"/>
      <c r="R246" s="135"/>
      <c r="T246" s="166" t="s">
        <v>5</v>
      </c>
      <c r="U246" s="259" t="s">
        <v>43</v>
      </c>
      <c r="V246" s="133"/>
      <c r="W246" s="260">
        <f t="shared" si="46"/>
        <v>0</v>
      </c>
      <c r="X246" s="260">
        <v>0</v>
      </c>
      <c r="Y246" s="260">
        <f t="shared" si="47"/>
        <v>0</v>
      </c>
      <c r="Z246" s="260">
        <v>0</v>
      </c>
      <c r="AA246" s="261">
        <f t="shared" si="48"/>
        <v>0</v>
      </c>
      <c r="AR246" s="139" t="s">
        <v>193</v>
      </c>
      <c r="AT246" s="139" t="s">
        <v>189</v>
      </c>
      <c r="AU246" s="139" t="s">
        <v>87</v>
      </c>
      <c r="AY246" s="139" t="s">
        <v>188</v>
      </c>
      <c r="BE246" s="140">
        <f t="shared" si="49"/>
        <v>0</v>
      </c>
      <c r="BF246" s="140">
        <f t="shared" si="50"/>
        <v>0</v>
      </c>
      <c r="BG246" s="140">
        <f t="shared" si="51"/>
        <v>0</v>
      </c>
      <c r="BH246" s="140">
        <f t="shared" si="52"/>
        <v>0</v>
      </c>
      <c r="BI246" s="140">
        <f t="shared" si="53"/>
        <v>0</v>
      </c>
      <c r="BJ246" s="139" t="s">
        <v>87</v>
      </c>
      <c r="BK246" s="262">
        <f t="shared" si="54"/>
        <v>0</v>
      </c>
      <c r="BL246" s="139" t="s">
        <v>193</v>
      </c>
      <c r="BM246" s="139" t="s">
        <v>571</v>
      </c>
    </row>
    <row r="247" spans="2:65" s="138" customFormat="1" ht="31.5" customHeight="1">
      <c r="B247" s="132"/>
      <c r="C247" s="161" t="s">
        <v>572</v>
      </c>
      <c r="D247" s="161" t="s">
        <v>189</v>
      </c>
      <c r="E247" s="264" t="s">
        <v>573</v>
      </c>
      <c r="F247" s="319" t="s">
        <v>574</v>
      </c>
      <c r="G247" s="319"/>
      <c r="H247" s="319"/>
      <c r="I247" s="319"/>
      <c r="J247" s="265" t="s">
        <v>209</v>
      </c>
      <c r="K247" s="266">
        <v>451.8</v>
      </c>
      <c r="L247" s="320">
        <v>0</v>
      </c>
      <c r="M247" s="320"/>
      <c r="N247" s="321">
        <f t="shared" si="45"/>
        <v>0</v>
      </c>
      <c r="O247" s="321"/>
      <c r="P247" s="321"/>
      <c r="Q247" s="321"/>
      <c r="R247" s="135"/>
      <c r="T247" s="166" t="s">
        <v>5</v>
      </c>
      <c r="U247" s="259" t="s">
        <v>43</v>
      </c>
      <c r="V247" s="133"/>
      <c r="W247" s="260">
        <f t="shared" si="46"/>
        <v>0</v>
      </c>
      <c r="X247" s="260">
        <v>0</v>
      </c>
      <c r="Y247" s="260">
        <f t="shared" si="47"/>
        <v>0</v>
      </c>
      <c r="Z247" s="260">
        <v>0</v>
      </c>
      <c r="AA247" s="261">
        <f t="shared" si="48"/>
        <v>0</v>
      </c>
      <c r="AR247" s="139" t="s">
        <v>193</v>
      </c>
      <c r="AT247" s="139" t="s">
        <v>189</v>
      </c>
      <c r="AU247" s="139" t="s">
        <v>87</v>
      </c>
      <c r="AY247" s="139" t="s">
        <v>188</v>
      </c>
      <c r="BE247" s="140">
        <f t="shared" si="49"/>
        <v>0</v>
      </c>
      <c r="BF247" s="140">
        <f t="shared" si="50"/>
        <v>0</v>
      </c>
      <c r="BG247" s="140">
        <f t="shared" si="51"/>
        <v>0</v>
      </c>
      <c r="BH247" s="140">
        <f t="shared" si="52"/>
        <v>0</v>
      </c>
      <c r="BI247" s="140">
        <f t="shared" si="53"/>
        <v>0</v>
      </c>
      <c r="BJ247" s="139" t="s">
        <v>87</v>
      </c>
      <c r="BK247" s="262">
        <f t="shared" si="54"/>
        <v>0</v>
      </c>
      <c r="BL247" s="139" t="s">
        <v>193</v>
      </c>
      <c r="BM247" s="139" t="s">
        <v>575</v>
      </c>
    </row>
    <row r="248" spans="2:65" s="138" customFormat="1" ht="31.5" customHeight="1">
      <c r="B248" s="132"/>
      <c r="C248" s="161" t="s">
        <v>576</v>
      </c>
      <c r="D248" s="161" t="s">
        <v>189</v>
      </c>
      <c r="E248" s="264" t="s">
        <v>577</v>
      </c>
      <c r="F248" s="319" t="s">
        <v>578</v>
      </c>
      <c r="G248" s="319"/>
      <c r="H248" s="319"/>
      <c r="I248" s="319"/>
      <c r="J248" s="265" t="s">
        <v>209</v>
      </c>
      <c r="K248" s="266">
        <v>90.36</v>
      </c>
      <c r="L248" s="320">
        <v>0</v>
      </c>
      <c r="M248" s="320"/>
      <c r="N248" s="321">
        <f t="shared" si="45"/>
        <v>0</v>
      </c>
      <c r="O248" s="321"/>
      <c r="P248" s="321"/>
      <c r="Q248" s="321"/>
      <c r="R248" s="135"/>
      <c r="T248" s="166" t="s">
        <v>5</v>
      </c>
      <c r="U248" s="259" t="s">
        <v>43</v>
      </c>
      <c r="V248" s="133"/>
      <c r="W248" s="260">
        <f t="shared" si="46"/>
        <v>0</v>
      </c>
      <c r="X248" s="260">
        <v>0</v>
      </c>
      <c r="Y248" s="260">
        <f t="shared" si="47"/>
        <v>0</v>
      </c>
      <c r="Z248" s="260">
        <v>0</v>
      </c>
      <c r="AA248" s="261">
        <f t="shared" si="48"/>
        <v>0</v>
      </c>
      <c r="AR248" s="139" t="s">
        <v>193</v>
      </c>
      <c r="AT248" s="139" t="s">
        <v>189</v>
      </c>
      <c r="AU248" s="139" t="s">
        <v>87</v>
      </c>
      <c r="AY248" s="139" t="s">
        <v>188</v>
      </c>
      <c r="BE248" s="140">
        <f t="shared" si="49"/>
        <v>0</v>
      </c>
      <c r="BF248" s="140">
        <f t="shared" si="50"/>
        <v>0</v>
      </c>
      <c r="BG248" s="140">
        <f t="shared" si="51"/>
        <v>0</v>
      </c>
      <c r="BH248" s="140">
        <f t="shared" si="52"/>
        <v>0</v>
      </c>
      <c r="BI248" s="140">
        <f t="shared" si="53"/>
        <v>0</v>
      </c>
      <c r="BJ248" s="139" t="s">
        <v>87</v>
      </c>
      <c r="BK248" s="262">
        <f t="shared" si="54"/>
        <v>0</v>
      </c>
      <c r="BL248" s="139" t="s">
        <v>193</v>
      </c>
      <c r="BM248" s="139" t="s">
        <v>579</v>
      </c>
    </row>
    <row r="249" spans="2:65" s="138" customFormat="1" ht="31.5" customHeight="1">
      <c r="B249" s="132"/>
      <c r="C249" s="161" t="s">
        <v>580</v>
      </c>
      <c r="D249" s="161" t="s">
        <v>189</v>
      </c>
      <c r="E249" s="264" t="s">
        <v>581</v>
      </c>
      <c r="F249" s="319" t="s">
        <v>582</v>
      </c>
      <c r="G249" s="319"/>
      <c r="H249" s="319"/>
      <c r="I249" s="319"/>
      <c r="J249" s="265" t="s">
        <v>209</v>
      </c>
      <c r="K249" s="266">
        <v>361.44</v>
      </c>
      <c r="L249" s="320">
        <v>0</v>
      </c>
      <c r="M249" s="320"/>
      <c r="N249" s="321">
        <f t="shared" si="45"/>
        <v>0</v>
      </c>
      <c r="O249" s="321"/>
      <c r="P249" s="321"/>
      <c r="Q249" s="321"/>
      <c r="R249" s="135"/>
      <c r="T249" s="166" t="s">
        <v>5</v>
      </c>
      <c r="U249" s="259" t="s">
        <v>43</v>
      </c>
      <c r="V249" s="133"/>
      <c r="W249" s="260">
        <f t="shared" si="46"/>
        <v>0</v>
      </c>
      <c r="X249" s="260">
        <v>0</v>
      </c>
      <c r="Y249" s="260">
        <f t="shared" si="47"/>
        <v>0</v>
      </c>
      <c r="Z249" s="260">
        <v>0</v>
      </c>
      <c r="AA249" s="261">
        <f t="shared" si="48"/>
        <v>0</v>
      </c>
      <c r="AR249" s="139" t="s">
        <v>193</v>
      </c>
      <c r="AT249" s="139" t="s">
        <v>189</v>
      </c>
      <c r="AU249" s="139" t="s">
        <v>87</v>
      </c>
      <c r="AY249" s="139" t="s">
        <v>188</v>
      </c>
      <c r="BE249" s="140">
        <f t="shared" si="49"/>
        <v>0</v>
      </c>
      <c r="BF249" s="140">
        <f t="shared" si="50"/>
        <v>0</v>
      </c>
      <c r="BG249" s="140">
        <f t="shared" si="51"/>
        <v>0</v>
      </c>
      <c r="BH249" s="140">
        <f t="shared" si="52"/>
        <v>0</v>
      </c>
      <c r="BI249" s="140">
        <f t="shared" si="53"/>
        <v>0</v>
      </c>
      <c r="BJ249" s="139" t="s">
        <v>87</v>
      </c>
      <c r="BK249" s="262">
        <f t="shared" si="54"/>
        <v>0</v>
      </c>
      <c r="BL249" s="139" t="s">
        <v>193</v>
      </c>
      <c r="BM249" s="139" t="s">
        <v>583</v>
      </c>
    </row>
    <row r="250" spans="2:65" s="138" customFormat="1" ht="31.5" customHeight="1">
      <c r="B250" s="132"/>
      <c r="C250" s="161" t="s">
        <v>584</v>
      </c>
      <c r="D250" s="161" t="s">
        <v>189</v>
      </c>
      <c r="E250" s="264" t="s">
        <v>585</v>
      </c>
      <c r="F250" s="319" t="s">
        <v>586</v>
      </c>
      <c r="G250" s="319"/>
      <c r="H250" s="319"/>
      <c r="I250" s="319"/>
      <c r="J250" s="265" t="s">
        <v>209</v>
      </c>
      <c r="K250" s="266">
        <v>90.36</v>
      </c>
      <c r="L250" s="320">
        <v>0</v>
      </c>
      <c r="M250" s="320"/>
      <c r="N250" s="321">
        <f t="shared" si="45"/>
        <v>0</v>
      </c>
      <c r="O250" s="321"/>
      <c r="P250" s="321"/>
      <c r="Q250" s="321"/>
      <c r="R250" s="135"/>
      <c r="T250" s="166" t="s">
        <v>5</v>
      </c>
      <c r="U250" s="259" t="s">
        <v>43</v>
      </c>
      <c r="V250" s="133"/>
      <c r="W250" s="260">
        <f t="shared" si="46"/>
        <v>0</v>
      </c>
      <c r="X250" s="260">
        <v>0</v>
      </c>
      <c r="Y250" s="260">
        <f t="shared" si="47"/>
        <v>0</v>
      </c>
      <c r="Z250" s="260">
        <v>0</v>
      </c>
      <c r="AA250" s="261">
        <f t="shared" si="48"/>
        <v>0</v>
      </c>
      <c r="AR250" s="139" t="s">
        <v>193</v>
      </c>
      <c r="AT250" s="139" t="s">
        <v>189</v>
      </c>
      <c r="AU250" s="139" t="s">
        <v>87</v>
      </c>
      <c r="AY250" s="139" t="s">
        <v>188</v>
      </c>
      <c r="BE250" s="140">
        <f t="shared" si="49"/>
        <v>0</v>
      </c>
      <c r="BF250" s="140">
        <f t="shared" si="50"/>
        <v>0</v>
      </c>
      <c r="BG250" s="140">
        <f t="shared" si="51"/>
        <v>0</v>
      </c>
      <c r="BH250" s="140">
        <f t="shared" si="52"/>
        <v>0</v>
      </c>
      <c r="BI250" s="140">
        <f t="shared" si="53"/>
        <v>0</v>
      </c>
      <c r="BJ250" s="139" t="s">
        <v>87</v>
      </c>
      <c r="BK250" s="262">
        <f t="shared" si="54"/>
        <v>0</v>
      </c>
      <c r="BL250" s="139" t="s">
        <v>193</v>
      </c>
      <c r="BM250" s="139" t="s">
        <v>587</v>
      </c>
    </row>
    <row r="251" spans="2:65" s="251" customFormat="1" ht="29.85" customHeight="1">
      <c r="B251" s="247"/>
      <c r="C251" s="248"/>
      <c r="D251" s="258" t="s">
        <v>145</v>
      </c>
      <c r="E251" s="267"/>
      <c r="F251" s="267"/>
      <c r="G251" s="267"/>
      <c r="H251" s="267"/>
      <c r="I251" s="267"/>
      <c r="J251" s="267"/>
      <c r="K251" s="267"/>
      <c r="L251" s="258"/>
      <c r="M251" s="258"/>
      <c r="N251" s="317">
        <f>BK251</f>
        <v>0</v>
      </c>
      <c r="O251" s="318"/>
      <c r="P251" s="318"/>
      <c r="Q251" s="318"/>
      <c r="R251" s="250"/>
      <c r="T251" s="252"/>
      <c r="U251" s="248"/>
      <c r="V251" s="248"/>
      <c r="W251" s="253">
        <f>W252</f>
        <v>0</v>
      </c>
      <c r="X251" s="248"/>
      <c r="Y251" s="253">
        <f>Y252</f>
        <v>0</v>
      </c>
      <c r="Z251" s="248"/>
      <c r="AA251" s="254">
        <f>AA252</f>
        <v>0</v>
      </c>
      <c r="AR251" s="255" t="s">
        <v>83</v>
      </c>
      <c r="AT251" s="256" t="s">
        <v>75</v>
      </c>
      <c r="AU251" s="256" t="s">
        <v>83</v>
      </c>
      <c r="AY251" s="255" t="s">
        <v>188</v>
      </c>
      <c r="BK251" s="257">
        <f>BK252</f>
        <v>0</v>
      </c>
    </row>
    <row r="252" spans="2:65" s="138" customFormat="1" ht="31.5" customHeight="1">
      <c r="B252" s="132"/>
      <c r="C252" s="161" t="s">
        <v>588</v>
      </c>
      <c r="D252" s="161" t="s">
        <v>189</v>
      </c>
      <c r="E252" s="264" t="s">
        <v>589</v>
      </c>
      <c r="F252" s="319" t="s">
        <v>590</v>
      </c>
      <c r="G252" s="319"/>
      <c r="H252" s="319"/>
      <c r="I252" s="319"/>
      <c r="J252" s="265" t="s">
        <v>209</v>
      </c>
      <c r="K252" s="266">
        <v>65.787000000000006</v>
      </c>
      <c r="L252" s="320">
        <v>0</v>
      </c>
      <c r="M252" s="320"/>
      <c r="N252" s="321">
        <f>ROUND(L252*K252,3)</f>
        <v>0</v>
      </c>
      <c r="O252" s="321"/>
      <c r="P252" s="321"/>
      <c r="Q252" s="321"/>
      <c r="R252" s="135"/>
      <c r="T252" s="166" t="s">
        <v>5</v>
      </c>
      <c r="U252" s="259" t="s">
        <v>43</v>
      </c>
      <c r="V252" s="133"/>
      <c r="W252" s="260">
        <f>V252*K252</f>
        <v>0</v>
      </c>
      <c r="X252" s="260">
        <v>0</v>
      </c>
      <c r="Y252" s="260">
        <f>X252*K252</f>
        <v>0</v>
      </c>
      <c r="Z252" s="260">
        <v>0</v>
      </c>
      <c r="AA252" s="261">
        <f>Z252*K252</f>
        <v>0</v>
      </c>
      <c r="AR252" s="139" t="s">
        <v>193</v>
      </c>
      <c r="AT252" s="139" t="s">
        <v>189</v>
      </c>
      <c r="AU252" s="139" t="s">
        <v>87</v>
      </c>
      <c r="AY252" s="139" t="s">
        <v>188</v>
      </c>
      <c r="BE252" s="140">
        <f>IF(U252="základná",N252,0)</f>
        <v>0</v>
      </c>
      <c r="BF252" s="140">
        <f>IF(U252="znížená",N252,0)</f>
        <v>0</v>
      </c>
      <c r="BG252" s="140">
        <f>IF(U252="zákl. prenesená",N252,0)</f>
        <v>0</v>
      </c>
      <c r="BH252" s="140">
        <f>IF(U252="zníž. prenesená",N252,0)</f>
        <v>0</v>
      </c>
      <c r="BI252" s="140">
        <f>IF(U252="nulová",N252,0)</f>
        <v>0</v>
      </c>
      <c r="BJ252" s="139" t="s">
        <v>87</v>
      </c>
      <c r="BK252" s="262">
        <f>ROUND(L252*K252,3)</f>
        <v>0</v>
      </c>
      <c r="BL252" s="139" t="s">
        <v>193</v>
      </c>
      <c r="BM252" s="139" t="s">
        <v>591</v>
      </c>
    </row>
    <row r="253" spans="2:65" s="251" customFormat="1" ht="37.35" customHeight="1">
      <c r="B253" s="247"/>
      <c r="C253" s="248"/>
      <c r="D253" s="249" t="s">
        <v>146</v>
      </c>
      <c r="E253" s="271"/>
      <c r="F253" s="271"/>
      <c r="G253" s="271"/>
      <c r="H253" s="271"/>
      <c r="I253" s="271"/>
      <c r="J253" s="271"/>
      <c r="K253" s="271"/>
      <c r="L253" s="249"/>
      <c r="M253" s="249"/>
      <c r="N253" s="329">
        <f>BK253</f>
        <v>0</v>
      </c>
      <c r="O253" s="330"/>
      <c r="P253" s="330"/>
      <c r="Q253" s="330"/>
      <c r="R253" s="250"/>
      <c r="T253" s="252"/>
      <c r="U253" s="248"/>
      <c r="V253" s="248"/>
      <c r="W253" s="253">
        <f>W254+W258+W263+W270+W275+W285+W295+W297+W327+W345+W351+W361+W372+W375+W379+W383</f>
        <v>0</v>
      </c>
      <c r="X253" s="248"/>
      <c r="Y253" s="253">
        <f>Y254+Y258+Y263+Y270+Y275+Y285+Y295+Y297+Y327+Y345+Y351+Y361+Y372+Y375+Y379+Y383</f>
        <v>15.074493820000006</v>
      </c>
      <c r="Z253" s="248"/>
      <c r="AA253" s="254">
        <f>AA254+AA258+AA263+AA270+AA275+AA285+AA295+AA297+AA327+AA345+AA351+AA361+AA372+AA375+AA379+AA383</f>
        <v>12.876639160000003</v>
      </c>
      <c r="AR253" s="255" t="s">
        <v>87</v>
      </c>
      <c r="AT253" s="256" t="s">
        <v>75</v>
      </c>
      <c r="AU253" s="256" t="s">
        <v>76</v>
      </c>
      <c r="AY253" s="255" t="s">
        <v>188</v>
      </c>
      <c r="BK253" s="257">
        <f>BK254+BK258+BK263+BK270+BK275+BK285+BK295+BK297+BK327+BK345+BK351+BK361+BK372+BK375+BK379+BK383</f>
        <v>0</v>
      </c>
    </row>
    <row r="254" spans="2:65" s="251" customFormat="1" ht="19.899999999999999" customHeight="1">
      <c r="B254" s="247"/>
      <c r="C254" s="248"/>
      <c r="D254" s="258" t="s">
        <v>147</v>
      </c>
      <c r="E254" s="267"/>
      <c r="F254" s="267"/>
      <c r="G254" s="267"/>
      <c r="H254" s="267"/>
      <c r="I254" s="267"/>
      <c r="J254" s="267"/>
      <c r="K254" s="267"/>
      <c r="L254" s="258"/>
      <c r="M254" s="258"/>
      <c r="N254" s="327">
        <f>BK254</f>
        <v>0</v>
      </c>
      <c r="O254" s="328"/>
      <c r="P254" s="328"/>
      <c r="Q254" s="328"/>
      <c r="R254" s="250"/>
      <c r="T254" s="252"/>
      <c r="U254" s="248"/>
      <c r="V254" s="248"/>
      <c r="W254" s="253">
        <f>SUM(W255:W257)</f>
        <v>0</v>
      </c>
      <c r="X254" s="248"/>
      <c r="Y254" s="253">
        <f>SUM(Y255:Y257)</f>
        <v>0.1055586</v>
      </c>
      <c r="Z254" s="248"/>
      <c r="AA254" s="254">
        <f>SUM(AA255:AA257)</f>
        <v>0</v>
      </c>
      <c r="AR254" s="255" t="s">
        <v>87</v>
      </c>
      <c r="AT254" s="256" t="s">
        <v>75</v>
      </c>
      <c r="AU254" s="256" t="s">
        <v>83</v>
      </c>
      <c r="AY254" s="255" t="s">
        <v>188</v>
      </c>
      <c r="BK254" s="257">
        <f>SUM(BK255:BK257)</f>
        <v>0</v>
      </c>
    </row>
    <row r="255" spans="2:65" s="138" customFormat="1" ht="31.5" customHeight="1">
      <c r="B255" s="132"/>
      <c r="C255" s="161" t="s">
        <v>592</v>
      </c>
      <c r="D255" s="161" t="s">
        <v>189</v>
      </c>
      <c r="E255" s="264" t="s">
        <v>593</v>
      </c>
      <c r="F255" s="319" t="s">
        <v>594</v>
      </c>
      <c r="G255" s="319"/>
      <c r="H255" s="319"/>
      <c r="I255" s="319"/>
      <c r="J255" s="265" t="s">
        <v>192</v>
      </c>
      <c r="K255" s="266">
        <v>33.097000000000001</v>
      </c>
      <c r="L255" s="320">
        <v>0</v>
      </c>
      <c r="M255" s="320"/>
      <c r="N255" s="321">
        <f>ROUND(L255*K255,3)</f>
        <v>0</v>
      </c>
      <c r="O255" s="321"/>
      <c r="P255" s="321"/>
      <c r="Q255" s="321"/>
      <c r="R255" s="135"/>
      <c r="T255" s="166" t="s">
        <v>5</v>
      </c>
      <c r="U255" s="259" t="s">
        <v>43</v>
      </c>
      <c r="V255" s="133"/>
      <c r="W255" s="260">
        <f>V255*K255</f>
        <v>0</v>
      </c>
      <c r="X255" s="260">
        <v>2.2000000000000001E-3</v>
      </c>
      <c r="Y255" s="260">
        <f>X255*K255</f>
        <v>7.28134E-2</v>
      </c>
      <c r="Z255" s="260">
        <v>0</v>
      </c>
      <c r="AA255" s="261">
        <f>Z255*K255</f>
        <v>0</v>
      </c>
      <c r="AR255" s="139" t="s">
        <v>253</v>
      </c>
      <c r="AT255" s="139" t="s">
        <v>189</v>
      </c>
      <c r="AU255" s="139" t="s">
        <v>87</v>
      </c>
      <c r="AY255" s="139" t="s">
        <v>188</v>
      </c>
      <c r="BE255" s="140">
        <f>IF(U255="základná",N255,0)</f>
        <v>0</v>
      </c>
      <c r="BF255" s="140">
        <f>IF(U255="znížená",N255,0)</f>
        <v>0</v>
      </c>
      <c r="BG255" s="140">
        <f>IF(U255="zákl. prenesená",N255,0)</f>
        <v>0</v>
      </c>
      <c r="BH255" s="140">
        <f>IF(U255="zníž. prenesená",N255,0)</f>
        <v>0</v>
      </c>
      <c r="BI255" s="140">
        <f>IF(U255="nulová",N255,0)</f>
        <v>0</v>
      </c>
      <c r="BJ255" s="139" t="s">
        <v>87</v>
      </c>
      <c r="BK255" s="262">
        <f>ROUND(L255*K255,3)</f>
        <v>0</v>
      </c>
      <c r="BL255" s="139" t="s">
        <v>253</v>
      </c>
      <c r="BM255" s="139" t="s">
        <v>595</v>
      </c>
    </row>
    <row r="256" spans="2:65" s="138" customFormat="1" ht="31.5" customHeight="1">
      <c r="B256" s="132"/>
      <c r="C256" s="161" t="s">
        <v>596</v>
      </c>
      <c r="D256" s="161" t="s">
        <v>189</v>
      </c>
      <c r="E256" s="264" t="s">
        <v>597</v>
      </c>
      <c r="F256" s="319" t="s">
        <v>598</v>
      </c>
      <c r="G256" s="319"/>
      <c r="H256" s="319"/>
      <c r="I256" s="319"/>
      <c r="J256" s="265" t="s">
        <v>192</v>
      </c>
      <c r="K256" s="266">
        <v>23.06</v>
      </c>
      <c r="L256" s="320">
        <v>0</v>
      </c>
      <c r="M256" s="320"/>
      <c r="N256" s="321">
        <f>ROUND(L256*K256,3)</f>
        <v>0</v>
      </c>
      <c r="O256" s="321"/>
      <c r="P256" s="321"/>
      <c r="Q256" s="321"/>
      <c r="R256" s="135"/>
      <c r="T256" s="166" t="s">
        <v>5</v>
      </c>
      <c r="U256" s="259" t="s">
        <v>43</v>
      </c>
      <c r="V256" s="133"/>
      <c r="W256" s="260">
        <f>V256*K256</f>
        <v>0</v>
      </c>
      <c r="X256" s="260">
        <v>1.42E-3</v>
      </c>
      <c r="Y256" s="260">
        <f>X256*K256</f>
        <v>3.2745200000000002E-2</v>
      </c>
      <c r="Z256" s="260">
        <v>0</v>
      </c>
      <c r="AA256" s="261">
        <f>Z256*K256</f>
        <v>0</v>
      </c>
      <c r="AR256" s="139" t="s">
        <v>253</v>
      </c>
      <c r="AT256" s="139" t="s">
        <v>189</v>
      </c>
      <c r="AU256" s="139" t="s">
        <v>87</v>
      </c>
      <c r="AY256" s="139" t="s">
        <v>188</v>
      </c>
      <c r="BE256" s="140">
        <f>IF(U256="základná",N256,0)</f>
        <v>0</v>
      </c>
      <c r="BF256" s="140">
        <f>IF(U256="znížená",N256,0)</f>
        <v>0</v>
      </c>
      <c r="BG256" s="140">
        <f>IF(U256="zákl. prenesená",N256,0)</f>
        <v>0</v>
      </c>
      <c r="BH256" s="140">
        <f>IF(U256="zníž. prenesená",N256,0)</f>
        <v>0</v>
      </c>
      <c r="BI256" s="140">
        <f>IF(U256="nulová",N256,0)</f>
        <v>0</v>
      </c>
      <c r="BJ256" s="139" t="s">
        <v>87</v>
      </c>
      <c r="BK256" s="262">
        <f>ROUND(L256*K256,3)</f>
        <v>0</v>
      </c>
      <c r="BL256" s="139" t="s">
        <v>253</v>
      </c>
      <c r="BM256" s="139" t="s">
        <v>599</v>
      </c>
    </row>
    <row r="257" spans="2:65" s="138" customFormat="1" ht="31.5" customHeight="1">
      <c r="B257" s="132"/>
      <c r="C257" s="161" t="s">
        <v>600</v>
      </c>
      <c r="D257" s="161" t="s">
        <v>189</v>
      </c>
      <c r="E257" s="264" t="s">
        <v>601</v>
      </c>
      <c r="F257" s="319" t="s">
        <v>602</v>
      </c>
      <c r="G257" s="319"/>
      <c r="H257" s="319"/>
      <c r="I257" s="319"/>
      <c r="J257" s="265" t="s">
        <v>603</v>
      </c>
      <c r="K257" s="272">
        <v>0</v>
      </c>
      <c r="L257" s="320">
        <v>0</v>
      </c>
      <c r="M257" s="320"/>
      <c r="N257" s="321">
        <f>ROUND(L257*K257,3)</f>
        <v>0</v>
      </c>
      <c r="O257" s="321"/>
      <c r="P257" s="321"/>
      <c r="Q257" s="321"/>
      <c r="R257" s="135"/>
      <c r="T257" s="166" t="s">
        <v>5</v>
      </c>
      <c r="U257" s="259" t="s">
        <v>43</v>
      </c>
      <c r="V257" s="133"/>
      <c r="W257" s="260">
        <f>V257*K257</f>
        <v>0</v>
      </c>
      <c r="X257" s="260">
        <v>0</v>
      </c>
      <c r="Y257" s="260">
        <f>X257*K257</f>
        <v>0</v>
      </c>
      <c r="Z257" s="260">
        <v>0</v>
      </c>
      <c r="AA257" s="261">
        <f>Z257*K257</f>
        <v>0</v>
      </c>
      <c r="AR257" s="139" t="s">
        <v>253</v>
      </c>
      <c r="AT257" s="139" t="s">
        <v>189</v>
      </c>
      <c r="AU257" s="139" t="s">
        <v>87</v>
      </c>
      <c r="AY257" s="139" t="s">
        <v>188</v>
      </c>
      <c r="BE257" s="140">
        <f>IF(U257="základná",N257,0)</f>
        <v>0</v>
      </c>
      <c r="BF257" s="140">
        <f>IF(U257="znížená",N257,0)</f>
        <v>0</v>
      </c>
      <c r="BG257" s="140">
        <f>IF(U257="zákl. prenesená",N257,0)</f>
        <v>0</v>
      </c>
      <c r="BH257" s="140">
        <f>IF(U257="zníž. prenesená",N257,0)</f>
        <v>0</v>
      </c>
      <c r="BI257" s="140">
        <f>IF(U257="nulová",N257,0)</f>
        <v>0</v>
      </c>
      <c r="BJ257" s="139" t="s">
        <v>87</v>
      </c>
      <c r="BK257" s="262">
        <f>ROUND(L257*K257,3)</f>
        <v>0</v>
      </c>
      <c r="BL257" s="139" t="s">
        <v>253</v>
      </c>
      <c r="BM257" s="139" t="s">
        <v>604</v>
      </c>
    </row>
    <row r="258" spans="2:65" s="251" customFormat="1" ht="29.85" customHeight="1">
      <c r="B258" s="247"/>
      <c r="C258" s="248"/>
      <c r="D258" s="258" t="s">
        <v>148</v>
      </c>
      <c r="E258" s="267"/>
      <c r="F258" s="267"/>
      <c r="G258" s="267"/>
      <c r="H258" s="267"/>
      <c r="I258" s="267"/>
      <c r="J258" s="267"/>
      <c r="K258" s="267"/>
      <c r="L258" s="258"/>
      <c r="M258" s="258"/>
      <c r="N258" s="317">
        <f>BK258</f>
        <v>0</v>
      </c>
      <c r="O258" s="318"/>
      <c r="P258" s="318"/>
      <c r="Q258" s="318"/>
      <c r="R258" s="250"/>
      <c r="T258" s="252"/>
      <c r="U258" s="248"/>
      <c r="V258" s="248"/>
      <c r="W258" s="253">
        <f>SUM(W259:W262)</f>
        <v>0</v>
      </c>
      <c r="X258" s="248"/>
      <c r="Y258" s="253">
        <f>SUM(Y259:Y262)</f>
        <v>0.33368519999999996</v>
      </c>
      <c r="Z258" s="248"/>
      <c r="AA258" s="254">
        <f>SUM(AA259:AA262)</f>
        <v>0</v>
      </c>
      <c r="AR258" s="255" t="s">
        <v>87</v>
      </c>
      <c r="AT258" s="256" t="s">
        <v>75</v>
      </c>
      <c r="AU258" s="256" t="s">
        <v>83</v>
      </c>
      <c r="AY258" s="255" t="s">
        <v>188</v>
      </c>
      <c r="BK258" s="257">
        <f>SUM(BK259:BK262)</f>
        <v>0</v>
      </c>
    </row>
    <row r="259" spans="2:65" s="138" customFormat="1" ht="44.25" customHeight="1">
      <c r="B259" s="132"/>
      <c r="C259" s="161" t="s">
        <v>605</v>
      </c>
      <c r="D259" s="161" t="s">
        <v>189</v>
      </c>
      <c r="E259" s="264" t="s">
        <v>606</v>
      </c>
      <c r="F259" s="319" t="s">
        <v>607</v>
      </c>
      <c r="G259" s="319"/>
      <c r="H259" s="319"/>
      <c r="I259" s="319"/>
      <c r="J259" s="265" t="s">
        <v>299</v>
      </c>
      <c r="K259" s="266">
        <v>24.25</v>
      </c>
      <c r="L259" s="320">
        <v>0</v>
      </c>
      <c r="M259" s="320"/>
      <c r="N259" s="321">
        <f>ROUND(L259*K259,3)</f>
        <v>0</v>
      </c>
      <c r="O259" s="321"/>
      <c r="P259" s="321"/>
      <c r="Q259" s="321"/>
      <c r="R259" s="135"/>
      <c r="T259" s="166" t="s">
        <v>5</v>
      </c>
      <c r="U259" s="259" t="s">
        <v>43</v>
      </c>
      <c r="V259" s="133"/>
      <c r="W259" s="260">
        <f>V259*K259</f>
        <v>0</v>
      </c>
      <c r="X259" s="260">
        <v>4.0000000000000003E-5</v>
      </c>
      <c r="Y259" s="260">
        <f>X259*K259</f>
        <v>9.7000000000000005E-4</v>
      </c>
      <c r="Z259" s="260">
        <v>0</v>
      </c>
      <c r="AA259" s="261">
        <f>Z259*K259</f>
        <v>0</v>
      </c>
      <c r="AR259" s="139" t="s">
        <v>253</v>
      </c>
      <c r="AT259" s="139" t="s">
        <v>189</v>
      </c>
      <c r="AU259" s="139" t="s">
        <v>87</v>
      </c>
      <c r="AY259" s="139" t="s">
        <v>188</v>
      </c>
      <c r="BE259" s="140">
        <f>IF(U259="základná",N259,0)</f>
        <v>0</v>
      </c>
      <c r="BF259" s="140">
        <f>IF(U259="znížená",N259,0)</f>
        <v>0</v>
      </c>
      <c r="BG259" s="140">
        <f>IF(U259="zákl. prenesená",N259,0)</f>
        <v>0</v>
      </c>
      <c r="BH259" s="140">
        <f>IF(U259="zníž. prenesená",N259,0)</f>
        <v>0</v>
      </c>
      <c r="BI259" s="140">
        <f>IF(U259="nulová",N259,0)</f>
        <v>0</v>
      </c>
      <c r="BJ259" s="139" t="s">
        <v>87</v>
      </c>
      <c r="BK259" s="262">
        <f>ROUND(L259*K259,3)</f>
        <v>0</v>
      </c>
      <c r="BL259" s="139" t="s">
        <v>253</v>
      </c>
      <c r="BM259" s="139" t="s">
        <v>608</v>
      </c>
    </row>
    <row r="260" spans="2:65" s="138" customFormat="1" ht="22.5" customHeight="1">
      <c r="B260" s="132"/>
      <c r="C260" s="170" t="s">
        <v>609</v>
      </c>
      <c r="D260" s="170" t="s">
        <v>236</v>
      </c>
      <c r="E260" s="268" t="s">
        <v>610</v>
      </c>
      <c r="F260" s="331" t="s">
        <v>611</v>
      </c>
      <c r="G260" s="331"/>
      <c r="H260" s="331"/>
      <c r="I260" s="331"/>
      <c r="J260" s="269" t="s">
        <v>247</v>
      </c>
      <c r="K260" s="270">
        <v>194</v>
      </c>
      <c r="L260" s="332">
        <v>0</v>
      </c>
      <c r="M260" s="332"/>
      <c r="N260" s="333">
        <f>ROUND(L260*K260,3)</f>
        <v>0</v>
      </c>
      <c r="O260" s="321"/>
      <c r="P260" s="321"/>
      <c r="Q260" s="321"/>
      <c r="R260" s="135"/>
      <c r="T260" s="166" t="s">
        <v>5</v>
      </c>
      <c r="U260" s="259" t="s">
        <v>43</v>
      </c>
      <c r="V260" s="133"/>
      <c r="W260" s="260">
        <f>V260*K260</f>
        <v>0</v>
      </c>
      <c r="X260" s="260">
        <v>3.5E-4</v>
      </c>
      <c r="Y260" s="260">
        <f>X260*K260</f>
        <v>6.7900000000000002E-2</v>
      </c>
      <c r="Z260" s="260">
        <v>0</v>
      </c>
      <c r="AA260" s="261">
        <f>Z260*K260</f>
        <v>0</v>
      </c>
      <c r="AR260" s="139" t="s">
        <v>317</v>
      </c>
      <c r="AT260" s="139" t="s">
        <v>236</v>
      </c>
      <c r="AU260" s="139" t="s">
        <v>87</v>
      </c>
      <c r="AY260" s="139" t="s">
        <v>188</v>
      </c>
      <c r="BE260" s="140">
        <f>IF(U260="základná",N260,0)</f>
        <v>0</v>
      </c>
      <c r="BF260" s="140">
        <f>IF(U260="znížená",N260,0)</f>
        <v>0</v>
      </c>
      <c r="BG260" s="140">
        <f>IF(U260="zákl. prenesená",N260,0)</f>
        <v>0</v>
      </c>
      <c r="BH260" s="140">
        <f>IF(U260="zníž. prenesená",N260,0)</f>
        <v>0</v>
      </c>
      <c r="BI260" s="140">
        <f>IF(U260="nulová",N260,0)</f>
        <v>0</v>
      </c>
      <c r="BJ260" s="139" t="s">
        <v>87</v>
      </c>
      <c r="BK260" s="262">
        <f>ROUND(L260*K260,3)</f>
        <v>0</v>
      </c>
      <c r="BL260" s="139" t="s">
        <v>253</v>
      </c>
      <c r="BM260" s="139" t="s">
        <v>612</v>
      </c>
    </row>
    <row r="261" spans="2:65" s="138" customFormat="1" ht="31.5" customHeight="1">
      <c r="B261" s="132"/>
      <c r="C261" s="170" t="s">
        <v>613</v>
      </c>
      <c r="D261" s="170" t="s">
        <v>236</v>
      </c>
      <c r="E261" s="268" t="s">
        <v>614</v>
      </c>
      <c r="F261" s="331" t="s">
        <v>615</v>
      </c>
      <c r="G261" s="331"/>
      <c r="H261" s="331"/>
      <c r="I261" s="331"/>
      <c r="J261" s="269" t="s">
        <v>192</v>
      </c>
      <c r="K261" s="270">
        <v>25.463000000000001</v>
      </c>
      <c r="L261" s="332">
        <v>0</v>
      </c>
      <c r="M261" s="332"/>
      <c r="N261" s="333">
        <f>ROUND(L261*K261,3)</f>
        <v>0</v>
      </c>
      <c r="O261" s="321"/>
      <c r="P261" s="321"/>
      <c r="Q261" s="321"/>
      <c r="R261" s="135"/>
      <c r="T261" s="166" t="s">
        <v>5</v>
      </c>
      <c r="U261" s="259" t="s">
        <v>43</v>
      </c>
      <c r="V261" s="133"/>
      <c r="W261" s="260">
        <f>V261*K261</f>
        <v>0</v>
      </c>
      <c r="X261" s="260">
        <v>1.04E-2</v>
      </c>
      <c r="Y261" s="260">
        <f>X261*K261</f>
        <v>0.26481519999999997</v>
      </c>
      <c r="Z261" s="260">
        <v>0</v>
      </c>
      <c r="AA261" s="261">
        <f>Z261*K261</f>
        <v>0</v>
      </c>
      <c r="AR261" s="139" t="s">
        <v>317</v>
      </c>
      <c r="AT261" s="139" t="s">
        <v>236</v>
      </c>
      <c r="AU261" s="139" t="s">
        <v>87</v>
      </c>
      <c r="AY261" s="139" t="s">
        <v>188</v>
      </c>
      <c r="BE261" s="140">
        <f>IF(U261="základná",N261,0)</f>
        <v>0</v>
      </c>
      <c r="BF261" s="140">
        <f>IF(U261="znížená",N261,0)</f>
        <v>0</v>
      </c>
      <c r="BG261" s="140">
        <f>IF(U261="zákl. prenesená",N261,0)</f>
        <v>0</v>
      </c>
      <c r="BH261" s="140">
        <f>IF(U261="zníž. prenesená",N261,0)</f>
        <v>0</v>
      </c>
      <c r="BI261" s="140">
        <f>IF(U261="nulová",N261,0)</f>
        <v>0</v>
      </c>
      <c r="BJ261" s="139" t="s">
        <v>87</v>
      </c>
      <c r="BK261" s="262">
        <f>ROUND(L261*K261,3)</f>
        <v>0</v>
      </c>
      <c r="BL261" s="139" t="s">
        <v>253</v>
      </c>
      <c r="BM261" s="139" t="s">
        <v>616</v>
      </c>
    </row>
    <row r="262" spans="2:65" s="138" customFormat="1" ht="31.5" customHeight="1">
      <c r="B262" s="132"/>
      <c r="C262" s="161" t="s">
        <v>617</v>
      </c>
      <c r="D262" s="161" t="s">
        <v>189</v>
      </c>
      <c r="E262" s="264" t="s">
        <v>618</v>
      </c>
      <c r="F262" s="319" t="s">
        <v>619</v>
      </c>
      <c r="G262" s="319"/>
      <c r="H262" s="319"/>
      <c r="I262" s="319"/>
      <c r="J262" s="265" t="s">
        <v>603</v>
      </c>
      <c r="K262" s="272">
        <v>0</v>
      </c>
      <c r="L262" s="320">
        <v>0</v>
      </c>
      <c r="M262" s="320"/>
      <c r="N262" s="321">
        <f>ROUND(L262*K262,3)</f>
        <v>0</v>
      </c>
      <c r="O262" s="321"/>
      <c r="P262" s="321"/>
      <c r="Q262" s="321"/>
      <c r="R262" s="135"/>
      <c r="T262" s="166" t="s">
        <v>5</v>
      </c>
      <c r="U262" s="259" t="s">
        <v>43</v>
      </c>
      <c r="V262" s="133"/>
      <c r="W262" s="260">
        <f>V262*K262</f>
        <v>0</v>
      </c>
      <c r="X262" s="260">
        <v>0</v>
      </c>
      <c r="Y262" s="260">
        <f>X262*K262</f>
        <v>0</v>
      </c>
      <c r="Z262" s="260">
        <v>0</v>
      </c>
      <c r="AA262" s="261">
        <f>Z262*K262</f>
        <v>0</v>
      </c>
      <c r="AR262" s="139" t="s">
        <v>253</v>
      </c>
      <c r="AT262" s="139" t="s">
        <v>189</v>
      </c>
      <c r="AU262" s="139" t="s">
        <v>87</v>
      </c>
      <c r="AY262" s="139" t="s">
        <v>188</v>
      </c>
      <c r="BE262" s="140">
        <f>IF(U262="základná",N262,0)</f>
        <v>0</v>
      </c>
      <c r="BF262" s="140">
        <f>IF(U262="znížená",N262,0)</f>
        <v>0</v>
      </c>
      <c r="BG262" s="140">
        <f>IF(U262="zákl. prenesená",N262,0)</f>
        <v>0</v>
      </c>
      <c r="BH262" s="140">
        <f>IF(U262="zníž. prenesená",N262,0)</f>
        <v>0</v>
      </c>
      <c r="BI262" s="140">
        <f>IF(U262="nulová",N262,0)</f>
        <v>0</v>
      </c>
      <c r="BJ262" s="139" t="s">
        <v>87</v>
      </c>
      <c r="BK262" s="262">
        <f>ROUND(L262*K262,3)</f>
        <v>0</v>
      </c>
      <c r="BL262" s="139" t="s">
        <v>253</v>
      </c>
      <c r="BM262" s="139" t="s">
        <v>620</v>
      </c>
    </row>
    <row r="263" spans="2:65" s="251" customFormat="1" ht="29.85" customHeight="1">
      <c r="B263" s="247"/>
      <c r="C263" s="248"/>
      <c r="D263" s="258" t="s">
        <v>149</v>
      </c>
      <c r="E263" s="267"/>
      <c r="F263" s="267"/>
      <c r="G263" s="267"/>
      <c r="H263" s="267"/>
      <c r="I263" s="267"/>
      <c r="J263" s="267"/>
      <c r="K263" s="267"/>
      <c r="L263" s="258"/>
      <c r="M263" s="258"/>
      <c r="N263" s="317">
        <f>BK263</f>
        <v>0</v>
      </c>
      <c r="O263" s="318"/>
      <c r="P263" s="318"/>
      <c r="Q263" s="318"/>
      <c r="R263" s="250"/>
      <c r="T263" s="252"/>
      <c r="U263" s="248"/>
      <c r="V263" s="248"/>
      <c r="W263" s="253">
        <f>SUM(W264:W269)</f>
        <v>0</v>
      </c>
      <c r="X263" s="248"/>
      <c r="Y263" s="253">
        <f>SUM(Y264:Y269)</f>
        <v>0.44543349999999993</v>
      </c>
      <c r="Z263" s="248"/>
      <c r="AA263" s="254">
        <f>SUM(AA264:AA269)</f>
        <v>0</v>
      </c>
      <c r="AR263" s="255" t="s">
        <v>87</v>
      </c>
      <c r="AT263" s="256" t="s">
        <v>75</v>
      </c>
      <c r="AU263" s="256" t="s">
        <v>83</v>
      </c>
      <c r="AY263" s="255" t="s">
        <v>188</v>
      </c>
      <c r="BK263" s="257">
        <f>SUM(BK264:BK269)</f>
        <v>0</v>
      </c>
    </row>
    <row r="264" spans="2:65" s="138" customFormat="1" ht="31.5" customHeight="1">
      <c r="B264" s="132"/>
      <c r="C264" s="161" t="s">
        <v>621</v>
      </c>
      <c r="D264" s="161" t="s">
        <v>189</v>
      </c>
      <c r="E264" s="264" t="s">
        <v>622</v>
      </c>
      <c r="F264" s="319" t="s">
        <v>623</v>
      </c>
      <c r="G264" s="319"/>
      <c r="H264" s="319"/>
      <c r="I264" s="319"/>
      <c r="J264" s="265" t="s">
        <v>192</v>
      </c>
      <c r="K264" s="266">
        <v>17.88</v>
      </c>
      <c r="L264" s="320">
        <v>0</v>
      </c>
      <c r="M264" s="320"/>
      <c r="N264" s="321">
        <f t="shared" ref="N264:N269" si="55">ROUND(L264*K264,3)</f>
        <v>0</v>
      </c>
      <c r="O264" s="321"/>
      <c r="P264" s="321"/>
      <c r="Q264" s="321"/>
      <c r="R264" s="135"/>
      <c r="T264" s="166" t="s">
        <v>5</v>
      </c>
      <c r="U264" s="259" t="s">
        <v>43</v>
      </c>
      <c r="V264" s="133"/>
      <c r="W264" s="260">
        <f t="shared" ref="W264:W269" si="56">V264*K264</f>
        <v>0</v>
      </c>
      <c r="X264" s="260">
        <v>5.0000000000000001E-3</v>
      </c>
      <c r="Y264" s="260">
        <f t="shared" ref="Y264:Y269" si="57">X264*K264</f>
        <v>8.9399999999999993E-2</v>
      </c>
      <c r="Z264" s="260">
        <v>0</v>
      </c>
      <c r="AA264" s="261">
        <f t="shared" ref="AA264:AA269" si="58">Z264*K264</f>
        <v>0</v>
      </c>
      <c r="AR264" s="139" t="s">
        <v>253</v>
      </c>
      <c r="AT264" s="139" t="s">
        <v>189</v>
      </c>
      <c r="AU264" s="139" t="s">
        <v>87</v>
      </c>
      <c r="AY264" s="139" t="s">
        <v>188</v>
      </c>
      <c r="BE264" s="140">
        <f t="shared" ref="BE264:BE269" si="59">IF(U264="základná",N264,0)</f>
        <v>0</v>
      </c>
      <c r="BF264" s="140">
        <f t="shared" ref="BF264:BF269" si="60">IF(U264="znížená",N264,0)</f>
        <v>0</v>
      </c>
      <c r="BG264" s="140">
        <f t="shared" ref="BG264:BG269" si="61">IF(U264="zákl. prenesená",N264,0)</f>
        <v>0</v>
      </c>
      <c r="BH264" s="140">
        <f t="shared" ref="BH264:BH269" si="62">IF(U264="zníž. prenesená",N264,0)</f>
        <v>0</v>
      </c>
      <c r="BI264" s="140">
        <f t="shared" ref="BI264:BI269" si="63">IF(U264="nulová",N264,0)</f>
        <v>0</v>
      </c>
      <c r="BJ264" s="139" t="s">
        <v>87</v>
      </c>
      <c r="BK264" s="262">
        <f t="shared" ref="BK264:BK269" si="64">ROUND(L264*K264,3)</f>
        <v>0</v>
      </c>
      <c r="BL264" s="139" t="s">
        <v>253</v>
      </c>
      <c r="BM264" s="139" t="s">
        <v>624</v>
      </c>
    </row>
    <row r="265" spans="2:65" s="138" customFormat="1" ht="31.5" customHeight="1">
      <c r="B265" s="132"/>
      <c r="C265" s="170" t="s">
        <v>625</v>
      </c>
      <c r="D265" s="170" t="s">
        <v>236</v>
      </c>
      <c r="E265" s="268" t="s">
        <v>626</v>
      </c>
      <c r="F265" s="331" t="s">
        <v>627</v>
      </c>
      <c r="G265" s="331"/>
      <c r="H265" s="331"/>
      <c r="I265" s="331"/>
      <c r="J265" s="269" t="s">
        <v>192</v>
      </c>
      <c r="K265" s="270">
        <v>6.0789999999999997</v>
      </c>
      <c r="L265" s="332">
        <v>0</v>
      </c>
      <c r="M265" s="332"/>
      <c r="N265" s="333">
        <f t="shared" si="55"/>
        <v>0</v>
      </c>
      <c r="O265" s="321"/>
      <c r="P265" s="321"/>
      <c r="Q265" s="321"/>
      <c r="R265" s="135"/>
      <c r="T265" s="166" t="s">
        <v>5</v>
      </c>
      <c r="U265" s="259" t="s">
        <v>43</v>
      </c>
      <c r="V265" s="133"/>
      <c r="W265" s="260">
        <f t="shared" si="56"/>
        <v>0</v>
      </c>
      <c r="X265" s="260">
        <v>3.0000000000000001E-3</v>
      </c>
      <c r="Y265" s="260">
        <f t="shared" si="57"/>
        <v>1.8237E-2</v>
      </c>
      <c r="Z265" s="260">
        <v>0</v>
      </c>
      <c r="AA265" s="261">
        <f t="shared" si="58"/>
        <v>0</v>
      </c>
      <c r="AR265" s="139" t="s">
        <v>317</v>
      </c>
      <c r="AT265" s="139" t="s">
        <v>236</v>
      </c>
      <c r="AU265" s="139" t="s">
        <v>87</v>
      </c>
      <c r="AY265" s="139" t="s">
        <v>188</v>
      </c>
      <c r="BE265" s="140">
        <f t="shared" si="59"/>
        <v>0</v>
      </c>
      <c r="BF265" s="140">
        <f t="shared" si="60"/>
        <v>0</v>
      </c>
      <c r="BG265" s="140">
        <f t="shared" si="61"/>
        <v>0</v>
      </c>
      <c r="BH265" s="140">
        <f t="shared" si="62"/>
        <v>0</v>
      </c>
      <c r="BI265" s="140">
        <f t="shared" si="63"/>
        <v>0</v>
      </c>
      <c r="BJ265" s="139" t="s">
        <v>87</v>
      </c>
      <c r="BK265" s="262">
        <f t="shared" si="64"/>
        <v>0</v>
      </c>
      <c r="BL265" s="139" t="s">
        <v>253</v>
      </c>
      <c r="BM265" s="139" t="s">
        <v>628</v>
      </c>
    </row>
    <row r="266" spans="2:65" s="138" customFormat="1" ht="22.5" customHeight="1">
      <c r="B266" s="132"/>
      <c r="C266" s="170" t="s">
        <v>629</v>
      </c>
      <c r="D266" s="170" t="s">
        <v>236</v>
      </c>
      <c r="E266" s="268" t="s">
        <v>630</v>
      </c>
      <c r="F266" s="331" t="s">
        <v>631</v>
      </c>
      <c r="G266" s="331"/>
      <c r="H266" s="331"/>
      <c r="I266" s="331"/>
      <c r="J266" s="269" t="s">
        <v>192</v>
      </c>
      <c r="K266" s="270">
        <v>12.157999999999999</v>
      </c>
      <c r="L266" s="332">
        <v>0</v>
      </c>
      <c r="M266" s="332"/>
      <c r="N266" s="333">
        <f t="shared" si="55"/>
        <v>0</v>
      </c>
      <c r="O266" s="321"/>
      <c r="P266" s="321"/>
      <c r="Q266" s="321"/>
      <c r="R266" s="135"/>
      <c r="T266" s="166" t="s">
        <v>5</v>
      </c>
      <c r="U266" s="259" t="s">
        <v>43</v>
      </c>
      <c r="V266" s="133"/>
      <c r="W266" s="260">
        <f t="shared" si="56"/>
        <v>0</v>
      </c>
      <c r="X266" s="260">
        <v>3.0000000000000001E-3</v>
      </c>
      <c r="Y266" s="260">
        <f t="shared" si="57"/>
        <v>3.6473999999999999E-2</v>
      </c>
      <c r="Z266" s="260">
        <v>0</v>
      </c>
      <c r="AA266" s="261">
        <f t="shared" si="58"/>
        <v>0</v>
      </c>
      <c r="AR266" s="139" t="s">
        <v>317</v>
      </c>
      <c r="AT266" s="139" t="s">
        <v>236</v>
      </c>
      <c r="AU266" s="139" t="s">
        <v>87</v>
      </c>
      <c r="AY266" s="139" t="s">
        <v>188</v>
      </c>
      <c r="BE266" s="140">
        <f t="shared" si="59"/>
        <v>0</v>
      </c>
      <c r="BF266" s="140">
        <f t="shared" si="60"/>
        <v>0</v>
      </c>
      <c r="BG266" s="140">
        <f t="shared" si="61"/>
        <v>0</v>
      </c>
      <c r="BH266" s="140">
        <f t="shared" si="62"/>
        <v>0</v>
      </c>
      <c r="BI266" s="140">
        <f t="shared" si="63"/>
        <v>0</v>
      </c>
      <c r="BJ266" s="139" t="s">
        <v>87</v>
      </c>
      <c r="BK266" s="262">
        <f t="shared" si="64"/>
        <v>0</v>
      </c>
      <c r="BL266" s="139" t="s">
        <v>253</v>
      </c>
      <c r="BM266" s="139" t="s">
        <v>632</v>
      </c>
    </row>
    <row r="267" spans="2:65" s="138" customFormat="1" ht="31.5" customHeight="1">
      <c r="B267" s="132"/>
      <c r="C267" s="161" t="s">
        <v>633</v>
      </c>
      <c r="D267" s="161" t="s">
        <v>189</v>
      </c>
      <c r="E267" s="264" t="s">
        <v>634</v>
      </c>
      <c r="F267" s="319" t="s">
        <v>635</v>
      </c>
      <c r="G267" s="319"/>
      <c r="H267" s="319"/>
      <c r="I267" s="319"/>
      <c r="J267" s="265" t="s">
        <v>192</v>
      </c>
      <c r="K267" s="266">
        <v>45.509</v>
      </c>
      <c r="L267" s="320">
        <v>0</v>
      </c>
      <c r="M267" s="320"/>
      <c r="N267" s="321">
        <f t="shared" si="55"/>
        <v>0</v>
      </c>
      <c r="O267" s="321"/>
      <c r="P267" s="321"/>
      <c r="Q267" s="321"/>
      <c r="R267" s="135"/>
      <c r="T267" s="166" t="s">
        <v>5</v>
      </c>
      <c r="U267" s="259" t="s">
        <v>43</v>
      </c>
      <c r="V267" s="133"/>
      <c r="W267" s="260">
        <f t="shared" si="56"/>
        <v>0</v>
      </c>
      <c r="X267" s="260">
        <v>3.5000000000000001E-3</v>
      </c>
      <c r="Y267" s="260">
        <f t="shared" si="57"/>
        <v>0.15928149999999999</v>
      </c>
      <c r="Z267" s="260">
        <v>0</v>
      </c>
      <c r="AA267" s="261">
        <f t="shared" si="58"/>
        <v>0</v>
      </c>
      <c r="AR267" s="139" t="s">
        <v>253</v>
      </c>
      <c r="AT267" s="139" t="s">
        <v>189</v>
      </c>
      <c r="AU267" s="139" t="s">
        <v>87</v>
      </c>
      <c r="AY267" s="139" t="s">
        <v>188</v>
      </c>
      <c r="BE267" s="140">
        <f t="shared" si="59"/>
        <v>0</v>
      </c>
      <c r="BF267" s="140">
        <f t="shared" si="60"/>
        <v>0</v>
      </c>
      <c r="BG267" s="140">
        <f t="shared" si="61"/>
        <v>0</v>
      </c>
      <c r="BH267" s="140">
        <f t="shared" si="62"/>
        <v>0</v>
      </c>
      <c r="BI267" s="140">
        <f t="shared" si="63"/>
        <v>0</v>
      </c>
      <c r="BJ267" s="139" t="s">
        <v>87</v>
      </c>
      <c r="BK267" s="262">
        <f t="shared" si="64"/>
        <v>0</v>
      </c>
      <c r="BL267" s="139" t="s">
        <v>253</v>
      </c>
      <c r="BM267" s="139" t="s">
        <v>636</v>
      </c>
    </row>
    <row r="268" spans="2:65" s="138" customFormat="1" ht="31.5" customHeight="1">
      <c r="B268" s="132"/>
      <c r="C268" s="170" t="s">
        <v>637</v>
      </c>
      <c r="D268" s="170" t="s">
        <v>236</v>
      </c>
      <c r="E268" s="268" t="s">
        <v>626</v>
      </c>
      <c r="F268" s="331" t="s">
        <v>627</v>
      </c>
      <c r="G268" s="331"/>
      <c r="H268" s="331"/>
      <c r="I268" s="331"/>
      <c r="J268" s="269" t="s">
        <v>192</v>
      </c>
      <c r="K268" s="270">
        <v>47.347000000000001</v>
      </c>
      <c r="L268" s="332">
        <v>0</v>
      </c>
      <c r="M268" s="332"/>
      <c r="N268" s="333">
        <f t="shared" si="55"/>
        <v>0</v>
      </c>
      <c r="O268" s="321"/>
      <c r="P268" s="321"/>
      <c r="Q268" s="321"/>
      <c r="R268" s="135"/>
      <c r="T268" s="166" t="s">
        <v>5</v>
      </c>
      <c r="U268" s="259" t="s">
        <v>43</v>
      </c>
      <c r="V268" s="133"/>
      <c r="W268" s="260">
        <f t="shared" si="56"/>
        <v>0</v>
      </c>
      <c r="X268" s="260">
        <v>3.0000000000000001E-3</v>
      </c>
      <c r="Y268" s="260">
        <f t="shared" si="57"/>
        <v>0.142041</v>
      </c>
      <c r="Z268" s="260">
        <v>0</v>
      </c>
      <c r="AA268" s="261">
        <f t="shared" si="58"/>
        <v>0</v>
      </c>
      <c r="AR268" s="139" t="s">
        <v>317</v>
      </c>
      <c r="AT268" s="139" t="s">
        <v>236</v>
      </c>
      <c r="AU268" s="139" t="s">
        <v>87</v>
      </c>
      <c r="AY268" s="139" t="s">
        <v>188</v>
      </c>
      <c r="BE268" s="140">
        <f t="shared" si="59"/>
        <v>0</v>
      </c>
      <c r="BF268" s="140">
        <f t="shared" si="60"/>
        <v>0</v>
      </c>
      <c r="BG268" s="140">
        <f t="shared" si="61"/>
        <v>0</v>
      </c>
      <c r="BH268" s="140">
        <f t="shared" si="62"/>
        <v>0</v>
      </c>
      <c r="BI268" s="140">
        <f t="shared" si="63"/>
        <v>0</v>
      </c>
      <c r="BJ268" s="139" t="s">
        <v>87</v>
      </c>
      <c r="BK268" s="262">
        <f t="shared" si="64"/>
        <v>0</v>
      </c>
      <c r="BL268" s="139" t="s">
        <v>253</v>
      </c>
      <c r="BM268" s="139" t="s">
        <v>638</v>
      </c>
    </row>
    <row r="269" spans="2:65" s="138" customFormat="1" ht="31.5" customHeight="1">
      <c r="B269" s="132"/>
      <c r="C269" s="161" t="s">
        <v>639</v>
      </c>
      <c r="D269" s="161" t="s">
        <v>189</v>
      </c>
      <c r="E269" s="264" t="s">
        <v>640</v>
      </c>
      <c r="F269" s="319" t="s">
        <v>641</v>
      </c>
      <c r="G269" s="319"/>
      <c r="H269" s="319"/>
      <c r="I269" s="319"/>
      <c r="J269" s="265" t="s">
        <v>603</v>
      </c>
      <c r="K269" s="272">
        <v>0</v>
      </c>
      <c r="L269" s="320">
        <v>0</v>
      </c>
      <c r="M269" s="320"/>
      <c r="N269" s="321">
        <f t="shared" si="55"/>
        <v>0</v>
      </c>
      <c r="O269" s="321"/>
      <c r="P269" s="321"/>
      <c r="Q269" s="321"/>
      <c r="R269" s="135"/>
      <c r="T269" s="166" t="s">
        <v>5</v>
      </c>
      <c r="U269" s="259" t="s">
        <v>43</v>
      </c>
      <c r="V269" s="133"/>
      <c r="W269" s="260">
        <f t="shared" si="56"/>
        <v>0</v>
      </c>
      <c r="X269" s="260">
        <v>0</v>
      </c>
      <c r="Y269" s="260">
        <f t="shared" si="57"/>
        <v>0</v>
      </c>
      <c r="Z269" s="260">
        <v>0</v>
      </c>
      <c r="AA269" s="261">
        <f t="shared" si="58"/>
        <v>0</v>
      </c>
      <c r="AR269" s="139" t="s">
        <v>253</v>
      </c>
      <c r="AT269" s="139" t="s">
        <v>189</v>
      </c>
      <c r="AU269" s="139" t="s">
        <v>87</v>
      </c>
      <c r="AY269" s="139" t="s">
        <v>188</v>
      </c>
      <c r="BE269" s="140">
        <f t="shared" si="59"/>
        <v>0</v>
      </c>
      <c r="BF269" s="140">
        <f t="shared" si="60"/>
        <v>0</v>
      </c>
      <c r="BG269" s="140">
        <f t="shared" si="61"/>
        <v>0</v>
      </c>
      <c r="BH269" s="140">
        <f t="shared" si="62"/>
        <v>0</v>
      </c>
      <c r="BI269" s="140">
        <f t="shared" si="63"/>
        <v>0</v>
      </c>
      <c r="BJ269" s="139" t="s">
        <v>87</v>
      </c>
      <c r="BK269" s="262">
        <f t="shared" si="64"/>
        <v>0</v>
      </c>
      <c r="BL269" s="139" t="s">
        <v>253</v>
      </c>
      <c r="BM269" s="139" t="s">
        <v>642</v>
      </c>
    </row>
    <row r="270" spans="2:65" s="251" customFormat="1" ht="29.85" customHeight="1">
      <c r="B270" s="247"/>
      <c r="C270" s="248"/>
      <c r="D270" s="258" t="s">
        <v>150</v>
      </c>
      <c r="E270" s="267"/>
      <c r="F270" s="267"/>
      <c r="G270" s="267"/>
      <c r="H270" s="267"/>
      <c r="I270" s="267"/>
      <c r="J270" s="267"/>
      <c r="K270" s="267"/>
      <c r="L270" s="258"/>
      <c r="M270" s="258"/>
      <c r="N270" s="317">
        <f>BK270</f>
        <v>0</v>
      </c>
      <c r="O270" s="318"/>
      <c r="P270" s="318"/>
      <c r="Q270" s="318"/>
      <c r="R270" s="250"/>
      <c r="T270" s="252"/>
      <c r="U270" s="248"/>
      <c r="V270" s="248"/>
      <c r="W270" s="253">
        <f>SUM(W271:W274)</f>
        <v>0</v>
      </c>
      <c r="X270" s="248"/>
      <c r="Y270" s="253">
        <f>SUM(Y271:Y274)</f>
        <v>8.3159999999999998E-2</v>
      </c>
      <c r="Z270" s="248"/>
      <c r="AA270" s="254">
        <f>SUM(AA271:AA274)</f>
        <v>1.466558</v>
      </c>
      <c r="AR270" s="255" t="s">
        <v>87</v>
      </c>
      <c r="AT270" s="256" t="s">
        <v>75</v>
      </c>
      <c r="AU270" s="256" t="s">
        <v>83</v>
      </c>
      <c r="AY270" s="255" t="s">
        <v>188</v>
      </c>
      <c r="BK270" s="257">
        <f>SUM(BK271:BK274)</f>
        <v>0</v>
      </c>
    </row>
    <row r="271" spans="2:65" s="138" customFormat="1" ht="22.5" customHeight="1">
      <c r="B271" s="132"/>
      <c r="C271" s="161" t="s">
        <v>643</v>
      </c>
      <c r="D271" s="161" t="s">
        <v>189</v>
      </c>
      <c r="E271" s="264" t="s">
        <v>644</v>
      </c>
      <c r="F271" s="319" t="s">
        <v>645</v>
      </c>
      <c r="G271" s="319"/>
      <c r="H271" s="319"/>
      <c r="I271" s="319"/>
      <c r="J271" s="265" t="s">
        <v>192</v>
      </c>
      <c r="K271" s="266">
        <v>32.088999999999999</v>
      </c>
      <c r="L271" s="320">
        <v>0</v>
      </c>
      <c r="M271" s="320"/>
      <c r="N271" s="321">
        <f>ROUND(L271*K271,3)</f>
        <v>0</v>
      </c>
      <c r="O271" s="321"/>
      <c r="P271" s="321"/>
      <c r="Q271" s="321"/>
      <c r="R271" s="135"/>
      <c r="T271" s="166" t="s">
        <v>5</v>
      </c>
      <c r="U271" s="259" t="s">
        <v>43</v>
      </c>
      <c r="V271" s="133"/>
      <c r="W271" s="260">
        <f>V271*K271</f>
        <v>0</v>
      </c>
      <c r="X271" s="260">
        <v>0</v>
      </c>
      <c r="Y271" s="260">
        <f>X271*K271</f>
        <v>0</v>
      </c>
      <c r="Z271" s="260">
        <v>0.03</v>
      </c>
      <c r="AA271" s="261">
        <f>Z271*K271</f>
        <v>0.96266999999999991</v>
      </c>
      <c r="AR271" s="139" t="s">
        <v>253</v>
      </c>
      <c r="AT271" s="139" t="s">
        <v>189</v>
      </c>
      <c r="AU271" s="139" t="s">
        <v>87</v>
      </c>
      <c r="AY271" s="139" t="s">
        <v>188</v>
      </c>
      <c r="BE271" s="140">
        <f>IF(U271="základná",N271,0)</f>
        <v>0</v>
      </c>
      <c r="BF271" s="140">
        <f>IF(U271="znížená",N271,0)</f>
        <v>0</v>
      </c>
      <c r="BG271" s="140">
        <f>IF(U271="zákl. prenesená",N271,0)</f>
        <v>0</v>
      </c>
      <c r="BH271" s="140">
        <f>IF(U271="zníž. prenesená",N271,0)</f>
        <v>0</v>
      </c>
      <c r="BI271" s="140">
        <f>IF(U271="nulová",N271,0)</f>
        <v>0</v>
      </c>
      <c r="BJ271" s="139" t="s">
        <v>87</v>
      </c>
      <c r="BK271" s="262">
        <f>ROUND(L271*K271,3)</f>
        <v>0</v>
      </c>
      <c r="BL271" s="139" t="s">
        <v>253</v>
      </c>
      <c r="BM271" s="139" t="s">
        <v>646</v>
      </c>
    </row>
    <row r="272" spans="2:65" s="138" customFormat="1" ht="44.25" customHeight="1">
      <c r="B272" s="132"/>
      <c r="C272" s="161" t="s">
        <v>647</v>
      </c>
      <c r="D272" s="161" t="s">
        <v>189</v>
      </c>
      <c r="E272" s="264" t="s">
        <v>648</v>
      </c>
      <c r="F272" s="319" t="s">
        <v>649</v>
      </c>
      <c r="G272" s="319"/>
      <c r="H272" s="319"/>
      <c r="I272" s="319"/>
      <c r="J272" s="265" t="s">
        <v>192</v>
      </c>
      <c r="K272" s="266">
        <v>35.991999999999997</v>
      </c>
      <c r="L272" s="320">
        <v>0</v>
      </c>
      <c r="M272" s="320"/>
      <c r="N272" s="321">
        <f>ROUND(L272*K272,3)</f>
        <v>0</v>
      </c>
      <c r="O272" s="321"/>
      <c r="P272" s="321"/>
      <c r="Q272" s="321"/>
      <c r="R272" s="135"/>
      <c r="T272" s="166" t="s">
        <v>5</v>
      </c>
      <c r="U272" s="259" t="s">
        <v>43</v>
      </c>
      <c r="V272" s="133"/>
      <c r="W272" s="260">
        <f>V272*K272</f>
        <v>0</v>
      </c>
      <c r="X272" s="260">
        <v>0</v>
      </c>
      <c r="Y272" s="260">
        <f>X272*K272</f>
        <v>0</v>
      </c>
      <c r="Z272" s="260">
        <v>1.4E-2</v>
      </c>
      <c r="AA272" s="261">
        <f>Z272*K272</f>
        <v>0.503888</v>
      </c>
      <c r="AR272" s="139" t="s">
        <v>253</v>
      </c>
      <c r="AT272" s="139" t="s">
        <v>189</v>
      </c>
      <c r="AU272" s="139" t="s">
        <v>87</v>
      </c>
      <c r="AY272" s="139" t="s">
        <v>188</v>
      </c>
      <c r="BE272" s="140">
        <f>IF(U272="základná",N272,0)</f>
        <v>0</v>
      </c>
      <c r="BF272" s="140">
        <f>IF(U272="znížená",N272,0)</f>
        <v>0</v>
      </c>
      <c r="BG272" s="140">
        <f>IF(U272="zákl. prenesená",N272,0)</f>
        <v>0</v>
      </c>
      <c r="BH272" s="140">
        <f>IF(U272="zníž. prenesená",N272,0)</f>
        <v>0</v>
      </c>
      <c r="BI272" s="140">
        <f>IF(U272="nulová",N272,0)</f>
        <v>0</v>
      </c>
      <c r="BJ272" s="139" t="s">
        <v>87</v>
      </c>
      <c r="BK272" s="262">
        <f>ROUND(L272*K272,3)</f>
        <v>0</v>
      </c>
      <c r="BL272" s="139" t="s">
        <v>253</v>
      </c>
      <c r="BM272" s="139" t="s">
        <v>650</v>
      </c>
    </row>
    <row r="273" spans="2:65" s="138" customFormat="1" ht="31.5" customHeight="1">
      <c r="B273" s="132"/>
      <c r="C273" s="161" t="s">
        <v>651</v>
      </c>
      <c r="D273" s="161" t="s">
        <v>189</v>
      </c>
      <c r="E273" s="264" t="s">
        <v>652</v>
      </c>
      <c r="F273" s="319" t="s">
        <v>653</v>
      </c>
      <c r="G273" s="319"/>
      <c r="H273" s="319"/>
      <c r="I273" s="319"/>
      <c r="J273" s="265" t="s">
        <v>192</v>
      </c>
      <c r="K273" s="266">
        <v>7</v>
      </c>
      <c r="L273" s="320">
        <v>0</v>
      </c>
      <c r="M273" s="320"/>
      <c r="N273" s="321">
        <f>ROUND(L273*K273,3)</f>
        <v>0</v>
      </c>
      <c r="O273" s="321"/>
      <c r="P273" s="321"/>
      <c r="Q273" s="321"/>
      <c r="R273" s="135"/>
      <c r="T273" s="166" t="s">
        <v>5</v>
      </c>
      <c r="U273" s="259" t="s">
        <v>43</v>
      </c>
      <c r="V273" s="133"/>
      <c r="W273" s="260">
        <f>V273*K273</f>
        <v>0</v>
      </c>
      <c r="X273" s="260">
        <v>1.188E-2</v>
      </c>
      <c r="Y273" s="260">
        <f>X273*K273</f>
        <v>8.3159999999999998E-2</v>
      </c>
      <c r="Z273" s="260">
        <v>0</v>
      </c>
      <c r="AA273" s="261">
        <f>Z273*K273</f>
        <v>0</v>
      </c>
      <c r="AR273" s="139" t="s">
        <v>253</v>
      </c>
      <c r="AT273" s="139" t="s">
        <v>189</v>
      </c>
      <c r="AU273" s="139" t="s">
        <v>87</v>
      </c>
      <c r="AY273" s="139" t="s">
        <v>188</v>
      </c>
      <c r="BE273" s="140">
        <f>IF(U273="základná",N273,0)</f>
        <v>0</v>
      </c>
      <c r="BF273" s="140">
        <f>IF(U273="znížená",N273,0)</f>
        <v>0</v>
      </c>
      <c r="BG273" s="140">
        <f>IF(U273="zákl. prenesená",N273,0)</f>
        <v>0</v>
      </c>
      <c r="BH273" s="140">
        <f>IF(U273="zníž. prenesená",N273,0)</f>
        <v>0</v>
      </c>
      <c r="BI273" s="140">
        <f>IF(U273="nulová",N273,0)</f>
        <v>0</v>
      </c>
      <c r="BJ273" s="139" t="s">
        <v>87</v>
      </c>
      <c r="BK273" s="262">
        <f>ROUND(L273*K273,3)</f>
        <v>0</v>
      </c>
      <c r="BL273" s="139" t="s">
        <v>253</v>
      </c>
      <c r="BM273" s="139" t="s">
        <v>654</v>
      </c>
    </row>
    <row r="274" spans="2:65" s="138" customFormat="1" ht="31.5" customHeight="1">
      <c r="B274" s="132"/>
      <c r="C274" s="161" t="s">
        <v>655</v>
      </c>
      <c r="D274" s="161" t="s">
        <v>189</v>
      </c>
      <c r="E274" s="264" t="s">
        <v>656</v>
      </c>
      <c r="F274" s="319" t="s">
        <v>657</v>
      </c>
      <c r="G274" s="319"/>
      <c r="H274" s="319"/>
      <c r="I274" s="319"/>
      <c r="J274" s="265" t="s">
        <v>603</v>
      </c>
      <c r="K274" s="272">
        <v>0</v>
      </c>
      <c r="L274" s="320">
        <v>0</v>
      </c>
      <c r="M274" s="320"/>
      <c r="N274" s="321">
        <f>ROUND(L274*K274,3)</f>
        <v>0</v>
      </c>
      <c r="O274" s="321"/>
      <c r="P274" s="321"/>
      <c r="Q274" s="321"/>
      <c r="R274" s="135"/>
      <c r="T274" s="166" t="s">
        <v>5</v>
      </c>
      <c r="U274" s="259" t="s">
        <v>43</v>
      </c>
      <c r="V274" s="133"/>
      <c r="W274" s="260">
        <f>V274*K274</f>
        <v>0</v>
      </c>
      <c r="X274" s="260">
        <v>0</v>
      </c>
      <c r="Y274" s="260">
        <f>X274*K274</f>
        <v>0</v>
      </c>
      <c r="Z274" s="260">
        <v>0</v>
      </c>
      <c r="AA274" s="261">
        <f>Z274*K274</f>
        <v>0</v>
      </c>
      <c r="AR274" s="139" t="s">
        <v>253</v>
      </c>
      <c r="AT274" s="139" t="s">
        <v>189</v>
      </c>
      <c r="AU274" s="139" t="s">
        <v>87</v>
      </c>
      <c r="AY274" s="139" t="s">
        <v>188</v>
      </c>
      <c r="BE274" s="140">
        <f>IF(U274="základná",N274,0)</f>
        <v>0</v>
      </c>
      <c r="BF274" s="140">
        <f>IF(U274="znížená",N274,0)</f>
        <v>0</v>
      </c>
      <c r="BG274" s="140">
        <f>IF(U274="zákl. prenesená",N274,0)</f>
        <v>0</v>
      </c>
      <c r="BH274" s="140">
        <f>IF(U274="zníž. prenesená",N274,0)</f>
        <v>0</v>
      </c>
      <c r="BI274" s="140">
        <f>IF(U274="nulová",N274,0)</f>
        <v>0</v>
      </c>
      <c r="BJ274" s="139" t="s">
        <v>87</v>
      </c>
      <c r="BK274" s="262">
        <f>ROUND(L274*K274,3)</f>
        <v>0</v>
      </c>
      <c r="BL274" s="139" t="s">
        <v>253</v>
      </c>
      <c r="BM274" s="139" t="s">
        <v>658</v>
      </c>
    </row>
    <row r="275" spans="2:65" s="251" customFormat="1" ht="29.85" customHeight="1">
      <c r="B275" s="247"/>
      <c r="C275" s="248"/>
      <c r="D275" s="258" t="s">
        <v>151</v>
      </c>
      <c r="E275" s="267"/>
      <c r="F275" s="267"/>
      <c r="G275" s="267"/>
      <c r="H275" s="267"/>
      <c r="I275" s="267"/>
      <c r="J275" s="267"/>
      <c r="K275" s="267"/>
      <c r="L275" s="258"/>
      <c r="M275" s="258"/>
      <c r="N275" s="317">
        <f>BK275</f>
        <v>0</v>
      </c>
      <c r="O275" s="318"/>
      <c r="P275" s="318"/>
      <c r="Q275" s="318"/>
      <c r="R275" s="250"/>
      <c r="T275" s="252"/>
      <c r="U275" s="248"/>
      <c r="V275" s="248"/>
      <c r="W275" s="253">
        <f>SUM(W276:W284)</f>
        <v>0</v>
      </c>
      <c r="X275" s="248"/>
      <c r="Y275" s="253">
        <f>SUM(Y276:Y284)</f>
        <v>6.9838582799999998</v>
      </c>
      <c r="Z275" s="248"/>
      <c r="AA275" s="254">
        <f>SUM(AA276:AA284)</f>
        <v>8.4452099600000015</v>
      </c>
      <c r="AR275" s="255" t="s">
        <v>87</v>
      </c>
      <c r="AT275" s="256" t="s">
        <v>75</v>
      </c>
      <c r="AU275" s="256" t="s">
        <v>83</v>
      </c>
      <c r="AY275" s="255" t="s">
        <v>188</v>
      </c>
      <c r="BK275" s="257">
        <f>SUM(BK276:BK284)</f>
        <v>0</v>
      </c>
    </row>
    <row r="276" spans="2:65" s="138" customFormat="1" ht="44.25" customHeight="1">
      <c r="B276" s="132"/>
      <c r="C276" s="161" t="s">
        <v>659</v>
      </c>
      <c r="D276" s="161" t="s">
        <v>189</v>
      </c>
      <c r="E276" s="264" t="s">
        <v>660</v>
      </c>
      <c r="F276" s="319" t="s">
        <v>661</v>
      </c>
      <c r="G276" s="319"/>
      <c r="H276" s="319"/>
      <c r="I276" s="319"/>
      <c r="J276" s="265" t="s">
        <v>192</v>
      </c>
      <c r="K276" s="266">
        <v>7.2610000000000001</v>
      </c>
      <c r="L276" s="320">
        <v>0</v>
      </c>
      <c r="M276" s="320"/>
      <c r="N276" s="321">
        <f t="shared" ref="N276:N284" si="65">ROUND(L276*K276,3)</f>
        <v>0</v>
      </c>
      <c r="O276" s="321"/>
      <c r="P276" s="321"/>
      <c r="Q276" s="321"/>
      <c r="R276" s="135"/>
      <c r="T276" s="166" t="s">
        <v>5</v>
      </c>
      <c r="U276" s="259" t="s">
        <v>43</v>
      </c>
      <c r="V276" s="133"/>
      <c r="W276" s="260">
        <f t="shared" ref="W276:W284" si="66">V276*K276</f>
        <v>0</v>
      </c>
      <c r="X276" s="260">
        <v>0</v>
      </c>
      <c r="Y276" s="260">
        <f t="shared" ref="Y276:Y284" si="67">X276*K276</f>
        <v>0</v>
      </c>
      <c r="Z276" s="260">
        <v>3.0360000000000002E-2</v>
      </c>
      <c r="AA276" s="261">
        <f t="shared" ref="AA276:AA284" si="68">Z276*K276</f>
        <v>0.22044396000000002</v>
      </c>
      <c r="AR276" s="139" t="s">
        <v>253</v>
      </c>
      <c r="AT276" s="139" t="s">
        <v>189</v>
      </c>
      <c r="AU276" s="139" t="s">
        <v>87</v>
      </c>
      <c r="AY276" s="139" t="s">
        <v>188</v>
      </c>
      <c r="BE276" s="140">
        <f t="shared" ref="BE276:BE284" si="69">IF(U276="základná",N276,0)</f>
        <v>0</v>
      </c>
      <c r="BF276" s="140">
        <f t="shared" ref="BF276:BF284" si="70">IF(U276="znížená",N276,0)</f>
        <v>0</v>
      </c>
      <c r="BG276" s="140">
        <f t="shared" ref="BG276:BG284" si="71">IF(U276="zákl. prenesená",N276,0)</f>
        <v>0</v>
      </c>
      <c r="BH276" s="140">
        <f t="shared" ref="BH276:BH284" si="72">IF(U276="zníž. prenesená",N276,0)</f>
        <v>0</v>
      </c>
      <c r="BI276" s="140">
        <f t="shared" ref="BI276:BI284" si="73">IF(U276="nulová",N276,0)</f>
        <v>0</v>
      </c>
      <c r="BJ276" s="139" t="s">
        <v>87</v>
      </c>
      <c r="BK276" s="262">
        <f t="shared" ref="BK276:BK284" si="74">ROUND(L276*K276,3)</f>
        <v>0</v>
      </c>
      <c r="BL276" s="139" t="s">
        <v>253</v>
      </c>
      <c r="BM276" s="139" t="s">
        <v>662</v>
      </c>
    </row>
    <row r="277" spans="2:65" s="138" customFormat="1" ht="44.25" customHeight="1">
      <c r="B277" s="132"/>
      <c r="C277" s="161" t="s">
        <v>663</v>
      </c>
      <c r="D277" s="161" t="s">
        <v>189</v>
      </c>
      <c r="E277" s="264" t="s">
        <v>664</v>
      </c>
      <c r="F277" s="319" t="s">
        <v>665</v>
      </c>
      <c r="G277" s="319"/>
      <c r="H277" s="319"/>
      <c r="I277" s="319"/>
      <c r="J277" s="265" t="s">
        <v>192</v>
      </c>
      <c r="K277" s="266">
        <v>63.973999999999997</v>
      </c>
      <c r="L277" s="320">
        <v>0</v>
      </c>
      <c r="M277" s="320"/>
      <c r="N277" s="321">
        <f t="shared" si="65"/>
        <v>0</v>
      </c>
      <c r="O277" s="321"/>
      <c r="P277" s="321"/>
      <c r="Q277" s="321"/>
      <c r="R277" s="135"/>
      <c r="T277" s="166" t="s">
        <v>5</v>
      </c>
      <c r="U277" s="259" t="s">
        <v>43</v>
      </c>
      <c r="V277" s="133"/>
      <c r="W277" s="260">
        <f t="shared" si="66"/>
        <v>0</v>
      </c>
      <c r="X277" s="260">
        <v>4.2279999999999998E-2</v>
      </c>
      <c r="Y277" s="260">
        <f t="shared" si="67"/>
        <v>2.7048207199999998</v>
      </c>
      <c r="Z277" s="260">
        <v>0</v>
      </c>
      <c r="AA277" s="261">
        <f t="shared" si="68"/>
        <v>0</v>
      </c>
      <c r="AR277" s="139" t="s">
        <v>253</v>
      </c>
      <c r="AT277" s="139" t="s">
        <v>189</v>
      </c>
      <c r="AU277" s="139" t="s">
        <v>87</v>
      </c>
      <c r="AY277" s="139" t="s">
        <v>188</v>
      </c>
      <c r="BE277" s="140">
        <f t="shared" si="69"/>
        <v>0</v>
      </c>
      <c r="BF277" s="140">
        <f t="shared" si="70"/>
        <v>0</v>
      </c>
      <c r="BG277" s="140">
        <f t="shared" si="71"/>
        <v>0</v>
      </c>
      <c r="BH277" s="140">
        <f t="shared" si="72"/>
        <v>0</v>
      </c>
      <c r="BI277" s="140">
        <f t="shared" si="73"/>
        <v>0</v>
      </c>
      <c r="BJ277" s="139" t="s">
        <v>87</v>
      </c>
      <c r="BK277" s="262">
        <f t="shared" si="74"/>
        <v>0</v>
      </c>
      <c r="BL277" s="139" t="s">
        <v>253</v>
      </c>
      <c r="BM277" s="139" t="s">
        <v>666</v>
      </c>
    </row>
    <row r="278" spans="2:65" s="138" customFormat="1" ht="31.5" customHeight="1">
      <c r="B278" s="132"/>
      <c r="C278" s="161" t="s">
        <v>667</v>
      </c>
      <c r="D278" s="161" t="s">
        <v>189</v>
      </c>
      <c r="E278" s="264" t="s">
        <v>668</v>
      </c>
      <c r="F278" s="319" t="s">
        <v>669</v>
      </c>
      <c r="G278" s="319"/>
      <c r="H278" s="319"/>
      <c r="I278" s="319"/>
      <c r="J278" s="265" t="s">
        <v>192</v>
      </c>
      <c r="K278" s="266">
        <v>21.861999999999998</v>
      </c>
      <c r="L278" s="320">
        <v>0</v>
      </c>
      <c r="M278" s="320"/>
      <c r="N278" s="321">
        <f t="shared" si="65"/>
        <v>0</v>
      </c>
      <c r="O278" s="321"/>
      <c r="P278" s="321"/>
      <c r="Q278" s="321"/>
      <c r="R278" s="135"/>
      <c r="T278" s="166" t="s">
        <v>5</v>
      </c>
      <c r="U278" s="259" t="s">
        <v>43</v>
      </c>
      <c r="V278" s="133"/>
      <c r="W278" s="260">
        <f t="shared" si="66"/>
        <v>0</v>
      </c>
      <c r="X278" s="260">
        <v>6.1780000000000002E-2</v>
      </c>
      <c r="Y278" s="260">
        <f t="shared" si="67"/>
        <v>1.3506343599999999</v>
      </c>
      <c r="Z278" s="260">
        <v>0</v>
      </c>
      <c r="AA278" s="261">
        <f t="shared" si="68"/>
        <v>0</v>
      </c>
      <c r="AR278" s="139" t="s">
        <v>253</v>
      </c>
      <c r="AT278" s="139" t="s">
        <v>189</v>
      </c>
      <c r="AU278" s="139" t="s">
        <v>87</v>
      </c>
      <c r="AY278" s="139" t="s">
        <v>188</v>
      </c>
      <c r="BE278" s="140">
        <f t="shared" si="69"/>
        <v>0</v>
      </c>
      <c r="BF278" s="140">
        <f t="shared" si="70"/>
        <v>0</v>
      </c>
      <c r="BG278" s="140">
        <f t="shared" si="71"/>
        <v>0</v>
      </c>
      <c r="BH278" s="140">
        <f t="shared" si="72"/>
        <v>0</v>
      </c>
      <c r="BI278" s="140">
        <f t="shared" si="73"/>
        <v>0</v>
      </c>
      <c r="BJ278" s="139" t="s">
        <v>87</v>
      </c>
      <c r="BK278" s="262">
        <f t="shared" si="74"/>
        <v>0</v>
      </c>
      <c r="BL278" s="139" t="s">
        <v>253</v>
      </c>
      <c r="BM278" s="139" t="s">
        <v>670</v>
      </c>
    </row>
    <row r="279" spans="2:65" s="138" customFormat="1" ht="44.25" customHeight="1">
      <c r="B279" s="132"/>
      <c r="C279" s="161" t="s">
        <v>671</v>
      </c>
      <c r="D279" s="161" t="s">
        <v>189</v>
      </c>
      <c r="E279" s="264" t="s">
        <v>672</v>
      </c>
      <c r="F279" s="319" t="s">
        <v>673</v>
      </c>
      <c r="G279" s="319"/>
      <c r="H279" s="319"/>
      <c r="I279" s="319"/>
      <c r="J279" s="265" t="s">
        <v>192</v>
      </c>
      <c r="K279" s="266">
        <v>25.946999999999999</v>
      </c>
      <c r="L279" s="320">
        <v>0</v>
      </c>
      <c r="M279" s="320"/>
      <c r="N279" s="321">
        <f t="shared" si="65"/>
        <v>0</v>
      </c>
      <c r="O279" s="321"/>
      <c r="P279" s="321"/>
      <c r="Q279" s="321"/>
      <c r="R279" s="135"/>
      <c r="T279" s="166" t="s">
        <v>5</v>
      </c>
      <c r="U279" s="259" t="s">
        <v>43</v>
      </c>
      <c r="V279" s="133"/>
      <c r="W279" s="260">
        <f t="shared" si="66"/>
        <v>0</v>
      </c>
      <c r="X279" s="260">
        <v>1.2279999999999999E-2</v>
      </c>
      <c r="Y279" s="260">
        <f t="shared" si="67"/>
        <v>0.31862915999999997</v>
      </c>
      <c r="Z279" s="260">
        <v>0</v>
      </c>
      <c r="AA279" s="261">
        <f t="shared" si="68"/>
        <v>0</v>
      </c>
      <c r="AR279" s="139" t="s">
        <v>253</v>
      </c>
      <c r="AT279" s="139" t="s">
        <v>189</v>
      </c>
      <c r="AU279" s="139" t="s">
        <v>87</v>
      </c>
      <c r="AY279" s="139" t="s">
        <v>188</v>
      </c>
      <c r="BE279" s="140">
        <f t="shared" si="69"/>
        <v>0</v>
      </c>
      <c r="BF279" s="140">
        <f t="shared" si="70"/>
        <v>0</v>
      </c>
      <c r="BG279" s="140">
        <f t="shared" si="71"/>
        <v>0</v>
      </c>
      <c r="BH279" s="140">
        <f t="shared" si="72"/>
        <v>0</v>
      </c>
      <c r="BI279" s="140">
        <f t="shared" si="73"/>
        <v>0</v>
      </c>
      <c r="BJ279" s="139" t="s">
        <v>87</v>
      </c>
      <c r="BK279" s="262">
        <f t="shared" si="74"/>
        <v>0</v>
      </c>
      <c r="BL279" s="139" t="s">
        <v>253</v>
      </c>
      <c r="BM279" s="139" t="s">
        <v>674</v>
      </c>
    </row>
    <row r="280" spans="2:65" s="138" customFormat="1" ht="44.25" customHeight="1">
      <c r="B280" s="132"/>
      <c r="C280" s="161" t="s">
        <v>675</v>
      </c>
      <c r="D280" s="161" t="s">
        <v>189</v>
      </c>
      <c r="E280" s="264" t="s">
        <v>676</v>
      </c>
      <c r="F280" s="403" t="s">
        <v>1789</v>
      </c>
      <c r="G280" s="319"/>
      <c r="H280" s="319"/>
      <c r="I280" s="319"/>
      <c r="J280" s="265" t="s">
        <v>192</v>
      </c>
      <c r="K280" s="266">
        <v>135.87200000000001</v>
      </c>
      <c r="L280" s="320">
        <v>0</v>
      </c>
      <c r="M280" s="320"/>
      <c r="N280" s="321">
        <f t="shared" si="65"/>
        <v>0</v>
      </c>
      <c r="O280" s="321"/>
      <c r="P280" s="321"/>
      <c r="Q280" s="321"/>
      <c r="R280" s="135"/>
      <c r="T280" s="166" t="s">
        <v>5</v>
      </c>
      <c r="U280" s="259" t="s">
        <v>43</v>
      </c>
      <c r="V280" s="133"/>
      <c r="W280" s="260">
        <f t="shared" si="66"/>
        <v>0</v>
      </c>
      <c r="X280" s="260">
        <v>1.1820000000000001E-2</v>
      </c>
      <c r="Y280" s="260">
        <f t="shared" si="67"/>
        <v>1.6060070400000002</v>
      </c>
      <c r="Z280" s="260">
        <v>0</v>
      </c>
      <c r="AA280" s="261">
        <f t="shared" si="68"/>
        <v>0</v>
      </c>
      <c r="AC280" s="138" t="s">
        <v>1750</v>
      </c>
      <c r="AR280" s="139" t="s">
        <v>253</v>
      </c>
      <c r="AT280" s="139" t="s">
        <v>189</v>
      </c>
      <c r="AU280" s="139" t="s">
        <v>87</v>
      </c>
      <c r="AY280" s="139" t="s">
        <v>188</v>
      </c>
      <c r="BE280" s="140">
        <f t="shared" si="69"/>
        <v>0</v>
      </c>
      <c r="BF280" s="140">
        <f t="shared" si="70"/>
        <v>0</v>
      </c>
      <c r="BG280" s="140">
        <f t="shared" si="71"/>
        <v>0</v>
      </c>
      <c r="BH280" s="140">
        <f t="shared" si="72"/>
        <v>0</v>
      </c>
      <c r="BI280" s="140">
        <f t="shared" si="73"/>
        <v>0</v>
      </c>
      <c r="BJ280" s="139" t="s">
        <v>87</v>
      </c>
      <c r="BK280" s="262">
        <f t="shared" si="74"/>
        <v>0</v>
      </c>
      <c r="BL280" s="139" t="s">
        <v>253</v>
      </c>
      <c r="BM280" s="139" t="s">
        <v>677</v>
      </c>
    </row>
    <row r="281" spans="2:65" s="138" customFormat="1" ht="22.5" customHeight="1">
      <c r="B281" s="132"/>
      <c r="C281" s="161" t="s">
        <v>678</v>
      </c>
      <c r="D281" s="161" t="s">
        <v>189</v>
      </c>
      <c r="E281" s="264" t="s">
        <v>679</v>
      </c>
      <c r="F281" s="319" t="s">
        <v>680</v>
      </c>
      <c r="G281" s="319"/>
      <c r="H281" s="319"/>
      <c r="I281" s="319"/>
      <c r="J281" s="265" t="s">
        <v>192</v>
      </c>
      <c r="K281" s="266">
        <v>93.81</v>
      </c>
      <c r="L281" s="320">
        <v>0</v>
      </c>
      <c r="M281" s="320"/>
      <c r="N281" s="321">
        <f t="shared" si="65"/>
        <v>0</v>
      </c>
      <c r="O281" s="321"/>
      <c r="P281" s="321"/>
      <c r="Q281" s="321"/>
      <c r="R281" s="135"/>
      <c r="T281" s="166" t="s">
        <v>5</v>
      </c>
      <c r="U281" s="259" t="s">
        <v>43</v>
      </c>
      <c r="V281" s="133"/>
      <c r="W281" s="260">
        <f t="shared" si="66"/>
        <v>0</v>
      </c>
      <c r="X281" s="260">
        <v>1.0699999999999999E-2</v>
      </c>
      <c r="Y281" s="260">
        <f t="shared" si="67"/>
        <v>1.0037670000000001</v>
      </c>
      <c r="Z281" s="260">
        <v>0</v>
      </c>
      <c r="AA281" s="261">
        <f t="shared" si="68"/>
        <v>0</v>
      </c>
      <c r="AR281" s="139" t="s">
        <v>253</v>
      </c>
      <c r="AT281" s="139" t="s">
        <v>189</v>
      </c>
      <c r="AU281" s="139" t="s">
        <v>87</v>
      </c>
      <c r="AY281" s="139" t="s">
        <v>188</v>
      </c>
      <c r="BE281" s="140">
        <f t="shared" si="69"/>
        <v>0</v>
      </c>
      <c r="BF281" s="140">
        <f t="shared" si="70"/>
        <v>0</v>
      </c>
      <c r="BG281" s="140">
        <f t="shared" si="71"/>
        <v>0</v>
      </c>
      <c r="BH281" s="140">
        <f t="shared" si="72"/>
        <v>0</v>
      </c>
      <c r="BI281" s="140">
        <f t="shared" si="73"/>
        <v>0</v>
      </c>
      <c r="BJ281" s="139" t="s">
        <v>87</v>
      </c>
      <c r="BK281" s="262">
        <f t="shared" si="74"/>
        <v>0</v>
      </c>
      <c r="BL281" s="139" t="s">
        <v>253</v>
      </c>
      <c r="BM281" s="139" t="s">
        <v>681</v>
      </c>
    </row>
    <row r="282" spans="2:65" s="138" customFormat="1" ht="22.5" customHeight="1">
      <c r="B282" s="132"/>
      <c r="C282" s="161" t="s">
        <v>682</v>
      </c>
      <c r="D282" s="161" t="s">
        <v>189</v>
      </c>
      <c r="E282" s="264" t="s">
        <v>683</v>
      </c>
      <c r="F282" s="319" t="s">
        <v>684</v>
      </c>
      <c r="G282" s="319"/>
      <c r="H282" s="319"/>
      <c r="I282" s="319"/>
      <c r="J282" s="265" t="s">
        <v>192</v>
      </c>
      <c r="K282" s="266">
        <v>40.51</v>
      </c>
      <c r="L282" s="320">
        <v>0</v>
      </c>
      <c r="M282" s="320"/>
      <c r="N282" s="321">
        <f t="shared" si="65"/>
        <v>0</v>
      </c>
      <c r="O282" s="321"/>
      <c r="P282" s="321"/>
      <c r="Q282" s="321"/>
      <c r="R282" s="135"/>
      <c r="T282" s="166" t="s">
        <v>5</v>
      </c>
      <c r="U282" s="259" t="s">
        <v>43</v>
      </c>
      <c r="V282" s="133"/>
      <c r="W282" s="260">
        <f t="shared" si="66"/>
        <v>0</v>
      </c>
      <c r="X282" s="260">
        <v>0</v>
      </c>
      <c r="Y282" s="260">
        <f t="shared" si="67"/>
        <v>0</v>
      </c>
      <c r="Z282" s="260">
        <v>0</v>
      </c>
      <c r="AA282" s="261">
        <f t="shared" si="68"/>
        <v>0</v>
      </c>
      <c r="AR282" s="139" t="s">
        <v>253</v>
      </c>
      <c r="AT282" s="139" t="s">
        <v>189</v>
      </c>
      <c r="AU282" s="139" t="s">
        <v>87</v>
      </c>
      <c r="AY282" s="139" t="s">
        <v>188</v>
      </c>
      <c r="BE282" s="140">
        <f t="shared" si="69"/>
        <v>0</v>
      </c>
      <c r="BF282" s="140">
        <f t="shared" si="70"/>
        <v>0</v>
      </c>
      <c r="BG282" s="140">
        <f t="shared" si="71"/>
        <v>0</v>
      </c>
      <c r="BH282" s="140">
        <f t="shared" si="72"/>
        <v>0</v>
      </c>
      <c r="BI282" s="140">
        <f t="shared" si="73"/>
        <v>0</v>
      </c>
      <c r="BJ282" s="139" t="s">
        <v>87</v>
      </c>
      <c r="BK282" s="262">
        <f t="shared" si="74"/>
        <v>0</v>
      </c>
      <c r="BL282" s="139" t="s">
        <v>253</v>
      </c>
      <c r="BM282" s="139" t="s">
        <v>685</v>
      </c>
    </row>
    <row r="283" spans="2:65" s="138" customFormat="1" ht="44.25" customHeight="1">
      <c r="B283" s="132"/>
      <c r="C283" s="161" t="s">
        <v>686</v>
      </c>
      <c r="D283" s="161" t="s">
        <v>189</v>
      </c>
      <c r="E283" s="264" t="s">
        <v>687</v>
      </c>
      <c r="F283" s="319" t="s">
        <v>688</v>
      </c>
      <c r="G283" s="319"/>
      <c r="H283" s="319"/>
      <c r="I283" s="319"/>
      <c r="J283" s="265" t="s">
        <v>192</v>
      </c>
      <c r="K283" s="266">
        <v>237.71</v>
      </c>
      <c r="L283" s="320">
        <v>0</v>
      </c>
      <c r="M283" s="320"/>
      <c r="N283" s="321">
        <f t="shared" si="65"/>
        <v>0</v>
      </c>
      <c r="O283" s="321"/>
      <c r="P283" s="321"/>
      <c r="Q283" s="321"/>
      <c r="R283" s="135"/>
      <c r="T283" s="166" t="s">
        <v>5</v>
      </c>
      <c r="U283" s="259" t="s">
        <v>43</v>
      </c>
      <c r="V283" s="133"/>
      <c r="W283" s="260">
        <f t="shared" si="66"/>
        <v>0</v>
      </c>
      <c r="X283" s="260">
        <v>0</v>
      </c>
      <c r="Y283" s="260">
        <f t="shared" si="67"/>
        <v>0</v>
      </c>
      <c r="Z283" s="260">
        <v>3.4599999999999999E-2</v>
      </c>
      <c r="AA283" s="261">
        <f t="shared" si="68"/>
        <v>8.2247660000000007</v>
      </c>
      <c r="AR283" s="139" t="s">
        <v>253</v>
      </c>
      <c r="AT283" s="139" t="s">
        <v>189</v>
      </c>
      <c r="AU283" s="139" t="s">
        <v>87</v>
      </c>
      <c r="AY283" s="139" t="s">
        <v>188</v>
      </c>
      <c r="BE283" s="140">
        <f t="shared" si="69"/>
        <v>0</v>
      </c>
      <c r="BF283" s="140">
        <f t="shared" si="70"/>
        <v>0</v>
      </c>
      <c r="BG283" s="140">
        <f t="shared" si="71"/>
        <v>0</v>
      </c>
      <c r="BH283" s="140">
        <f t="shared" si="72"/>
        <v>0</v>
      </c>
      <c r="BI283" s="140">
        <f t="shared" si="73"/>
        <v>0</v>
      </c>
      <c r="BJ283" s="139" t="s">
        <v>87</v>
      </c>
      <c r="BK283" s="262">
        <f t="shared" si="74"/>
        <v>0</v>
      </c>
      <c r="BL283" s="139" t="s">
        <v>253</v>
      </c>
      <c r="BM283" s="139" t="s">
        <v>689</v>
      </c>
    </row>
    <row r="284" spans="2:65" s="138" customFormat="1" ht="31.5" customHeight="1">
      <c r="B284" s="132"/>
      <c r="C284" s="161" t="s">
        <v>690</v>
      </c>
      <c r="D284" s="161" t="s">
        <v>189</v>
      </c>
      <c r="E284" s="264" t="s">
        <v>691</v>
      </c>
      <c r="F284" s="319" t="s">
        <v>692</v>
      </c>
      <c r="G284" s="319"/>
      <c r="H284" s="319"/>
      <c r="I284" s="319"/>
      <c r="J284" s="265" t="s">
        <v>603</v>
      </c>
      <c r="K284" s="272">
        <v>0</v>
      </c>
      <c r="L284" s="320">
        <v>0</v>
      </c>
      <c r="M284" s="320"/>
      <c r="N284" s="321">
        <f t="shared" si="65"/>
        <v>0</v>
      </c>
      <c r="O284" s="321"/>
      <c r="P284" s="321"/>
      <c r="Q284" s="321"/>
      <c r="R284" s="135"/>
      <c r="T284" s="166" t="s">
        <v>5</v>
      </c>
      <c r="U284" s="259" t="s">
        <v>43</v>
      </c>
      <c r="V284" s="133"/>
      <c r="W284" s="260">
        <f t="shared" si="66"/>
        <v>0</v>
      </c>
      <c r="X284" s="260">
        <v>0</v>
      </c>
      <c r="Y284" s="260">
        <f t="shared" si="67"/>
        <v>0</v>
      </c>
      <c r="Z284" s="260">
        <v>0</v>
      </c>
      <c r="AA284" s="261">
        <f t="shared" si="68"/>
        <v>0</v>
      </c>
      <c r="AR284" s="139" t="s">
        <v>253</v>
      </c>
      <c r="AT284" s="139" t="s">
        <v>189</v>
      </c>
      <c r="AU284" s="139" t="s">
        <v>87</v>
      </c>
      <c r="AY284" s="139" t="s">
        <v>188</v>
      </c>
      <c r="BE284" s="140">
        <f t="shared" si="69"/>
        <v>0</v>
      </c>
      <c r="BF284" s="140">
        <f t="shared" si="70"/>
        <v>0</v>
      </c>
      <c r="BG284" s="140">
        <f t="shared" si="71"/>
        <v>0</v>
      </c>
      <c r="BH284" s="140">
        <f t="shared" si="72"/>
        <v>0</v>
      </c>
      <c r="BI284" s="140">
        <f t="shared" si="73"/>
        <v>0</v>
      </c>
      <c r="BJ284" s="139" t="s">
        <v>87</v>
      </c>
      <c r="BK284" s="262">
        <f t="shared" si="74"/>
        <v>0</v>
      </c>
      <c r="BL284" s="139" t="s">
        <v>253</v>
      </c>
      <c r="BM284" s="139" t="s">
        <v>693</v>
      </c>
    </row>
    <row r="285" spans="2:65" s="251" customFormat="1" ht="29.85" customHeight="1">
      <c r="B285" s="247"/>
      <c r="C285" s="248"/>
      <c r="D285" s="258" t="s">
        <v>152</v>
      </c>
      <c r="E285" s="267"/>
      <c r="F285" s="267"/>
      <c r="G285" s="267"/>
      <c r="H285" s="267"/>
      <c r="I285" s="267"/>
      <c r="J285" s="267"/>
      <c r="K285" s="267"/>
      <c r="L285" s="258"/>
      <c r="M285" s="258"/>
      <c r="N285" s="317">
        <f>BK285</f>
        <v>0</v>
      </c>
      <c r="O285" s="318"/>
      <c r="P285" s="318"/>
      <c r="Q285" s="318"/>
      <c r="R285" s="250"/>
      <c r="T285" s="252"/>
      <c r="U285" s="248"/>
      <c r="V285" s="248"/>
      <c r="W285" s="253">
        <f>SUM(W286:W294)</f>
        <v>0</v>
      </c>
      <c r="X285" s="248"/>
      <c r="Y285" s="253">
        <f>SUM(Y286:Y294)</f>
        <v>0.25708839999999999</v>
      </c>
      <c r="Z285" s="248"/>
      <c r="AA285" s="254">
        <f>SUM(AA286:AA294)</f>
        <v>0.29389019999999999</v>
      </c>
      <c r="AR285" s="255" t="s">
        <v>87</v>
      </c>
      <c r="AT285" s="256" t="s">
        <v>75</v>
      </c>
      <c r="AU285" s="256" t="s">
        <v>83</v>
      </c>
      <c r="AY285" s="255" t="s">
        <v>188</v>
      </c>
      <c r="BK285" s="257">
        <f>SUM(BK286:BK294)</f>
        <v>0</v>
      </c>
    </row>
    <row r="286" spans="2:65" s="138" customFormat="1" ht="31.5" customHeight="1">
      <c r="B286" s="132"/>
      <c r="C286" s="161" t="s">
        <v>694</v>
      </c>
      <c r="D286" s="161" t="s">
        <v>189</v>
      </c>
      <c r="E286" s="264" t="s">
        <v>695</v>
      </c>
      <c r="F286" s="319" t="s">
        <v>696</v>
      </c>
      <c r="G286" s="319"/>
      <c r="H286" s="319"/>
      <c r="I286" s="319"/>
      <c r="J286" s="265" t="s">
        <v>299</v>
      </c>
      <c r="K286" s="266">
        <v>39.991999999999997</v>
      </c>
      <c r="L286" s="320">
        <v>0</v>
      </c>
      <c r="M286" s="320"/>
      <c r="N286" s="321">
        <f t="shared" ref="N286:N294" si="75">ROUND(L286*K286,3)</f>
        <v>0</v>
      </c>
      <c r="O286" s="321"/>
      <c r="P286" s="321"/>
      <c r="Q286" s="321"/>
      <c r="R286" s="135"/>
      <c r="T286" s="166" t="s">
        <v>5</v>
      </c>
      <c r="U286" s="259" t="s">
        <v>43</v>
      </c>
      <c r="V286" s="133"/>
      <c r="W286" s="260">
        <f t="shared" ref="W286:W294" si="76">V286*K286</f>
        <v>0</v>
      </c>
      <c r="X286" s="260">
        <v>0</v>
      </c>
      <c r="Y286" s="260">
        <f t="shared" ref="Y286:Y294" si="77">X286*K286</f>
        <v>0</v>
      </c>
      <c r="Z286" s="260">
        <v>3.3E-3</v>
      </c>
      <c r="AA286" s="261">
        <f t="shared" ref="AA286:AA294" si="78">Z286*K286</f>
        <v>0.1319736</v>
      </c>
      <c r="AR286" s="139" t="s">
        <v>253</v>
      </c>
      <c r="AT286" s="139" t="s">
        <v>189</v>
      </c>
      <c r="AU286" s="139" t="s">
        <v>87</v>
      </c>
      <c r="AY286" s="139" t="s">
        <v>188</v>
      </c>
      <c r="BE286" s="140">
        <f t="shared" ref="BE286:BE294" si="79">IF(U286="základná",N286,0)</f>
        <v>0</v>
      </c>
      <c r="BF286" s="140">
        <f t="shared" ref="BF286:BF294" si="80">IF(U286="znížená",N286,0)</f>
        <v>0</v>
      </c>
      <c r="BG286" s="140">
        <f t="shared" ref="BG286:BG294" si="81">IF(U286="zákl. prenesená",N286,0)</f>
        <v>0</v>
      </c>
      <c r="BH286" s="140">
        <f t="shared" ref="BH286:BH294" si="82">IF(U286="zníž. prenesená",N286,0)</f>
        <v>0</v>
      </c>
      <c r="BI286" s="140">
        <f t="shared" ref="BI286:BI294" si="83">IF(U286="nulová",N286,0)</f>
        <v>0</v>
      </c>
      <c r="BJ286" s="139" t="s">
        <v>87</v>
      </c>
      <c r="BK286" s="262">
        <f t="shared" ref="BK286:BK294" si="84">ROUND(L286*K286,3)</f>
        <v>0</v>
      </c>
      <c r="BL286" s="139" t="s">
        <v>253</v>
      </c>
      <c r="BM286" s="139" t="s">
        <v>697</v>
      </c>
    </row>
    <row r="287" spans="2:65" s="138" customFormat="1" ht="31.5" customHeight="1">
      <c r="B287" s="132"/>
      <c r="C287" s="161" t="s">
        <v>698</v>
      </c>
      <c r="D287" s="161" t="s">
        <v>189</v>
      </c>
      <c r="E287" s="264" t="s">
        <v>699</v>
      </c>
      <c r="F287" s="319" t="s">
        <v>700</v>
      </c>
      <c r="G287" s="319"/>
      <c r="H287" s="319"/>
      <c r="I287" s="319"/>
      <c r="J287" s="265" t="s">
        <v>247</v>
      </c>
      <c r="K287" s="266">
        <v>4</v>
      </c>
      <c r="L287" s="320">
        <v>0</v>
      </c>
      <c r="M287" s="320"/>
      <c r="N287" s="321">
        <f t="shared" si="75"/>
        <v>0</v>
      </c>
      <c r="O287" s="321"/>
      <c r="P287" s="321"/>
      <c r="Q287" s="321"/>
      <c r="R287" s="135"/>
      <c r="T287" s="166" t="s">
        <v>5</v>
      </c>
      <c r="U287" s="259" t="s">
        <v>43</v>
      </c>
      <c r="V287" s="133"/>
      <c r="W287" s="260">
        <f t="shared" si="76"/>
        <v>0</v>
      </c>
      <c r="X287" s="260">
        <v>0</v>
      </c>
      <c r="Y287" s="260">
        <f t="shared" si="77"/>
        <v>0</v>
      </c>
      <c r="Z287" s="260">
        <v>1.1000000000000001E-3</v>
      </c>
      <c r="AA287" s="261">
        <f t="shared" si="78"/>
        <v>4.4000000000000003E-3</v>
      </c>
      <c r="AR287" s="139" t="s">
        <v>253</v>
      </c>
      <c r="AT287" s="139" t="s">
        <v>189</v>
      </c>
      <c r="AU287" s="139" t="s">
        <v>87</v>
      </c>
      <c r="AY287" s="139" t="s">
        <v>188</v>
      </c>
      <c r="BE287" s="140">
        <f t="shared" si="79"/>
        <v>0</v>
      </c>
      <c r="BF287" s="140">
        <f t="shared" si="80"/>
        <v>0</v>
      </c>
      <c r="BG287" s="140">
        <f t="shared" si="81"/>
        <v>0</v>
      </c>
      <c r="BH287" s="140">
        <f t="shared" si="82"/>
        <v>0</v>
      </c>
      <c r="BI287" s="140">
        <f t="shared" si="83"/>
        <v>0</v>
      </c>
      <c r="BJ287" s="139" t="s">
        <v>87</v>
      </c>
      <c r="BK287" s="262">
        <f t="shared" si="84"/>
        <v>0</v>
      </c>
      <c r="BL287" s="139" t="s">
        <v>253</v>
      </c>
      <c r="BM287" s="139" t="s">
        <v>701</v>
      </c>
    </row>
    <row r="288" spans="2:65" s="138" customFormat="1" ht="31.5" customHeight="1">
      <c r="B288" s="132"/>
      <c r="C288" s="161" t="s">
        <v>702</v>
      </c>
      <c r="D288" s="161" t="s">
        <v>189</v>
      </c>
      <c r="E288" s="264" t="s">
        <v>703</v>
      </c>
      <c r="F288" s="319" t="s">
        <v>704</v>
      </c>
      <c r="G288" s="319"/>
      <c r="H288" s="319"/>
      <c r="I288" s="319"/>
      <c r="J288" s="265" t="s">
        <v>299</v>
      </c>
      <c r="K288" s="266">
        <v>15.3</v>
      </c>
      <c r="L288" s="320">
        <v>0</v>
      </c>
      <c r="M288" s="320"/>
      <c r="N288" s="321">
        <f t="shared" si="75"/>
        <v>0</v>
      </c>
      <c r="O288" s="321"/>
      <c r="P288" s="321"/>
      <c r="Q288" s="321"/>
      <c r="R288" s="135"/>
      <c r="T288" s="166" t="s">
        <v>5</v>
      </c>
      <c r="U288" s="259" t="s">
        <v>43</v>
      </c>
      <c r="V288" s="133"/>
      <c r="W288" s="260">
        <f t="shared" si="76"/>
        <v>0</v>
      </c>
      <c r="X288" s="260">
        <v>0</v>
      </c>
      <c r="Y288" s="260">
        <f t="shared" si="77"/>
        <v>0</v>
      </c>
      <c r="Z288" s="260">
        <v>1.3500000000000001E-3</v>
      </c>
      <c r="AA288" s="261">
        <f t="shared" si="78"/>
        <v>2.0655000000000003E-2</v>
      </c>
      <c r="AR288" s="139" t="s">
        <v>253</v>
      </c>
      <c r="AT288" s="139" t="s">
        <v>189</v>
      </c>
      <c r="AU288" s="139" t="s">
        <v>87</v>
      </c>
      <c r="AY288" s="139" t="s">
        <v>188</v>
      </c>
      <c r="BE288" s="140">
        <f t="shared" si="79"/>
        <v>0</v>
      </c>
      <c r="BF288" s="140">
        <f t="shared" si="80"/>
        <v>0</v>
      </c>
      <c r="BG288" s="140">
        <f t="shared" si="81"/>
        <v>0</v>
      </c>
      <c r="BH288" s="140">
        <f t="shared" si="82"/>
        <v>0</v>
      </c>
      <c r="BI288" s="140">
        <f t="shared" si="83"/>
        <v>0</v>
      </c>
      <c r="BJ288" s="139" t="s">
        <v>87</v>
      </c>
      <c r="BK288" s="262">
        <f t="shared" si="84"/>
        <v>0</v>
      </c>
      <c r="BL288" s="139" t="s">
        <v>253</v>
      </c>
      <c r="BM288" s="139" t="s">
        <v>705</v>
      </c>
    </row>
    <row r="289" spans="2:65" s="138" customFormat="1" ht="31.5" customHeight="1">
      <c r="B289" s="132"/>
      <c r="C289" s="161" t="s">
        <v>706</v>
      </c>
      <c r="D289" s="161" t="s">
        <v>189</v>
      </c>
      <c r="E289" s="264" t="s">
        <v>707</v>
      </c>
      <c r="F289" s="319" t="s">
        <v>708</v>
      </c>
      <c r="G289" s="319"/>
      <c r="H289" s="319"/>
      <c r="I289" s="319"/>
      <c r="J289" s="265" t="s">
        <v>299</v>
      </c>
      <c r="K289" s="266">
        <v>35.991999999999997</v>
      </c>
      <c r="L289" s="320">
        <v>0</v>
      </c>
      <c r="M289" s="320"/>
      <c r="N289" s="321">
        <f t="shared" si="75"/>
        <v>0</v>
      </c>
      <c r="O289" s="321"/>
      <c r="P289" s="321"/>
      <c r="Q289" s="321"/>
      <c r="R289" s="135"/>
      <c r="T289" s="166" t="s">
        <v>5</v>
      </c>
      <c r="U289" s="259" t="s">
        <v>43</v>
      </c>
      <c r="V289" s="133"/>
      <c r="W289" s="260">
        <f t="shared" si="76"/>
        <v>0</v>
      </c>
      <c r="X289" s="260">
        <v>0</v>
      </c>
      <c r="Y289" s="260">
        <f t="shared" si="77"/>
        <v>0</v>
      </c>
      <c r="Z289" s="260">
        <v>2.3E-3</v>
      </c>
      <c r="AA289" s="261">
        <f t="shared" si="78"/>
        <v>8.2781599999999997E-2</v>
      </c>
      <c r="AR289" s="139" t="s">
        <v>253</v>
      </c>
      <c r="AT289" s="139" t="s">
        <v>189</v>
      </c>
      <c r="AU289" s="139" t="s">
        <v>87</v>
      </c>
      <c r="AY289" s="139" t="s">
        <v>188</v>
      </c>
      <c r="BE289" s="140">
        <f t="shared" si="79"/>
        <v>0</v>
      </c>
      <c r="BF289" s="140">
        <f t="shared" si="80"/>
        <v>0</v>
      </c>
      <c r="BG289" s="140">
        <f t="shared" si="81"/>
        <v>0</v>
      </c>
      <c r="BH289" s="140">
        <f t="shared" si="82"/>
        <v>0</v>
      </c>
      <c r="BI289" s="140">
        <f t="shared" si="83"/>
        <v>0</v>
      </c>
      <c r="BJ289" s="139" t="s">
        <v>87</v>
      </c>
      <c r="BK289" s="262">
        <f t="shared" si="84"/>
        <v>0</v>
      </c>
      <c r="BL289" s="139" t="s">
        <v>253</v>
      </c>
      <c r="BM289" s="139" t="s">
        <v>709</v>
      </c>
    </row>
    <row r="290" spans="2:65" s="138" customFormat="1" ht="31.5" customHeight="1">
      <c r="B290" s="132"/>
      <c r="C290" s="161" t="s">
        <v>710</v>
      </c>
      <c r="D290" s="161" t="s">
        <v>189</v>
      </c>
      <c r="E290" s="264" t="s">
        <v>711</v>
      </c>
      <c r="F290" s="319" t="s">
        <v>712</v>
      </c>
      <c r="G290" s="319"/>
      <c r="H290" s="319"/>
      <c r="I290" s="319"/>
      <c r="J290" s="265" t="s">
        <v>299</v>
      </c>
      <c r="K290" s="266">
        <v>16</v>
      </c>
      <c r="L290" s="320">
        <v>0</v>
      </c>
      <c r="M290" s="320"/>
      <c r="N290" s="321">
        <f t="shared" si="75"/>
        <v>0</v>
      </c>
      <c r="O290" s="321"/>
      <c r="P290" s="321"/>
      <c r="Q290" s="321"/>
      <c r="R290" s="135"/>
      <c r="T290" s="166" t="s">
        <v>5</v>
      </c>
      <c r="U290" s="259" t="s">
        <v>43</v>
      </c>
      <c r="V290" s="133"/>
      <c r="W290" s="260">
        <f t="shared" si="76"/>
        <v>0</v>
      </c>
      <c r="X290" s="260">
        <v>0</v>
      </c>
      <c r="Y290" s="260">
        <f t="shared" si="77"/>
        <v>0</v>
      </c>
      <c r="Z290" s="260">
        <v>3.3800000000000002E-3</v>
      </c>
      <c r="AA290" s="261">
        <f t="shared" si="78"/>
        <v>5.4080000000000003E-2</v>
      </c>
      <c r="AR290" s="139" t="s">
        <v>253</v>
      </c>
      <c r="AT290" s="139" t="s">
        <v>189</v>
      </c>
      <c r="AU290" s="139" t="s">
        <v>87</v>
      </c>
      <c r="AY290" s="139" t="s">
        <v>188</v>
      </c>
      <c r="BE290" s="140">
        <f t="shared" si="79"/>
        <v>0</v>
      </c>
      <c r="BF290" s="140">
        <f t="shared" si="80"/>
        <v>0</v>
      </c>
      <c r="BG290" s="140">
        <f t="shared" si="81"/>
        <v>0</v>
      </c>
      <c r="BH290" s="140">
        <f t="shared" si="82"/>
        <v>0</v>
      </c>
      <c r="BI290" s="140">
        <f t="shared" si="83"/>
        <v>0</v>
      </c>
      <c r="BJ290" s="139" t="s">
        <v>87</v>
      </c>
      <c r="BK290" s="262">
        <f t="shared" si="84"/>
        <v>0</v>
      </c>
      <c r="BL290" s="139" t="s">
        <v>253</v>
      </c>
      <c r="BM290" s="139" t="s">
        <v>713</v>
      </c>
    </row>
    <row r="291" spans="2:65" s="138" customFormat="1" ht="31.5" customHeight="1">
      <c r="B291" s="132"/>
      <c r="C291" s="161" t="s">
        <v>714</v>
      </c>
      <c r="D291" s="161" t="s">
        <v>189</v>
      </c>
      <c r="E291" s="264" t="s">
        <v>715</v>
      </c>
      <c r="F291" s="319" t="s">
        <v>716</v>
      </c>
      <c r="G291" s="319"/>
      <c r="H291" s="319"/>
      <c r="I291" s="319"/>
      <c r="J291" s="265" t="s">
        <v>299</v>
      </c>
      <c r="K291" s="266">
        <v>22.306000000000001</v>
      </c>
      <c r="L291" s="320">
        <v>0</v>
      </c>
      <c r="M291" s="320"/>
      <c r="N291" s="321">
        <f t="shared" si="75"/>
        <v>0</v>
      </c>
      <c r="O291" s="321"/>
      <c r="P291" s="321"/>
      <c r="Q291" s="321"/>
      <c r="R291" s="135"/>
      <c r="T291" s="166" t="s">
        <v>5</v>
      </c>
      <c r="U291" s="259" t="s">
        <v>43</v>
      </c>
      <c r="V291" s="133"/>
      <c r="W291" s="260">
        <f t="shared" si="76"/>
        <v>0</v>
      </c>
      <c r="X291" s="260">
        <v>8.9999999999999998E-4</v>
      </c>
      <c r="Y291" s="260">
        <f t="shared" si="77"/>
        <v>2.00754E-2</v>
      </c>
      <c r="Z291" s="260">
        <v>0</v>
      </c>
      <c r="AA291" s="261">
        <f t="shared" si="78"/>
        <v>0</v>
      </c>
      <c r="AR291" s="139" t="s">
        <v>253</v>
      </c>
      <c r="AT291" s="139" t="s">
        <v>189</v>
      </c>
      <c r="AU291" s="139" t="s">
        <v>87</v>
      </c>
      <c r="AY291" s="139" t="s">
        <v>188</v>
      </c>
      <c r="BE291" s="140">
        <f t="shared" si="79"/>
        <v>0</v>
      </c>
      <c r="BF291" s="140">
        <f t="shared" si="80"/>
        <v>0</v>
      </c>
      <c r="BG291" s="140">
        <f t="shared" si="81"/>
        <v>0</v>
      </c>
      <c r="BH291" s="140">
        <f t="shared" si="82"/>
        <v>0</v>
      </c>
      <c r="BI291" s="140">
        <f t="shared" si="83"/>
        <v>0</v>
      </c>
      <c r="BJ291" s="139" t="s">
        <v>87</v>
      </c>
      <c r="BK291" s="262">
        <f t="shared" si="84"/>
        <v>0</v>
      </c>
      <c r="BL291" s="139" t="s">
        <v>253</v>
      </c>
      <c r="BM291" s="139" t="s">
        <v>717</v>
      </c>
    </row>
    <row r="292" spans="2:65" s="138" customFormat="1" ht="31.5" customHeight="1">
      <c r="B292" s="132"/>
      <c r="C292" s="161" t="s">
        <v>718</v>
      </c>
      <c r="D292" s="161" t="s">
        <v>189</v>
      </c>
      <c r="E292" s="264" t="s">
        <v>719</v>
      </c>
      <c r="F292" s="319" t="s">
        <v>720</v>
      </c>
      <c r="G292" s="319"/>
      <c r="H292" s="319"/>
      <c r="I292" s="319"/>
      <c r="J292" s="265" t="s">
        <v>299</v>
      </c>
      <c r="K292" s="266">
        <v>14.22</v>
      </c>
      <c r="L292" s="320">
        <v>0</v>
      </c>
      <c r="M292" s="320"/>
      <c r="N292" s="321">
        <f t="shared" si="75"/>
        <v>0</v>
      </c>
      <c r="O292" s="321"/>
      <c r="P292" s="321"/>
      <c r="Q292" s="321"/>
      <c r="R292" s="135"/>
      <c r="T292" s="166" t="s">
        <v>5</v>
      </c>
      <c r="U292" s="259" t="s">
        <v>43</v>
      </c>
      <c r="V292" s="133"/>
      <c r="W292" s="260">
        <f t="shared" si="76"/>
        <v>0</v>
      </c>
      <c r="X292" s="260">
        <v>3.3999999999999998E-3</v>
      </c>
      <c r="Y292" s="260">
        <f t="shared" si="77"/>
        <v>4.8348000000000002E-2</v>
      </c>
      <c r="Z292" s="260">
        <v>0</v>
      </c>
      <c r="AA292" s="261">
        <f t="shared" si="78"/>
        <v>0</v>
      </c>
      <c r="AR292" s="139" t="s">
        <v>253</v>
      </c>
      <c r="AT292" s="139" t="s">
        <v>189</v>
      </c>
      <c r="AU292" s="139" t="s">
        <v>87</v>
      </c>
      <c r="AY292" s="139" t="s">
        <v>188</v>
      </c>
      <c r="BE292" s="140">
        <f t="shared" si="79"/>
        <v>0</v>
      </c>
      <c r="BF292" s="140">
        <f t="shared" si="80"/>
        <v>0</v>
      </c>
      <c r="BG292" s="140">
        <f t="shared" si="81"/>
        <v>0</v>
      </c>
      <c r="BH292" s="140">
        <f t="shared" si="82"/>
        <v>0</v>
      </c>
      <c r="BI292" s="140">
        <f t="shared" si="83"/>
        <v>0</v>
      </c>
      <c r="BJ292" s="139" t="s">
        <v>87</v>
      </c>
      <c r="BK292" s="262">
        <f t="shared" si="84"/>
        <v>0</v>
      </c>
      <c r="BL292" s="139" t="s">
        <v>253</v>
      </c>
      <c r="BM292" s="139" t="s">
        <v>721</v>
      </c>
    </row>
    <row r="293" spans="2:65" s="138" customFormat="1" ht="31.5" customHeight="1">
      <c r="B293" s="132"/>
      <c r="C293" s="161" t="s">
        <v>722</v>
      </c>
      <c r="D293" s="161" t="s">
        <v>189</v>
      </c>
      <c r="E293" s="264" t="s">
        <v>723</v>
      </c>
      <c r="F293" s="319" t="s">
        <v>724</v>
      </c>
      <c r="G293" s="319"/>
      <c r="H293" s="319"/>
      <c r="I293" s="319"/>
      <c r="J293" s="265" t="s">
        <v>299</v>
      </c>
      <c r="K293" s="266">
        <v>24.25</v>
      </c>
      <c r="L293" s="320">
        <v>0</v>
      </c>
      <c r="M293" s="320"/>
      <c r="N293" s="321">
        <f t="shared" si="75"/>
        <v>0</v>
      </c>
      <c r="O293" s="321"/>
      <c r="P293" s="321"/>
      <c r="Q293" s="321"/>
      <c r="R293" s="135"/>
      <c r="T293" s="166" t="s">
        <v>5</v>
      </c>
      <c r="U293" s="259" t="s">
        <v>43</v>
      </c>
      <c r="V293" s="133"/>
      <c r="W293" s="260">
        <f t="shared" si="76"/>
        <v>0</v>
      </c>
      <c r="X293" s="260">
        <v>7.7799999999999996E-3</v>
      </c>
      <c r="Y293" s="260">
        <f t="shared" si="77"/>
        <v>0.188665</v>
      </c>
      <c r="Z293" s="260">
        <v>0</v>
      </c>
      <c r="AA293" s="261">
        <f t="shared" si="78"/>
        <v>0</v>
      </c>
      <c r="AR293" s="139" t="s">
        <v>253</v>
      </c>
      <c r="AT293" s="139" t="s">
        <v>189</v>
      </c>
      <c r="AU293" s="139" t="s">
        <v>87</v>
      </c>
      <c r="AY293" s="139" t="s">
        <v>188</v>
      </c>
      <c r="BE293" s="140">
        <f t="shared" si="79"/>
        <v>0</v>
      </c>
      <c r="BF293" s="140">
        <f t="shared" si="80"/>
        <v>0</v>
      </c>
      <c r="BG293" s="140">
        <f t="shared" si="81"/>
        <v>0</v>
      </c>
      <c r="BH293" s="140">
        <f t="shared" si="82"/>
        <v>0</v>
      </c>
      <c r="BI293" s="140">
        <f t="shared" si="83"/>
        <v>0</v>
      </c>
      <c r="BJ293" s="139" t="s">
        <v>87</v>
      </c>
      <c r="BK293" s="262">
        <f t="shared" si="84"/>
        <v>0</v>
      </c>
      <c r="BL293" s="139" t="s">
        <v>253</v>
      </c>
      <c r="BM293" s="139" t="s">
        <v>725</v>
      </c>
    </row>
    <row r="294" spans="2:65" s="138" customFormat="1" ht="31.5" customHeight="1">
      <c r="B294" s="132"/>
      <c r="C294" s="161" t="s">
        <v>726</v>
      </c>
      <c r="D294" s="161" t="s">
        <v>189</v>
      </c>
      <c r="E294" s="264" t="s">
        <v>727</v>
      </c>
      <c r="F294" s="319" t="s">
        <v>728</v>
      </c>
      <c r="G294" s="319"/>
      <c r="H294" s="319"/>
      <c r="I294" s="319"/>
      <c r="J294" s="265" t="s">
        <v>603</v>
      </c>
      <c r="K294" s="272">
        <v>0</v>
      </c>
      <c r="L294" s="320">
        <v>0</v>
      </c>
      <c r="M294" s="320"/>
      <c r="N294" s="321">
        <f t="shared" si="75"/>
        <v>0</v>
      </c>
      <c r="O294" s="321"/>
      <c r="P294" s="321"/>
      <c r="Q294" s="321"/>
      <c r="R294" s="135"/>
      <c r="T294" s="166" t="s">
        <v>5</v>
      </c>
      <c r="U294" s="259" t="s">
        <v>43</v>
      </c>
      <c r="V294" s="133"/>
      <c r="W294" s="260">
        <f t="shared" si="76"/>
        <v>0</v>
      </c>
      <c r="X294" s="260">
        <v>0</v>
      </c>
      <c r="Y294" s="260">
        <f t="shared" si="77"/>
        <v>0</v>
      </c>
      <c r="Z294" s="260">
        <v>0</v>
      </c>
      <c r="AA294" s="261">
        <f t="shared" si="78"/>
        <v>0</v>
      </c>
      <c r="AR294" s="139" t="s">
        <v>253</v>
      </c>
      <c r="AT294" s="139" t="s">
        <v>189</v>
      </c>
      <c r="AU294" s="139" t="s">
        <v>87</v>
      </c>
      <c r="AY294" s="139" t="s">
        <v>188</v>
      </c>
      <c r="BE294" s="140">
        <f t="shared" si="79"/>
        <v>0</v>
      </c>
      <c r="BF294" s="140">
        <f t="shared" si="80"/>
        <v>0</v>
      </c>
      <c r="BG294" s="140">
        <f t="shared" si="81"/>
        <v>0</v>
      </c>
      <c r="BH294" s="140">
        <f t="shared" si="82"/>
        <v>0</v>
      </c>
      <c r="BI294" s="140">
        <f t="shared" si="83"/>
        <v>0</v>
      </c>
      <c r="BJ294" s="139" t="s">
        <v>87</v>
      </c>
      <c r="BK294" s="262">
        <f t="shared" si="84"/>
        <v>0</v>
      </c>
      <c r="BL294" s="139" t="s">
        <v>253</v>
      </c>
      <c r="BM294" s="139" t="s">
        <v>729</v>
      </c>
    </row>
    <row r="295" spans="2:65" s="251" customFormat="1" ht="29.85" customHeight="1">
      <c r="B295" s="247"/>
      <c r="C295" s="248"/>
      <c r="D295" s="258" t="s">
        <v>153</v>
      </c>
      <c r="E295" s="267"/>
      <c r="F295" s="267"/>
      <c r="G295" s="267"/>
      <c r="H295" s="267"/>
      <c r="I295" s="267"/>
      <c r="J295" s="267"/>
      <c r="K295" s="267"/>
      <c r="L295" s="258"/>
      <c r="M295" s="258"/>
      <c r="N295" s="317">
        <f>BK295</f>
        <v>0</v>
      </c>
      <c r="O295" s="318"/>
      <c r="P295" s="318"/>
      <c r="Q295" s="318"/>
      <c r="R295" s="250"/>
      <c r="T295" s="252"/>
      <c r="U295" s="248"/>
      <c r="V295" s="248"/>
      <c r="W295" s="253">
        <f>W296</f>
        <v>0</v>
      </c>
      <c r="X295" s="248"/>
      <c r="Y295" s="253">
        <f>Y296</f>
        <v>0</v>
      </c>
      <c r="Z295" s="248"/>
      <c r="AA295" s="254">
        <f>AA296</f>
        <v>2.6094000000000004</v>
      </c>
      <c r="AR295" s="255" t="s">
        <v>87</v>
      </c>
      <c r="AT295" s="256" t="s">
        <v>75</v>
      </c>
      <c r="AU295" s="256" t="s">
        <v>83</v>
      </c>
      <c r="AY295" s="255" t="s">
        <v>188</v>
      </c>
      <c r="BK295" s="257">
        <f>BK296</f>
        <v>0</v>
      </c>
    </row>
    <row r="296" spans="2:65" s="138" customFormat="1" ht="44.25" customHeight="1">
      <c r="B296" s="132"/>
      <c r="C296" s="161" t="s">
        <v>730</v>
      </c>
      <c r="D296" s="161" t="s">
        <v>189</v>
      </c>
      <c r="E296" s="264" t="s">
        <v>731</v>
      </c>
      <c r="F296" s="319" t="s">
        <v>732</v>
      </c>
      <c r="G296" s="319"/>
      <c r="H296" s="319"/>
      <c r="I296" s="319"/>
      <c r="J296" s="265" t="s">
        <v>192</v>
      </c>
      <c r="K296" s="266">
        <v>52.188000000000002</v>
      </c>
      <c r="L296" s="320">
        <v>0</v>
      </c>
      <c r="M296" s="320"/>
      <c r="N296" s="321">
        <f>ROUND(L296*K296,3)</f>
        <v>0</v>
      </c>
      <c r="O296" s="321"/>
      <c r="P296" s="321"/>
      <c r="Q296" s="321"/>
      <c r="R296" s="135"/>
      <c r="T296" s="166" t="s">
        <v>5</v>
      </c>
      <c r="U296" s="259" t="s">
        <v>43</v>
      </c>
      <c r="V296" s="133"/>
      <c r="W296" s="260">
        <f>V296*K296</f>
        <v>0</v>
      </c>
      <c r="X296" s="260">
        <v>0</v>
      </c>
      <c r="Y296" s="260">
        <f>X296*K296</f>
        <v>0</v>
      </c>
      <c r="Z296" s="260">
        <v>0.05</v>
      </c>
      <c r="AA296" s="261">
        <f>Z296*K296</f>
        <v>2.6094000000000004</v>
      </c>
      <c r="AR296" s="139" t="s">
        <v>253</v>
      </c>
      <c r="AT296" s="139" t="s">
        <v>189</v>
      </c>
      <c r="AU296" s="139" t="s">
        <v>87</v>
      </c>
      <c r="AY296" s="139" t="s">
        <v>188</v>
      </c>
      <c r="BE296" s="140">
        <f>IF(U296="základná",N296,0)</f>
        <v>0</v>
      </c>
      <c r="BF296" s="140">
        <f>IF(U296="znížená",N296,0)</f>
        <v>0</v>
      </c>
      <c r="BG296" s="140">
        <f>IF(U296="zákl. prenesená",N296,0)</f>
        <v>0</v>
      </c>
      <c r="BH296" s="140">
        <f>IF(U296="zníž. prenesená",N296,0)</f>
        <v>0</v>
      </c>
      <c r="BI296" s="140">
        <f>IF(U296="nulová",N296,0)</f>
        <v>0</v>
      </c>
      <c r="BJ296" s="139" t="s">
        <v>87</v>
      </c>
      <c r="BK296" s="262">
        <f>ROUND(L296*K296,3)</f>
        <v>0</v>
      </c>
      <c r="BL296" s="139" t="s">
        <v>253</v>
      </c>
      <c r="BM296" s="139" t="s">
        <v>733</v>
      </c>
    </row>
    <row r="297" spans="2:65" s="251" customFormat="1" ht="29.85" customHeight="1">
      <c r="B297" s="247"/>
      <c r="C297" s="248"/>
      <c r="D297" s="258" t="s">
        <v>154</v>
      </c>
      <c r="E297" s="267"/>
      <c r="F297" s="267"/>
      <c r="G297" s="267"/>
      <c r="H297" s="267"/>
      <c r="I297" s="267"/>
      <c r="J297" s="267"/>
      <c r="K297" s="267"/>
      <c r="L297" s="258"/>
      <c r="M297" s="258"/>
      <c r="N297" s="317">
        <f>BK297</f>
        <v>0</v>
      </c>
      <c r="O297" s="318"/>
      <c r="P297" s="318"/>
      <c r="Q297" s="318"/>
      <c r="R297" s="250"/>
      <c r="T297" s="252"/>
      <c r="U297" s="248"/>
      <c r="V297" s="248"/>
      <c r="W297" s="253">
        <f>SUM(W298:W326)</f>
        <v>0</v>
      </c>
      <c r="X297" s="248"/>
      <c r="Y297" s="253">
        <f>SUM(Y298:Y326)</f>
        <v>0.40913012000000004</v>
      </c>
      <c r="Z297" s="248"/>
      <c r="AA297" s="254">
        <f>SUM(AA298:AA326)</f>
        <v>0</v>
      </c>
      <c r="AR297" s="255" t="s">
        <v>87</v>
      </c>
      <c r="AT297" s="256" t="s">
        <v>75</v>
      </c>
      <c r="AU297" s="256" t="s">
        <v>83</v>
      </c>
      <c r="AY297" s="255" t="s">
        <v>188</v>
      </c>
      <c r="BK297" s="257">
        <f>SUM(BK298:BK326)</f>
        <v>0</v>
      </c>
    </row>
    <row r="298" spans="2:65" s="138" customFormat="1" ht="22.5" customHeight="1">
      <c r="B298" s="132"/>
      <c r="C298" s="161" t="s">
        <v>734</v>
      </c>
      <c r="D298" s="161" t="s">
        <v>189</v>
      </c>
      <c r="E298" s="264" t="s">
        <v>735</v>
      </c>
      <c r="F298" s="319" t="s">
        <v>736</v>
      </c>
      <c r="G298" s="319"/>
      <c r="H298" s="319"/>
      <c r="I298" s="319"/>
      <c r="J298" s="265" t="s">
        <v>192</v>
      </c>
      <c r="K298" s="266">
        <v>26.82</v>
      </c>
      <c r="L298" s="320">
        <v>0</v>
      </c>
      <c r="M298" s="320"/>
      <c r="N298" s="321">
        <f t="shared" ref="N298:N326" si="85">ROUND(L298*K298,3)</f>
        <v>0</v>
      </c>
      <c r="O298" s="321"/>
      <c r="P298" s="321"/>
      <c r="Q298" s="321"/>
      <c r="R298" s="135"/>
      <c r="T298" s="166" t="s">
        <v>5</v>
      </c>
      <c r="U298" s="259" t="s">
        <v>43</v>
      </c>
      <c r="V298" s="133"/>
      <c r="W298" s="260">
        <f t="shared" ref="W298:W326" si="86">V298*K298</f>
        <v>0</v>
      </c>
      <c r="X298" s="260">
        <v>5.0000000000000002E-5</v>
      </c>
      <c r="Y298" s="260">
        <f t="shared" ref="Y298:Y326" si="87">X298*K298</f>
        <v>1.3410000000000002E-3</v>
      </c>
      <c r="Z298" s="260">
        <v>0</v>
      </c>
      <c r="AA298" s="261">
        <f t="shared" ref="AA298:AA326" si="88">Z298*K298</f>
        <v>0</v>
      </c>
      <c r="AR298" s="139" t="s">
        <v>253</v>
      </c>
      <c r="AT298" s="139" t="s">
        <v>189</v>
      </c>
      <c r="AU298" s="139" t="s">
        <v>87</v>
      </c>
      <c r="AY298" s="139" t="s">
        <v>188</v>
      </c>
      <c r="BE298" s="140">
        <f t="shared" ref="BE298:BE326" si="89">IF(U298="základná",N298,0)</f>
        <v>0</v>
      </c>
      <c r="BF298" s="140">
        <f t="shared" ref="BF298:BF326" si="90">IF(U298="znížená",N298,0)</f>
        <v>0</v>
      </c>
      <c r="BG298" s="140">
        <f t="shared" ref="BG298:BG326" si="91">IF(U298="zákl. prenesená",N298,0)</f>
        <v>0</v>
      </c>
      <c r="BH298" s="140">
        <f t="shared" ref="BH298:BH326" si="92">IF(U298="zníž. prenesená",N298,0)</f>
        <v>0</v>
      </c>
      <c r="BI298" s="140">
        <f t="shared" ref="BI298:BI326" si="93">IF(U298="nulová",N298,0)</f>
        <v>0</v>
      </c>
      <c r="BJ298" s="139" t="s">
        <v>87</v>
      </c>
      <c r="BK298" s="262">
        <f t="shared" ref="BK298:BK326" si="94">ROUND(L298*K298,3)</f>
        <v>0</v>
      </c>
      <c r="BL298" s="139" t="s">
        <v>253</v>
      </c>
      <c r="BM298" s="139" t="s">
        <v>737</v>
      </c>
    </row>
    <row r="299" spans="2:65" s="138" customFormat="1" ht="57" customHeight="1">
      <c r="B299" s="132"/>
      <c r="C299" s="170" t="s">
        <v>738</v>
      </c>
      <c r="D299" s="170" t="s">
        <v>236</v>
      </c>
      <c r="E299" s="268" t="s">
        <v>739</v>
      </c>
      <c r="F299" s="331" t="s">
        <v>740</v>
      </c>
      <c r="G299" s="331"/>
      <c r="H299" s="331"/>
      <c r="I299" s="331"/>
      <c r="J299" s="269" t="s">
        <v>192</v>
      </c>
      <c r="K299" s="270">
        <v>15.64</v>
      </c>
      <c r="L299" s="332">
        <v>0</v>
      </c>
      <c r="M299" s="332"/>
      <c r="N299" s="333">
        <f t="shared" si="85"/>
        <v>0</v>
      </c>
      <c r="O299" s="321"/>
      <c r="P299" s="321"/>
      <c r="Q299" s="321"/>
      <c r="R299" s="135"/>
      <c r="T299" s="166" t="s">
        <v>5</v>
      </c>
      <c r="U299" s="259" t="s">
        <v>43</v>
      </c>
      <c r="V299" s="133"/>
      <c r="W299" s="260">
        <f t="shared" si="86"/>
        <v>0</v>
      </c>
      <c r="X299" s="260">
        <v>0</v>
      </c>
      <c r="Y299" s="260">
        <f t="shared" si="87"/>
        <v>0</v>
      </c>
      <c r="Z299" s="260">
        <v>0</v>
      </c>
      <c r="AA299" s="261">
        <f t="shared" si="88"/>
        <v>0</v>
      </c>
      <c r="AC299" s="138" t="s">
        <v>1751</v>
      </c>
      <c r="AR299" s="139" t="s">
        <v>317</v>
      </c>
      <c r="AT299" s="139" t="s">
        <v>236</v>
      </c>
      <c r="AU299" s="139" t="s">
        <v>87</v>
      </c>
      <c r="AY299" s="139" t="s">
        <v>188</v>
      </c>
      <c r="BE299" s="140">
        <f t="shared" si="89"/>
        <v>0</v>
      </c>
      <c r="BF299" s="140">
        <f t="shared" si="90"/>
        <v>0</v>
      </c>
      <c r="BG299" s="140">
        <f t="shared" si="91"/>
        <v>0</v>
      </c>
      <c r="BH299" s="140">
        <f t="shared" si="92"/>
        <v>0</v>
      </c>
      <c r="BI299" s="140">
        <f t="shared" si="93"/>
        <v>0</v>
      </c>
      <c r="BJ299" s="139" t="s">
        <v>87</v>
      </c>
      <c r="BK299" s="262">
        <f t="shared" si="94"/>
        <v>0</v>
      </c>
      <c r="BL299" s="139" t="s">
        <v>253</v>
      </c>
      <c r="BM299" s="139" t="s">
        <v>741</v>
      </c>
    </row>
    <row r="300" spans="2:65" s="138" customFormat="1" ht="57" customHeight="1">
      <c r="B300" s="132"/>
      <c r="C300" s="170" t="s">
        <v>742</v>
      </c>
      <c r="D300" s="170" t="s">
        <v>236</v>
      </c>
      <c r="E300" s="268" t="s">
        <v>743</v>
      </c>
      <c r="F300" s="331" t="s">
        <v>744</v>
      </c>
      <c r="G300" s="331"/>
      <c r="H300" s="331"/>
      <c r="I300" s="331"/>
      <c r="J300" s="269" t="s">
        <v>192</v>
      </c>
      <c r="K300" s="270">
        <v>11.18</v>
      </c>
      <c r="L300" s="332">
        <v>0</v>
      </c>
      <c r="M300" s="332"/>
      <c r="N300" s="333">
        <f t="shared" si="85"/>
        <v>0</v>
      </c>
      <c r="O300" s="321"/>
      <c r="P300" s="321"/>
      <c r="Q300" s="321"/>
      <c r="R300" s="135"/>
      <c r="T300" s="166" t="s">
        <v>5</v>
      </c>
      <c r="U300" s="259" t="s">
        <v>43</v>
      </c>
      <c r="V300" s="133"/>
      <c r="W300" s="260">
        <f t="shared" si="86"/>
        <v>0</v>
      </c>
      <c r="X300" s="260">
        <v>0</v>
      </c>
      <c r="Y300" s="260">
        <f t="shared" si="87"/>
        <v>0</v>
      </c>
      <c r="Z300" s="260">
        <v>0</v>
      </c>
      <c r="AA300" s="261">
        <f t="shared" si="88"/>
        <v>0</v>
      </c>
      <c r="AC300" s="138" t="s">
        <v>1751</v>
      </c>
      <c r="AR300" s="139" t="s">
        <v>317</v>
      </c>
      <c r="AT300" s="139" t="s">
        <v>236</v>
      </c>
      <c r="AU300" s="139" t="s">
        <v>87</v>
      </c>
      <c r="AY300" s="139" t="s">
        <v>188</v>
      </c>
      <c r="BE300" s="140">
        <f t="shared" si="89"/>
        <v>0</v>
      </c>
      <c r="BF300" s="140">
        <f t="shared" si="90"/>
        <v>0</v>
      </c>
      <c r="BG300" s="140">
        <f t="shared" si="91"/>
        <v>0</v>
      </c>
      <c r="BH300" s="140">
        <f t="shared" si="92"/>
        <v>0</v>
      </c>
      <c r="BI300" s="140">
        <f t="shared" si="93"/>
        <v>0</v>
      </c>
      <c r="BJ300" s="139" t="s">
        <v>87</v>
      </c>
      <c r="BK300" s="262">
        <f t="shared" si="94"/>
        <v>0</v>
      </c>
      <c r="BL300" s="139" t="s">
        <v>253</v>
      </c>
      <c r="BM300" s="139" t="s">
        <v>745</v>
      </c>
    </row>
    <row r="301" spans="2:65" s="138" customFormat="1" ht="31.5" customHeight="1">
      <c r="B301" s="132"/>
      <c r="C301" s="161" t="s">
        <v>746</v>
      </c>
      <c r="D301" s="161" t="s">
        <v>189</v>
      </c>
      <c r="E301" s="264" t="s">
        <v>747</v>
      </c>
      <c r="F301" s="319" t="s">
        <v>748</v>
      </c>
      <c r="G301" s="319"/>
      <c r="H301" s="319"/>
      <c r="I301" s="319"/>
      <c r="J301" s="265" t="s">
        <v>299</v>
      </c>
      <c r="K301" s="266">
        <v>12.6</v>
      </c>
      <c r="L301" s="320">
        <v>0</v>
      </c>
      <c r="M301" s="320"/>
      <c r="N301" s="321">
        <f t="shared" si="85"/>
        <v>0</v>
      </c>
      <c r="O301" s="321"/>
      <c r="P301" s="321"/>
      <c r="Q301" s="321"/>
      <c r="R301" s="135"/>
      <c r="T301" s="166" t="s">
        <v>5</v>
      </c>
      <c r="U301" s="259" t="s">
        <v>43</v>
      </c>
      <c r="V301" s="133"/>
      <c r="W301" s="260">
        <f t="shared" si="86"/>
        <v>0</v>
      </c>
      <c r="X301" s="260">
        <v>0</v>
      </c>
      <c r="Y301" s="260">
        <f t="shared" si="87"/>
        <v>0</v>
      </c>
      <c r="Z301" s="260">
        <v>0</v>
      </c>
      <c r="AA301" s="261">
        <f t="shared" si="88"/>
        <v>0</v>
      </c>
      <c r="AR301" s="139" t="s">
        <v>253</v>
      </c>
      <c r="AT301" s="139" t="s">
        <v>189</v>
      </c>
      <c r="AU301" s="139" t="s">
        <v>87</v>
      </c>
      <c r="AY301" s="139" t="s">
        <v>188</v>
      </c>
      <c r="BE301" s="140">
        <f t="shared" si="89"/>
        <v>0</v>
      </c>
      <c r="BF301" s="140">
        <f t="shared" si="90"/>
        <v>0</v>
      </c>
      <c r="BG301" s="140">
        <f t="shared" si="91"/>
        <v>0</v>
      </c>
      <c r="BH301" s="140">
        <f t="shared" si="92"/>
        <v>0</v>
      </c>
      <c r="BI301" s="140">
        <f t="shared" si="93"/>
        <v>0</v>
      </c>
      <c r="BJ301" s="139" t="s">
        <v>87</v>
      </c>
      <c r="BK301" s="262">
        <f t="shared" si="94"/>
        <v>0</v>
      </c>
      <c r="BL301" s="139" t="s">
        <v>253</v>
      </c>
      <c r="BM301" s="139" t="s">
        <v>749</v>
      </c>
    </row>
    <row r="302" spans="2:65" s="138" customFormat="1" ht="31.5" customHeight="1">
      <c r="B302" s="132"/>
      <c r="C302" s="161" t="s">
        <v>750</v>
      </c>
      <c r="D302" s="161" t="s">
        <v>189</v>
      </c>
      <c r="E302" s="264" t="s">
        <v>751</v>
      </c>
      <c r="F302" s="319" t="s">
        <v>752</v>
      </c>
      <c r="G302" s="319"/>
      <c r="H302" s="319"/>
      <c r="I302" s="319"/>
      <c r="J302" s="265" t="s">
        <v>299</v>
      </c>
      <c r="K302" s="266">
        <v>82.712000000000003</v>
      </c>
      <c r="L302" s="320">
        <v>0</v>
      </c>
      <c r="M302" s="320"/>
      <c r="N302" s="321">
        <f t="shared" si="85"/>
        <v>0</v>
      </c>
      <c r="O302" s="321"/>
      <c r="P302" s="321"/>
      <c r="Q302" s="321"/>
      <c r="R302" s="135"/>
      <c r="T302" s="166" t="s">
        <v>5</v>
      </c>
      <c r="U302" s="259" t="s">
        <v>43</v>
      </c>
      <c r="V302" s="133"/>
      <c r="W302" s="260">
        <f t="shared" si="86"/>
        <v>0</v>
      </c>
      <c r="X302" s="260">
        <v>2.1000000000000001E-4</v>
      </c>
      <c r="Y302" s="260">
        <f t="shared" si="87"/>
        <v>1.7369520000000003E-2</v>
      </c>
      <c r="Z302" s="260">
        <v>0</v>
      </c>
      <c r="AA302" s="261">
        <f t="shared" si="88"/>
        <v>0</v>
      </c>
      <c r="AR302" s="139" t="s">
        <v>253</v>
      </c>
      <c r="AT302" s="139" t="s">
        <v>189</v>
      </c>
      <c r="AU302" s="139" t="s">
        <v>87</v>
      </c>
      <c r="AY302" s="139" t="s">
        <v>188</v>
      </c>
      <c r="BE302" s="140">
        <f t="shared" si="89"/>
        <v>0</v>
      </c>
      <c r="BF302" s="140">
        <f t="shared" si="90"/>
        <v>0</v>
      </c>
      <c r="BG302" s="140">
        <f t="shared" si="91"/>
        <v>0</v>
      </c>
      <c r="BH302" s="140">
        <f t="shared" si="92"/>
        <v>0</v>
      </c>
      <c r="BI302" s="140">
        <f t="shared" si="93"/>
        <v>0</v>
      </c>
      <c r="BJ302" s="139" t="s">
        <v>87</v>
      </c>
      <c r="BK302" s="262">
        <f t="shared" si="94"/>
        <v>0</v>
      </c>
      <c r="BL302" s="139" t="s">
        <v>253</v>
      </c>
      <c r="BM302" s="139" t="s">
        <v>753</v>
      </c>
    </row>
    <row r="303" spans="2:65" s="138" customFormat="1" ht="31.5" customHeight="1">
      <c r="B303" s="132"/>
      <c r="C303" s="170" t="s">
        <v>754</v>
      </c>
      <c r="D303" s="170" t="s">
        <v>236</v>
      </c>
      <c r="E303" s="268" t="s">
        <v>755</v>
      </c>
      <c r="F303" s="331" t="s">
        <v>756</v>
      </c>
      <c r="G303" s="331"/>
      <c r="H303" s="331"/>
      <c r="I303" s="331"/>
      <c r="J303" s="269" t="s">
        <v>299</v>
      </c>
      <c r="K303" s="270">
        <v>86.847999999999999</v>
      </c>
      <c r="L303" s="332">
        <v>0</v>
      </c>
      <c r="M303" s="332"/>
      <c r="N303" s="333">
        <f t="shared" si="85"/>
        <v>0</v>
      </c>
      <c r="O303" s="321"/>
      <c r="P303" s="321"/>
      <c r="Q303" s="321"/>
      <c r="R303" s="135"/>
      <c r="T303" s="166" t="s">
        <v>5</v>
      </c>
      <c r="U303" s="259" t="s">
        <v>43</v>
      </c>
      <c r="V303" s="133"/>
      <c r="W303" s="260">
        <f t="shared" si="86"/>
        <v>0</v>
      </c>
      <c r="X303" s="260">
        <v>1E-4</v>
      </c>
      <c r="Y303" s="260">
        <f t="shared" si="87"/>
        <v>8.6847999999999995E-3</v>
      </c>
      <c r="Z303" s="260">
        <v>0</v>
      </c>
      <c r="AA303" s="261">
        <f t="shared" si="88"/>
        <v>0</v>
      </c>
      <c r="AR303" s="139" t="s">
        <v>317</v>
      </c>
      <c r="AT303" s="139" t="s">
        <v>236</v>
      </c>
      <c r="AU303" s="139" t="s">
        <v>87</v>
      </c>
      <c r="AY303" s="139" t="s">
        <v>188</v>
      </c>
      <c r="BE303" s="140">
        <f t="shared" si="89"/>
        <v>0</v>
      </c>
      <c r="BF303" s="140">
        <f t="shared" si="90"/>
        <v>0</v>
      </c>
      <c r="BG303" s="140">
        <f t="shared" si="91"/>
        <v>0</v>
      </c>
      <c r="BH303" s="140">
        <f t="shared" si="92"/>
        <v>0</v>
      </c>
      <c r="BI303" s="140">
        <f t="shared" si="93"/>
        <v>0</v>
      </c>
      <c r="BJ303" s="139" t="s">
        <v>87</v>
      </c>
      <c r="BK303" s="262">
        <f t="shared" si="94"/>
        <v>0</v>
      </c>
      <c r="BL303" s="139" t="s">
        <v>253</v>
      </c>
      <c r="BM303" s="139" t="s">
        <v>757</v>
      </c>
    </row>
    <row r="304" spans="2:65" s="138" customFormat="1" ht="31.5" customHeight="1">
      <c r="B304" s="132"/>
      <c r="C304" s="170" t="s">
        <v>758</v>
      </c>
      <c r="D304" s="170" t="s">
        <v>236</v>
      </c>
      <c r="E304" s="268" t="s">
        <v>759</v>
      </c>
      <c r="F304" s="331" t="s">
        <v>760</v>
      </c>
      <c r="G304" s="331"/>
      <c r="H304" s="331"/>
      <c r="I304" s="331"/>
      <c r="J304" s="269" t="s">
        <v>299</v>
      </c>
      <c r="K304" s="270">
        <v>86.847999999999999</v>
      </c>
      <c r="L304" s="332">
        <v>0</v>
      </c>
      <c r="M304" s="332"/>
      <c r="N304" s="333">
        <f t="shared" si="85"/>
        <v>0</v>
      </c>
      <c r="O304" s="321"/>
      <c r="P304" s="321"/>
      <c r="Q304" s="321"/>
      <c r="R304" s="135"/>
      <c r="T304" s="166" t="s">
        <v>5</v>
      </c>
      <c r="U304" s="259" t="s">
        <v>43</v>
      </c>
      <c r="V304" s="133"/>
      <c r="W304" s="260">
        <f t="shared" si="86"/>
        <v>0</v>
      </c>
      <c r="X304" s="260">
        <v>1E-4</v>
      </c>
      <c r="Y304" s="260">
        <f t="shared" si="87"/>
        <v>8.6847999999999995E-3</v>
      </c>
      <c r="Z304" s="260">
        <v>0</v>
      </c>
      <c r="AA304" s="261">
        <f t="shared" si="88"/>
        <v>0</v>
      </c>
      <c r="AR304" s="139" t="s">
        <v>317</v>
      </c>
      <c r="AT304" s="139" t="s">
        <v>236</v>
      </c>
      <c r="AU304" s="139" t="s">
        <v>87</v>
      </c>
      <c r="AY304" s="139" t="s">
        <v>188</v>
      </c>
      <c r="BE304" s="140">
        <f t="shared" si="89"/>
        <v>0</v>
      </c>
      <c r="BF304" s="140">
        <f t="shared" si="90"/>
        <v>0</v>
      </c>
      <c r="BG304" s="140">
        <f t="shared" si="91"/>
        <v>0</v>
      </c>
      <c r="BH304" s="140">
        <f t="shared" si="92"/>
        <v>0</v>
      </c>
      <c r="BI304" s="140">
        <f t="shared" si="93"/>
        <v>0</v>
      </c>
      <c r="BJ304" s="139" t="s">
        <v>87</v>
      </c>
      <c r="BK304" s="262">
        <f t="shared" si="94"/>
        <v>0</v>
      </c>
      <c r="BL304" s="139" t="s">
        <v>253</v>
      </c>
      <c r="BM304" s="139" t="s">
        <v>761</v>
      </c>
    </row>
    <row r="305" spans="2:65" s="138" customFormat="1" ht="31.5" customHeight="1">
      <c r="B305" s="132"/>
      <c r="C305" s="170" t="s">
        <v>762</v>
      </c>
      <c r="D305" s="170" t="s">
        <v>236</v>
      </c>
      <c r="E305" s="268" t="s">
        <v>763</v>
      </c>
      <c r="F305" s="331" t="s">
        <v>764</v>
      </c>
      <c r="G305" s="331"/>
      <c r="H305" s="331"/>
      <c r="I305" s="331"/>
      <c r="J305" s="269" t="s">
        <v>247</v>
      </c>
      <c r="K305" s="270">
        <v>3</v>
      </c>
      <c r="L305" s="332">
        <v>0</v>
      </c>
      <c r="M305" s="332"/>
      <c r="N305" s="333">
        <f t="shared" si="85"/>
        <v>0</v>
      </c>
      <c r="O305" s="321"/>
      <c r="P305" s="321"/>
      <c r="Q305" s="321"/>
      <c r="R305" s="135"/>
      <c r="T305" s="166" t="s">
        <v>5</v>
      </c>
      <c r="U305" s="259" t="s">
        <v>43</v>
      </c>
      <c r="V305" s="133"/>
      <c r="W305" s="260">
        <f t="shared" si="86"/>
        <v>0</v>
      </c>
      <c r="X305" s="260">
        <v>0</v>
      </c>
      <c r="Y305" s="260">
        <f t="shared" si="87"/>
        <v>0</v>
      </c>
      <c r="Z305" s="260">
        <v>0</v>
      </c>
      <c r="AA305" s="261">
        <f t="shared" si="88"/>
        <v>0</v>
      </c>
      <c r="AR305" s="139" t="s">
        <v>317</v>
      </c>
      <c r="AT305" s="139" t="s">
        <v>236</v>
      </c>
      <c r="AU305" s="139" t="s">
        <v>87</v>
      </c>
      <c r="AY305" s="139" t="s">
        <v>188</v>
      </c>
      <c r="BE305" s="140">
        <f t="shared" si="89"/>
        <v>0</v>
      </c>
      <c r="BF305" s="140">
        <f t="shared" si="90"/>
        <v>0</v>
      </c>
      <c r="BG305" s="140">
        <f t="shared" si="91"/>
        <v>0</v>
      </c>
      <c r="BH305" s="140">
        <f t="shared" si="92"/>
        <v>0</v>
      </c>
      <c r="BI305" s="140">
        <f t="shared" si="93"/>
        <v>0</v>
      </c>
      <c r="BJ305" s="139" t="s">
        <v>87</v>
      </c>
      <c r="BK305" s="262">
        <f t="shared" si="94"/>
        <v>0</v>
      </c>
      <c r="BL305" s="139" t="s">
        <v>253</v>
      </c>
      <c r="BM305" s="139" t="s">
        <v>765</v>
      </c>
    </row>
    <row r="306" spans="2:65" s="138" customFormat="1" ht="31.5" customHeight="1">
      <c r="B306" s="132"/>
      <c r="C306" s="170" t="s">
        <v>766</v>
      </c>
      <c r="D306" s="170" t="s">
        <v>236</v>
      </c>
      <c r="E306" s="268" t="s">
        <v>767</v>
      </c>
      <c r="F306" s="331" t="s">
        <v>768</v>
      </c>
      <c r="G306" s="331"/>
      <c r="H306" s="331"/>
      <c r="I306" s="331"/>
      <c r="J306" s="269" t="s">
        <v>247</v>
      </c>
      <c r="K306" s="270">
        <v>1</v>
      </c>
      <c r="L306" s="332">
        <v>0</v>
      </c>
      <c r="M306" s="332"/>
      <c r="N306" s="333">
        <f t="shared" si="85"/>
        <v>0</v>
      </c>
      <c r="O306" s="321"/>
      <c r="P306" s="321"/>
      <c r="Q306" s="321"/>
      <c r="R306" s="135"/>
      <c r="T306" s="166" t="s">
        <v>5</v>
      </c>
      <c r="U306" s="259" t="s">
        <v>43</v>
      </c>
      <c r="V306" s="133"/>
      <c r="W306" s="260">
        <f t="shared" si="86"/>
        <v>0</v>
      </c>
      <c r="X306" s="260">
        <v>0</v>
      </c>
      <c r="Y306" s="260">
        <f t="shared" si="87"/>
        <v>0</v>
      </c>
      <c r="Z306" s="260">
        <v>0</v>
      </c>
      <c r="AA306" s="261">
        <f t="shared" si="88"/>
        <v>0</v>
      </c>
      <c r="AR306" s="139" t="s">
        <v>317</v>
      </c>
      <c r="AT306" s="139" t="s">
        <v>236</v>
      </c>
      <c r="AU306" s="139" t="s">
        <v>87</v>
      </c>
      <c r="AY306" s="139" t="s">
        <v>188</v>
      </c>
      <c r="BE306" s="140">
        <f t="shared" si="89"/>
        <v>0</v>
      </c>
      <c r="BF306" s="140">
        <f t="shared" si="90"/>
        <v>0</v>
      </c>
      <c r="BG306" s="140">
        <f t="shared" si="91"/>
        <v>0</v>
      </c>
      <c r="BH306" s="140">
        <f t="shared" si="92"/>
        <v>0</v>
      </c>
      <c r="BI306" s="140">
        <f t="shared" si="93"/>
        <v>0</v>
      </c>
      <c r="BJ306" s="139" t="s">
        <v>87</v>
      </c>
      <c r="BK306" s="262">
        <f t="shared" si="94"/>
        <v>0</v>
      </c>
      <c r="BL306" s="139" t="s">
        <v>253</v>
      </c>
      <c r="BM306" s="139" t="s">
        <v>769</v>
      </c>
    </row>
    <row r="307" spans="2:65" s="138" customFormat="1" ht="31.5" customHeight="1">
      <c r="B307" s="132"/>
      <c r="C307" s="170" t="s">
        <v>770</v>
      </c>
      <c r="D307" s="170" t="s">
        <v>236</v>
      </c>
      <c r="E307" s="268" t="s">
        <v>771</v>
      </c>
      <c r="F307" s="331" t="s">
        <v>772</v>
      </c>
      <c r="G307" s="331"/>
      <c r="H307" s="331"/>
      <c r="I307" s="331"/>
      <c r="J307" s="269" t="s">
        <v>247</v>
      </c>
      <c r="K307" s="270">
        <v>1</v>
      </c>
      <c r="L307" s="332">
        <v>0</v>
      </c>
      <c r="M307" s="332"/>
      <c r="N307" s="333">
        <f t="shared" si="85"/>
        <v>0</v>
      </c>
      <c r="O307" s="321"/>
      <c r="P307" s="321"/>
      <c r="Q307" s="321"/>
      <c r="R307" s="135"/>
      <c r="T307" s="166" t="s">
        <v>5</v>
      </c>
      <c r="U307" s="259" t="s">
        <v>43</v>
      </c>
      <c r="V307" s="133"/>
      <c r="W307" s="260">
        <f t="shared" si="86"/>
        <v>0</v>
      </c>
      <c r="X307" s="260">
        <v>0</v>
      </c>
      <c r="Y307" s="260">
        <f t="shared" si="87"/>
        <v>0</v>
      </c>
      <c r="Z307" s="260">
        <v>0</v>
      </c>
      <c r="AA307" s="261">
        <f t="shared" si="88"/>
        <v>0</v>
      </c>
      <c r="AR307" s="139" t="s">
        <v>317</v>
      </c>
      <c r="AT307" s="139" t="s">
        <v>236</v>
      </c>
      <c r="AU307" s="139" t="s">
        <v>87</v>
      </c>
      <c r="AY307" s="139" t="s">
        <v>188</v>
      </c>
      <c r="BE307" s="140">
        <f t="shared" si="89"/>
        <v>0</v>
      </c>
      <c r="BF307" s="140">
        <f t="shared" si="90"/>
        <v>0</v>
      </c>
      <c r="BG307" s="140">
        <f t="shared" si="91"/>
        <v>0</v>
      </c>
      <c r="BH307" s="140">
        <f t="shared" si="92"/>
        <v>0</v>
      </c>
      <c r="BI307" s="140">
        <f t="shared" si="93"/>
        <v>0</v>
      </c>
      <c r="BJ307" s="139" t="s">
        <v>87</v>
      </c>
      <c r="BK307" s="262">
        <f t="shared" si="94"/>
        <v>0</v>
      </c>
      <c r="BL307" s="139" t="s">
        <v>253</v>
      </c>
      <c r="BM307" s="139" t="s">
        <v>773</v>
      </c>
    </row>
    <row r="308" spans="2:65" s="138" customFormat="1" ht="44.25" customHeight="1">
      <c r="B308" s="132"/>
      <c r="C308" s="170" t="s">
        <v>774</v>
      </c>
      <c r="D308" s="170" t="s">
        <v>236</v>
      </c>
      <c r="E308" s="268" t="s">
        <v>775</v>
      </c>
      <c r="F308" s="331" t="s">
        <v>776</v>
      </c>
      <c r="G308" s="331"/>
      <c r="H308" s="331"/>
      <c r="I308" s="331"/>
      <c r="J308" s="269" t="s">
        <v>247</v>
      </c>
      <c r="K308" s="270">
        <v>1</v>
      </c>
      <c r="L308" s="332">
        <v>0</v>
      </c>
      <c r="M308" s="332"/>
      <c r="N308" s="333">
        <f t="shared" si="85"/>
        <v>0</v>
      </c>
      <c r="O308" s="321"/>
      <c r="P308" s="321"/>
      <c r="Q308" s="321"/>
      <c r="R308" s="135"/>
      <c r="T308" s="166" t="s">
        <v>5</v>
      </c>
      <c r="U308" s="259" t="s">
        <v>43</v>
      </c>
      <c r="V308" s="133"/>
      <c r="W308" s="260">
        <f t="shared" si="86"/>
        <v>0</v>
      </c>
      <c r="X308" s="260">
        <v>0</v>
      </c>
      <c r="Y308" s="260">
        <f t="shared" si="87"/>
        <v>0</v>
      </c>
      <c r="Z308" s="260">
        <v>0</v>
      </c>
      <c r="AA308" s="261">
        <f t="shared" si="88"/>
        <v>0</v>
      </c>
      <c r="AR308" s="139" t="s">
        <v>317</v>
      </c>
      <c r="AT308" s="139" t="s">
        <v>236</v>
      </c>
      <c r="AU308" s="139" t="s">
        <v>87</v>
      </c>
      <c r="AY308" s="139" t="s">
        <v>188</v>
      </c>
      <c r="BE308" s="140">
        <f t="shared" si="89"/>
        <v>0</v>
      </c>
      <c r="BF308" s="140">
        <f t="shared" si="90"/>
        <v>0</v>
      </c>
      <c r="BG308" s="140">
        <f t="shared" si="91"/>
        <v>0</v>
      </c>
      <c r="BH308" s="140">
        <f t="shared" si="92"/>
        <v>0</v>
      </c>
      <c r="BI308" s="140">
        <f t="shared" si="93"/>
        <v>0</v>
      </c>
      <c r="BJ308" s="139" t="s">
        <v>87</v>
      </c>
      <c r="BK308" s="262">
        <f t="shared" si="94"/>
        <v>0</v>
      </c>
      <c r="BL308" s="139" t="s">
        <v>253</v>
      </c>
      <c r="BM308" s="139" t="s">
        <v>777</v>
      </c>
    </row>
    <row r="309" spans="2:65" s="138" customFormat="1" ht="44.25" customHeight="1">
      <c r="B309" s="132"/>
      <c r="C309" s="170" t="s">
        <v>778</v>
      </c>
      <c r="D309" s="170" t="s">
        <v>236</v>
      </c>
      <c r="E309" s="268" t="s">
        <v>779</v>
      </c>
      <c r="F309" s="331" t="s">
        <v>780</v>
      </c>
      <c r="G309" s="331"/>
      <c r="H309" s="331"/>
      <c r="I309" s="331"/>
      <c r="J309" s="269" t="s">
        <v>247</v>
      </c>
      <c r="K309" s="270">
        <v>1</v>
      </c>
      <c r="L309" s="332">
        <v>0</v>
      </c>
      <c r="M309" s="332"/>
      <c r="N309" s="333">
        <f t="shared" si="85"/>
        <v>0</v>
      </c>
      <c r="O309" s="321"/>
      <c r="P309" s="321"/>
      <c r="Q309" s="321"/>
      <c r="R309" s="135"/>
      <c r="T309" s="166" t="s">
        <v>5</v>
      </c>
      <c r="U309" s="259" t="s">
        <v>43</v>
      </c>
      <c r="V309" s="133"/>
      <c r="W309" s="260">
        <f t="shared" si="86"/>
        <v>0</v>
      </c>
      <c r="X309" s="260">
        <v>0</v>
      </c>
      <c r="Y309" s="260">
        <f t="shared" si="87"/>
        <v>0</v>
      </c>
      <c r="Z309" s="260">
        <v>0</v>
      </c>
      <c r="AA309" s="261">
        <f t="shared" si="88"/>
        <v>0</v>
      </c>
      <c r="AR309" s="139" t="s">
        <v>317</v>
      </c>
      <c r="AT309" s="139" t="s">
        <v>236</v>
      </c>
      <c r="AU309" s="139" t="s">
        <v>87</v>
      </c>
      <c r="AY309" s="139" t="s">
        <v>188</v>
      </c>
      <c r="BE309" s="140">
        <f t="shared" si="89"/>
        <v>0</v>
      </c>
      <c r="BF309" s="140">
        <f t="shared" si="90"/>
        <v>0</v>
      </c>
      <c r="BG309" s="140">
        <f t="shared" si="91"/>
        <v>0</v>
      </c>
      <c r="BH309" s="140">
        <f t="shared" si="92"/>
        <v>0</v>
      </c>
      <c r="BI309" s="140">
        <f t="shared" si="93"/>
        <v>0</v>
      </c>
      <c r="BJ309" s="139" t="s">
        <v>87</v>
      </c>
      <c r="BK309" s="262">
        <f t="shared" si="94"/>
        <v>0</v>
      </c>
      <c r="BL309" s="139" t="s">
        <v>253</v>
      </c>
      <c r="BM309" s="139" t="s">
        <v>781</v>
      </c>
    </row>
    <row r="310" spans="2:65" s="138" customFormat="1" ht="44.25" customHeight="1">
      <c r="B310" s="132"/>
      <c r="C310" s="170" t="s">
        <v>782</v>
      </c>
      <c r="D310" s="170" t="s">
        <v>236</v>
      </c>
      <c r="E310" s="268" t="s">
        <v>783</v>
      </c>
      <c r="F310" s="331" t="s">
        <v>784</v>
      </c>
      <c r="G310" s="331"/>
      <c r="H310" s="331"/>
      <c r="I310" s="331"/>
      <c r="J310" s="269" t="s">
        <v>247</v>
      </c>
      <c r="K310" s="270">
        <v>1</v>
      </c>
      <c r="L310" s="332">
        <v>0</v>
      </c>
      <c r="M310" s="332"/>
      <c r="N310" s="333">
        <f t="shared" si="85"/>
        <v>0</v>
      </c>
      <c r="O310" s="321"/>
      <c r="P310" s="321"/>
      <c r="Q310" s="321"/>
      <c r="R310" s="135"/>
      <c r="T310" s="166" t="s">
        <v>5</v>
      </c>
      <c r="U310" s="259" t="s">
        <v>43</v>
      </c>
      <c r="V310" s="133"/>
      <c r="W310" s="260">
        <f t="shared" si="86"/>
        <v>0</v>
      </c>
      <c r="X310" s="260">
        <v>0</v>
      </c>
      <c r="Y310" s="260">
        <f t="shared" si="87"/>
        <v>0</v>
      </c>
      <c r="Z310" s="260">
        <v>0</v>
      </c>
      <c r="AA310" s="261">
        <f t="shared" si="88"/>
        <v>0</v>
      </c>
      <c r="AR310" s="139" t="s">
        <v>317</v>
      </c>
      <c r="AT310" s="139" t="s">
        <v>236</v>
      </c>
      <c r="AU310" s="139" t="s">
        <v>87</v>
      </c>
      <c r="AY310" s="139" t="s">
        <v>188</v>
      </c>
      <c r="BE310" s="140">
        <f t="shared" si="89"/>
        <v>0</v>
      </c>
      <c r="BF310" s="140">
        <f t="shared" si="90"/>
        <v>0</v>
      </c>
      <c r="BG310" s="140">
        <f t="shared" si="91"/>
        <v>0</v>
      </c>
      <c r="BH310" s="140">
        <f t="shared" si="92"/>
        <v>0</v>
      </c>
      <c r="BI310" s="140">
        <f t="shared" si="93"/>
        <v>0</v>
      </c>
      <c r="BJ310" s="139" t="s">
        <v>87</v>
      </c>
      <c r="BK310" s="262">
        <f t="shared" si="94"/>
        <v>0</v>
      </c>
      <c r="BL310" s="139" t="s">
        <v>253</v>
      </c>
      <c r="BM310" s="139" t="s">
        <v>785</v>
      </c>
    </row>
    <row r="311" spans="2:65" s="138" customFormat="1" ht="31.5" customHeight="1">
      <c r="B311" s="132"/>
      <c r="C311" s="170" t="s">
        <v>786</v>
      </c>
      <c r="D311" s="170" t="s">
        <v>236</v>
      </c>
      <c r="E311" s="268" t="s">
        <v>787</v>
      </c>
      <c r="F311" s="331" t="s">
        <v>788</v>
      </c>
      <c r="G311" s="331"/>
      <c r="H311" s="331"/>
      <c r="I311" s="331"/>
      <c r="J311" s="269" t="s">
        <v>247</v>
      </c>
      <c r="K311" s="270">
        <v>1</v>
      </c>
      <c r="L311" s="332">
        <v>0</v>
      </c>
      <c r="M311" s="332"/>
      <c r="N311" s="333">
        <f t="shared" si="85"/>
        <v>0</v>
      </c>
      <c r="O311" s="321"/>
      <c r="P311" s="321"/>
      <c r="Q311" s="321"/>
      <c r="R311" s="135"/>
      <c r="T311" s="166" t="s">
        <v>5</v>
      </c>
      <c r="U311" s="259" t="s">
        <v>43</v>
      </c>
      <c r="V311" s="133"/>
      <c r="W311" s="260">
        <f t="shared" si="86"/>
        <v>0</v>
      </c>
      <c r="X311" s="260">
        <v>0</v>
      </c>
      <c r="Y311" s="260">
        <f t="shared" si="87"/>
        <v>0</v>
      </c>
      <c r="Z311" s="260">
        <v>0</v>
      </c>
      <c r="AA311" s="261">
        <f t="shared" si="88"/>
        <v>0</v>
      </c>
      <c r="AR311" s="139" t="s">
        <v>317</v>
      </c>
      <c r="AT311" s="139" t="s">
        <v>236</v>
      </c>
      <c r="AU311" s="139" t="s">
        <v>87</v>
      </c>
      <c r="AY311" s="139" t="s">
        <v>188</v>
      </c>
      <c r="BE311" s="140">
        <f t="shared" si="89"/>
        <v>0</v>
      </c>
      <c r="BF311" s="140">
        <f t="shared" si="90"/>
        <v>0</v>
      </c>
      <c r="BG311" s="140">
        <f t="shared" si="91"/>
        <v>0</v>
      </c>
      <c r="BH311" s="140">
        <f t="shared" si="92"/>
        <v>0</v>
      </c>
      <c r="BI311" s="140">
        <f t="shared" si="93"/>
        <v>0</v>
      </c>
      <c r="BJ311" s="139" t="s">
        <v>87</v>
      </c>
      <c r="BK311" s="262">
        <f t="shared" si="94"/>
        <v>0</v>
      </c>
      <c r="BL311" s="139" t="s">
        <v>253</v>
      </c>
      <c r="BM311" s="139" t="s">
        <v>789</v>
      </c>
    </row>
    <row r="312" spans="2:65" s="138" customFormat="1" ht="44.25" customHeight="1">
      <c r="B312" s="132"/>
      <c r="C312" s="170" t="s">
        <v>790</v>
      </c>
      <c r="D312" s="170" t="s">
        <v>236</v>
      </c>
      <c r="E312" s="268" t="s">
        <v>791</v>
      </c>
      <c r="F312" s="331" t="s">
        <v>792</v>
      </c>
      <c r="G312" s="331"/>
      <c r="H312" s="331"/>
      <c r="I312" s="331"/>
      <c r="J312" s="269" t="s">
        <v>247</v>
      </c>
      <c r="K312" s="270">
        <v>1</v>
      </c>
      <c r="L312" s="332">
        <v>0</v>
      </c>
      <c r="M312" s="332"/>
      <c r="N312" s="333">
        <f t="shared" si="85"/>
        <v>0</v>
      </c>
      <c r="O312" s="321"/>
      <c r="P312" s="321"/>
      <c r="Q312" s="321"/>
      <c r="R312" s="135"/>
      <c r="T312" s="166" t="s">
        <v>5</v>
      </c>
      <c r="U312" s="259" t="s">
        <v>43</v>
      </c>
      <c r="V312" s="133"/>
      <c r="W312" s="260">
        <f t="shared" si="86"/>
        <v>0</v>
      </c>
      <c r="X312" s="260">
        <v>0</v>
      </c>
      <c r="Y312" s="260">
        <f t="shared" si="87"/>
        <v>0</v>
      </c>
      <c r="Z312" s="260">
        <v>0</v>
      </c>
      <c r="AA312" s="261">
        <f t="shared" si="88"/>
        <v>0</v>
      </c>
      <c r="AR312" s="139" t="s">
        <v>317</v>
      </c>
      <c r="AT312" s="139" t="s">
        <v>236</v>
      </c>
      <c r="AU312" s="139" t="s">
        <v>87</v>
      </c>
      <c r="AY312" s="139" t="s">
        <v>188</v>
      </c>
      <c r="BE312" s="140">
        <f t="shared" si="89"/>
        <v>0</v>
      </c>
      <c r="BF312" s="140">
        <f t="shared" si="90"/>
        <v>0</v>
      </c>
      <c r="BG312" s="140">
        <f t="shared" si="91"/>
        <v>0</v>
      </c>
      <c r="BH312" s="140">
        <f t="shared" si="92"/>
        <v>0</v>
      </c>
      <c r="BI312" s="140">
        <f t="shared" si="93"/>
        <v>0</v>
      </c>
      <c r="BJ312" s="139" t="s">
        <v>87</v>
      </c>
      <c r="BK312" s="262">
        <f t="shared" si="94"/>
        <v>0</v>
      </c>
      <c r="BL312" s="139" t="s">
        <v>253</v>
      </c>
      <c r="BM312" s="139" t="s">
        <v>793</v>
      </c>
    </row>
    <row r="313" spans="2:65" s="138" customFormat="1" ht="31.5" customHeight="1">
      <c r="B313" s="132"/>
      <c r="C313" s="170" t="s">
        <v>794</v>
      </c>
      <c r="D313" s="170" t="s">
        <v>236</v>
      </c>
      <c r="E313" s="268" t="s">
        <v>795</v>
      </c>
      <c r="F313" s="331" t="s">
        <v>796</v>
      </c>
      <c r="G313" s="331"/>
      <c r="H313" s="331"/>
      <c r="I313" s="331"/>
      <c r="J313" s="269" t="s">
        <v>247</v>
      </c>
      <c r="K313" s="270">
        <v>3</v>
      </c>
      <c r="L313" s="332">
        <v>0</v>
      </c>
      <c r="M313" s="332"/>
      <c r="N313" s="333">
        <f t="shared" si="85"/>
        <v>0</v>
      </c>
      <c r="O313" s="321"/>
      <c r="P313" s="321"/>
      <c r="Q313" s="321"/>
      <c r="R313" s="135"/>
      <c r="T313" s="166" t="s">
        <v>5</v>
      </c>
      <c r="U313" s="259" t="s">
        <v>43</v>
      </c>
      <c r="V313" s="133"/>
      <c r="W313" s="260">
        <f t="shared" si="86"/>
        <v>0</v>
      </c>
      <c r="X313" s="260">
        <v>0</v>
      </c>
      <c r="Y313" s="260">
        <f t="shared" si="87"/>
        <v>0</v>
      </c>
      <c r="Z313" s="260">
        <v>0</v>
      </c>
      <c r="AA313" s="261">
        <f t="shared" si="88"/>
        <v>0</v>
      </c>
      <c r="AR313" s="139" t="s">
        <v>317</v>
      </c>
      <c r="AT313" s="139" t="s">
        <v>236</v>
      </c>
      <c r="AU313" s="139" t="s">
        <v>87</v>
      </c>
      <c r="AY313" s="139" t="s">
        <v>188</v>
      </c>
      <c r="BE313" s="140">
        <f t="shared" si="89"/>
        <v>0</v>
      </c>
      <c r="BF313" s="140">
        <f t="shared" si="90"/>
        <v>0</v>
      </c>
      <c r="BG313" s="140">
        <f t="shared" si="91"/>
        <v>0</v>
      </c>
      <c r="BH313" s="140">
        <f t="shared" si="92"/>
        <v>0</v>
      </c>
      <c r="BI313" s="140">
        <f t="shared" si="93"/>
        <v>0</v>
      </c>
      <c r="BJ313" s="139" t="s">
        <v>87</v>
      </c>
      <c r="BK313" s="262">
        <f t="shared" si="94"/>
        <v>0</v>
      </c>
      <c r="BL313" s="139" t="s">
        <v>253</v>
      </c>
      <c r="BM313" s="139" t="s">
        <v>797</v>
      </c>
    </row>
    <row r="314" spans="2:65" s="138" customFormat="1" ht="44.25" customHeight="1">
      <c r="B314" s="132"/>
      <c r="C314" s="161" t="s">
        <v>798</v>
      </c>
      <c r="D314" s="161" t="s">
        <v>189</v>
      </c>
      <c r="E314" s="264" t="s">
        <v>799</v>
      </c>
      <c r="F314" s="319" t="s">
        <v>800</v>
      </c>
      <c r="G314" s="319"/>
      <c r="H314" s="319"/>
      <c r="I314" s="319"/>
      <c r="J314" s="265" t="s">
        <v>247</v>
      </c>
      <c r="K314" s="266">
        <v>9</v>
      </c>
      <c r="L314" s="320">
        <v>0</v>
      </c>
      <c r="M314" s="320"/>
      <c r="N314" s="321">
        <f t="shared" si="85"/>
        <v>0</v>
      </c>
      <c r="O314" s="321"/>
      <c r="P314" s="321"/>
      <c r="Q314" s="321"/>
      <c r="R314" s="135"/>
      <c r="T314" s="166" t="s">
        <v>5</v>
      </c>
      <c r="U314" s="259" t="s">
        <v>43</v>
      </c>
      <c r="V314" s="133"/>
      <c r="W314" s="260">
        <f t="shared" si="86"/>
        <v>0</v>
      </c>
      <c r="X314" s="260">
        <v>0</v>
      </c>
      <c r="Y314" s="260">
        <f t="shared" si="87"/>
        <v>0</v>
      </c>
      <c r="Z314" s="260">
        <v>0</v>
      </c>
      <c r="AA314" s="261">
        <f t="shared" si="88"/>
        <v>0</v>
      </c>
      <c r="AR314" s="139" t="s">
        <v>253</v>
      </c>
      <c r="AT314" s="139" t="s">
        <v>189</v>
      </c>
      <c r="AU314" s="139" t="s">
        <v>87</v>
      </c>
      <c r="AY314" s="139" t="s">
        <v>188</v>
      </c>
      <c r="BE314" s="140">
        <f t="shared" si="89"/>
        <v>0</v>
      </c>
      <c r="BF314" s="140">
        <f t="shared" si="90"/>
        <v>0</v>
      </c>
      <c r="BG314" s="140">
        <f t="shared" si="91"/>
        <v>0</v>
      </c>
      <c r="BH314" s="140">
        <f t="shared" si="92"/>
        <v>0</v>
      </c>
      <c r="BI314" s="140">
        <f t="shared" si="93"/>
        <v>0</v>
      </c>
      <c r="BJ314" s="139" t="s">
        <v>87</v>
      </c>
      <c r="BK314" s="262">
        <f t="shared" si="94"/>
        <v>0</v>
      </c>
      <c r="BL314" s="139" t="s">
        <v>253</v>
      </c>
      <c r="BM314" s="139" t="s">
        <v>801</v>
      </c>
    </row>
    <row r="315" spans="2:65" s="138" customFormat="1" ht="31.5" customHeight="1">
      <c r="B315" s="132"/>
      <c r="C315" s="170" t="s">
        <v>802</v>
      </c>
      <c r="D315" s="170" t="s">
        <v>236</v>
      </c>
      <c r="E315" s="268" t="s">
        <v>803</v>
      </c>
      <c r="F315" s="331" t="s">
        <v>804</v>
      </c>
      <c r="G315" s="331"/>
      <c r="H315" s="331"/>
      <c r="I315" s="331"/>
      <c r="J315" s="269" t="s">
        <v>247</v>
      </c>
      <c r="K315" s="270">
        <v>9</v>
      </c>
      <c r="L315" s="332">
        <v>0</v>
      </c>
      <c r="M315" s="332"/>
      <c r="N315" s="333">
        <f t="shared" si="85"/>
        <v>0</v>
      </c>
      <c r="O315" s="321"/>
      <c r="P315" s="321"/>
      <c r="Q315" s="321"/>
      <c r="R315" s="135"/>
      <c r="T315" s="166" t="s">
        <v>5</v>
      </c>
      <c r="U315" s="259" t="s">
        <v>43</v>
      </c>
      <c r="V315" s="133"/>
      <c r="W315" s="260">
        <f t="shared" si="86"/>
        <v>0</v>
      </c>
      <c r="X315" s="260">
        <v>1E-3</v>
      </c>
      <c r="Y315" s="260">
        <f t="shared" si="87"/>
        <v>9.0000000000000011E-3</v>
      </c>
      <c r="Z315" s="260">
        <v>0</v>
      </c>
      <c r="AA315" s="261">
        <f t="shared" si="88"/>
        <v>0</v>
      </c>
      <c r="AR315" s="139" t="s">
        <v>317</v>
      </c>
      <c r="AT315" s="139" t="s">
        <v>236</v>
      </c>
      <c r="AU315" s="139" t="s">
        <v>87</v>
      </c>
      <c r="AY315" s="139" t="s">
        <v>188</v>
      </c>
      <c r="BE315" s="140">
        <f t="shared" si="89"/>
        <v>0</v>
      </c>
      <c r="BF315" s="140">
        <f t="shared" si="90"/>
        <v>0</v>
      </c>
      <c r="BG315" s="140">
        <f t="shared" si="91"/>
        <v>0</v>
      </c>
      <c r="BH315" s="140">
        <f t="shared" si="92"/>
        <v>0</v>
      </c>
      <c r="BI315" s="140">
        <f t="shared" si="93"/>
        <v>0</v>
      </c>
      <c r="BJ315" s="139" t="s">
        <v>87</v>
      </c>
      <c r="BK315" s="262">
        <f t="shared" si="94"/>
        <v>0</v>
      </c>
      <c r="BL315" s="139" t="s">
        <v>253</v>
      </c>
      <c r="BM315" s="139" t="s">
        <v>805</v>
      </c>
    </row>
    <row r="316" spans="2:65" s="138" customFormat="1" ht="57" customHeight="1">
      <c r="B316" s="132"/>
      <c r="C316" s="170" t="s">
        <v>806</v>
      </c>
      <c r="D316" s="170" t="s">
        <v>236</v>
      </c>
      <c r="E316" s="268" t="s">
        <v>807</v>
      </c>
      <c r="F316" s="331" t="s">
        <v>1782</v>
      </c>
      <c r="G316" s="331"/>
      <c r="H316" s="331"/>
      <c r="I316" s="331"/>
      <c r="J316" s="269" t="s">
        <v>247</v>
      </c>
      <c r="K316" s="270">
        <v>1</v>
      </c>
      <c r="L316" s="332">
        <v>0</v>
      </c>
      <c r="M316" s="332"/>
      <c r="N316" s="333">
        <f t="shared" si="85"/>
        <v>0</v>
      </c>
      <c r="O316" s="321"/>
      <c r="P316" s="321"/>
      <c r="Q316" s="321"/>
      <c r="R316" s="135"/>
      <c r="T316" s="166" t="s">
        <v>5</v>
      </c>
      <c r="U316" s="259" t="s">
        <v>43</v>
      </c>
      <c r="V316" s="133"/>
      <c r="W316" s="260">
        <f t="shared" si="86"/>
        <v>0</v>
      </c>
      <c r="X316" s="260">
        <v>2.5000000000000001E-2</v>
      </c>
      <c r="Y316" s="260">
        <f t="shared" si="87"/>
        <v>2.5000000000000001E-2</v>
      </c>
      <c r="Z316" s="260">
        <v>0</v>
      </c>
      <c r="AA316" s="261">
        <f t="shared" si="88"/>
        <v>0</v>
      </c>
      <c r="AC316" s="138" t="s">
        <v>1752</v>
      </c>
      <c r="AR316" s="139" t="s">
        <v>317</v>
      </c>
      <c r="AT316" s="139" t="s">
        <v>236</v>
      </c>
      <c r="AU316" s="139" t="s">
        <v>87</v>
      </c>
      <c r="AY316" s="139" t="s">
        <v>188</v>
      </c>
      <c r="BE316" s="140">
        <f t="shared" si="89"/>
        <v>0</v>
      </c>
      <c r="BF316" s="140">
        <f t="shared" si="90"/>
        <v>0</v>
      </c>
      <c r="BG316" s="140">
        <f t="shared" si="91"/>
        <v>0</v>
      </c>
      <c r="BH316" s="140">
        <f t="shared" si="92"/>
        <v>0</v>
      </c>
      <c r="BI316" s="140">
        <f t="shared" si="93"/>
        <v>0</v>
      </c>
      <c r="BJ316" s="139" t="s">
        <v>87</v>
      </c>
      <c r="BK316" s="262">
        <f t="shared" si="94"/>
        <v>0</v>
      </c>
      <c r="BL316" s="139" t="s">
        <v>253</v>
      </c>
      <c r="BM316" s="139" t="s">
        <v>808</v>
      </c>
    </row>
    <row r="317" spans="2:65" s="138" customFormat="1" ht="44.25" customHeight="1">
      <c r="B317" s="132"/>
      <c r="C317" s="170" t="s">
        <v>809</v>
      </c>
      <c r="D317" s="170" t="s">
        <v>236</v>
      </c>
      <c r="E317" s="268" t="s">
        <v>810</v>
      </c>
      <c r="F317" s="331" t="s">
        <v>1783</v>
      </c>
      <c r="G317" s="331"/>
      <c r="H317" s="331"/>
      <c r="I317" s="331"/>
      <c r="J317" s="269" t="s">
        <v>247</v>
      </c>
      <c r="K317" s="270">
        <v>2</v>
      </c>
      <c r="L317" s="332">
        <v>0</v>
      </c>
      <c r="M317" s="332"/>
      <c r="N317" s="333">
        <f t="shared" si="85"/>
        <v>0</v>
      </c>
      <c r="O317" s="321"/>
      <c r="P317" s="321"/>
      <c r="Q317" s="321"/>
      <c r="R317" s="135"/>
      <c r="T317" s="166" t="s">
        <v>5</v>
      </c>
      <c r="U317" s="259" t="s">
        <v>43</v>
      </c>
      <c r="V317" s="133"/>
      <c r="W317" s="260">
        <f t="shared" si="86"/>
        <v>0</v>
      </c>
      <c r="X317" s="260">
        <v>2.5000000000000001E-2</v>
      </c>
      <c r="Y317" s="260">
        <f t="shared" si="87"/>
        <v>0.05</v>
      </c>
      <c r="Z317" s="260">
        <v>0</v>
      </c>
      <c r="AA317" s="261">
        <f t="shared" si="88"/>
        <v>0</v>
      </c>
      <c r="AC317" s="138" t="s">
        <v>1752</v>
      </c>
      <c r="AR317" s="139" t="s">
        <v>317</v>
      </c>
      <c r="AT317" s="139" t="s">
        <v>236</v>
      </c>
      <c r="AU317" s="139" t="s">
        <v>87</v>
      </c>
      <c r="AY317" s="139" t="s">
        <v>188</v>
      </c>
      <c r="BE317" s="140">
        <f t="shared" si="89"/>
        <v>0</v>
      </c>
      <c r="BF317" s="140">
        <f t="shared" si="90"/>
        <v>0</v>
      </c>
      <c r="BG317" s="140">
        <f t="shared" si="91"/>
        <v>0</v>
      </c>
      <c r="BH317" s="140">
        <f t="shared" si="92"/>
        <v>0</v>
      </c>
      <c r="BI317" s="140">
        <f t="shared" si="93"/>
        <v>0</v>
      </c>
      <c r="BJ317" s="139" t="s">
        <v>87</v>
      </c>
      <c r="BK317" s="262">
        <f t="shared" si="94"/>
        <v>0</v>
      </c>
      <c r="BL317" s="139" t="s">
        <v>253</v>
      </c>
      <c r="BM317" s="139" t="s">
        <v>811</v>
      </c>
    </row>
    <row r="318" spans="2:65" s="138" customFormat="1" ht="57" customHeight="1">
      <c r="B318" s="132"/>
      <c r="C318" s="170" t="s">
        <v>812</v>
      </c>
      <c r="D318" s="170" t="s">
        <v>236</v>
      </c>
      <c r="E318" s="268" t="s">
        <v>813</v>
      </c>
      <c r="F318" s="331" t="s">
        <v>1784</v>
      </c>
      <c r="G318" s="331"/>
      <c r="H318" s="331"/>
      <c r="I318" s="331"/>
      <c r="J318" s="269" t="s">
        <v>247</v>
      </c>
      <c r="K318" s="270">
        <v>1</v>
      </c>
      <c r="L318" s="332">
        <v>0</v>
      </c>
      <c r="M318" s="332"/>
      <c r="N318" s="333">
        <f t="shared" si="85"/>
        <v>0</v>
      </c>
      <c r="O318" s="321"/>
      <c r="P318" s="321"/>
      <c r="Q318" s="321"/>
      <c r="R318" s="135"/>
      <c r="T318" s="166" t="s">
        <v>5</v>
      </c>
      <c r="U318" s="259" t="s">
        <v>43</v>
      </c>
      <c r="V318" s="133"/>
      <c r="W318" s="260">
        <f t="shared" si="86"/>
        <v>0</v>
      </c>
      <c r="X318" s="260">
        <v>2.5000000000000001E-2</v>
      </c>
      <c r="Y318" s="260">
        <f t="shared" si="87"/>
        <v>2.5000000000000001E-2</v>
      </c>
      <c r="Z318" s="260">
        <v>0</v>
      </c>
      <c r="AA318" s="261">
        <f t="shared" si="88"/>
        <v>0</v>
      </c>
      <c r="AC318" s="138" t="s">
        <v>1752</v>
      </c>
      <c r="AR318" s="139" t="s">
        <v>317</v>
      </c>
      <c r="AT318" s="139" t="s">
        <v>236</v>
      </c>
      <c r="AU318" s="139" t="s">
        <v>87</v>
      </c>
      <c r="AY318" s="139" t="s">
        <v>188</v>
      </c>
      <c r="BE318" s="140">
        <f t="shared" si="89"/>
        <v>0</v>
      </c>
      <c r="BF318" s="140">
        <f t="shared" si="90"/>
        <v>0</v>
      </c>
      <c r="BG318" s="140">
        <f t="shared" si="91"/>
        <v>0</v>
      </c>
      <c r="BH318" s="140">
        <f t="shared" si="92"/>
        <v>0</v>
      </c>
      <c r="BI318" s="140">
        <f t="shared" si="93"/>
        <v>0</v>
      </c>
      <c r="BJ318" s="139" t="s">
        <v>87</v>
      </c>
      <c r="BK318" s="262">
        <f t="shared" si="94"/>
        <v>0</v>
      </c>
      <c r="BL318" s="139" t="s">
        <v>253</v>
      </c>
      <c r="BM318" s="139" t="s">
        <v>814</v>
      </c>
    </row>
    <row r="319" spans="2:65" s="138" customFormat="1" ht="44.25" customHeight="1">
      <c r="B319" s="132"/>
      <c r="C319" s="170" t="s">
        <v>815</v>
      </c>
      <c r="D319" s="170" t="s">
        <v>236</v>
      </c>
      <c r="E319" s="268" t="s">
        <v>816</v>
      </c>
      <c r="F319" s="331" t="s">
        <v>1785</v>
      </c>
      <c r="G319" s="331"/>
      <c r="H319" s="331"/>
      <c r="I319" s="331"/>
      <c r="J319" s="269" t="s">
        <v>247</v>
      </c>
      <c r="K319" s="270">
        <v>4</v>
      </c>
      <c r="L319" s="332">
        <v>0</v>
      </c>
      <c r="M319" s="332"/>
      <c r="N319" s="333">
        <f t="shared" si="85"/>
        <v>0</v>
      </c>
      <c r="O319" s="321"/>
      <c r="P319" s="321"/>
      <c r="Q319" s="321"/>
      <c r="R319" s="135"/>
      <c r="T319" s="166" t="s">
        <v>5</v>
      </c>
      <c r="U319" s="259" t="s">
        <v>43</v>
      </c>
      <c r="V319" s="133"/>
      <c r="W319" s="260">
        <f t="shared" si="86"/>
        <v>0</v>
      </c>
      <c r="X319" s="260">
        <v>2.5000000000000001E-2</v>
      </c>
      <c r="Y319" s="260">
        <f t="shared" si="87"/>
        <v>0.1</v>
      </c>
      <c r="Z319" s="260">
        <v>0</v>
      </c>
      <c r="AA319" s="261">
        <f t="shared" si="88"/>
        <v>0</v>
      </c>
      <c r="AC319" s="138" t="s">
        <v>1752</v>
      </c>
      <c r="AR319" s="139" t="s">
        <v>317</v>
      </c>
      <c r="AT319" s="139" t="s">
        <v>236</v>
      </c>
      <c r="AU319" s="139" t="s">
        <v>87</v>
      </c>
      <c r="AY319" s="139" t="s">
        <v>188</v>
      </c>
      <c r="BE319" s="140">
        <f t="shared" si="89"/>
        <v>0</v>
      </c>
      <c r="BF319" s="140">
        <f t="shared" si="90"/>
        <v>0</v>
      </c>
      <c r="BG319" s="140">
        <f t="shared" si="91"/>
        <v>0</v>
      </c>
      <c r="BH319" s="140">
        <f t="shared" si="92"/>
        <v>0</v>
      </c>
      <c r="BI319" s="140">
        <f t="shared" si="93"/>
        <v>0</v>
      </c>
      <c r="BJ319" s="139" t="s">
        <v>87</v>
      </c>
      <c r="BK319" s="262">
        <f t="shared" si="94"/>
        <v>0</v>
      </c>
      <c r="BL319" s="139" t="s">
        <v>253</v>
      </c>
      <c r="BM319" s="139" t="s">
        <v>817</v>
      </c>
    </row>
    <row r="320" spans="2:65" s="138" customFormat="1" ht="69.75" customHeight="1">
      <c r="B320" s="132"/>
      <c r="C320" s="170" t="s">
        <v>818</v>
      </c>
      <c r="D320" s="170" t="s">
        <v>236</v>
      </c>
      <c r="E320" s="268" t="s">
        <v>819</v>
      </c>
      <c r="F320" s="331" t="s">
        <v>1786</v>
      </c>
      <c r="G320" s="331"/>
      <c r="H320" s="331"/>
      <c r="I320" s="331"/>
      <c r="J320" s="269" t="s">
        <v>247</v>
      </c>
      <c r="K320" s="270">
        <v>1</v>
      </c>
      <c r="L320" s="332">
        <v>0</v>
      </c>
      <c r="M320" s="332"/>
      <c r="N320" s="333">
        <f t="shared" si="85"/>
        <v>0</v>
      </c>
      <c r="O320" s="321"/>
      <c r="P320" s="321"/>
      <c r="Q320" s="321"/>
      <c r="R320" s="135"/>
      <c r="T320" s="166" t="s">
        <v>5</v>
      </c>
      <c r="U320" s="259" t="s">
        <v>43</v>
      </c>
      <c r="V320" s="133"/>
      <c r="W320" s="260">
        <f t="shared" si="86"/>
        <v>0</v>
      </c>
      <c r="X320" s="260">
        <v>2.5000000000000001E-2</v>
      </c>
      <c r="Y320" s="260">
        <f t="shared" si="87"/>
        <v>2.5000000000000001E-2</v>
      </c>
      <c r="Z320" s="260">
        <v>0</v>
      </c>
      <c r="AA320" s="261">
        <f t="shared" si="88"/>
        <v>0</v>
      </c>
      <c r="AC320" s="138" t="s">
        <v>1752</v>
      </c>
      <c r="AR320" s="139" t="s">
        <v>317</v>
      </c>
      <c r="AT320" s="139" t="s">
        <v>236</v>
      </c>
      <c r="AU320" s="139" t="s">
        <v>87</v>
      </c>
      <c r="AY320" s="139" t="s">
        <v>188</v>
      </c>
      <c r="BE320" s="140">
        <f t="shared" si="89"/>
        <v>0</v>
      </c>
      <c r="BF320" s="140">
        <f t="shared" si="90"/>
        <v>0</v>
      </c>
      <c r="BG320" s="140">
        <f t="shared" si="91"/>
        <v>0</v>
      </c>
      <c r="BH320" s="140">
        <f t="shared" si="92"/>
        <v>0</v>
      </c>
      <c r="BI320" s="140">
        <f t="shared" si="93"/>
        <v>0</v>
      </c>
      <c r="BJ320" s="139" t="s">
        <v>87</v>
      </c>
      <c r="BK320" s="262">
        <f t="shared" si="94"/>
        <v>0</v>
      </c>
      <c r="BL320" s="139" t="s">
        <v>253</v>
      </c>
      <c r="BM320" s="139" t="s">
        <v>820</v>
      </c>
    </row>
    <row r="321" spans="2:65" s="138" customFormat="1" ht="31.5" customHeight="1">
      <c r="B321" s="132"/>
      <c r="C321" s="161" t="s">
        <v>821</v>
      </c>
      <c r="D321" s="161" t="s">
        <v>189</v>
      </c>
      <c r="E321" s="264" t="s">
        <v>822</v>
      </c>
      <c r="F321" s="319" t="s">
        <v>823</v>
      </c>
      <c r="G321" s="319"/>
      <c r="H321" s="319"/>
      <c r="I321" s="319"/>
      <c r="J321" s="265" t="s">
        <v>247</v>
      </c>
      <c r="K321" s="266">
        <v>9</v>
      </c>
      <c r="L321" s="320">
        <v>0</v>
      </c>
      <c r="M321" s="320"/>
      <c r="N321" s="321">
        <f t="shared" si="85"/>
        <v>0</v>
      </c>
      <c r="O321" s="321"/>
      <c r="P321" s="321"/>
      <c r="Q321" s="321"/>
      <c r="R321" s="135"/>
      <c r="T321" s="166" t="s">
        <v>5</v>
      </c>
      <c r="U321" s="259" t="s">
        <v>43</v>
      </c>
      <c r="V321" s="133"/>
      <c r="W321" s="260">
        <f t="shared" si="86"/>
        <v>0</v>
      </c>
      <c r="X321" s="260">
        <v>4.4999999999999999E-4</v>
      </c>
      <c r="Y321" s="260">
        <f t="shared" si="87"/>
        <v>4.0499999999999998E-3</v>
      </c>
      <c r="Z321" s="260">
        <v>0</v>
      </c>
      <c r="AA321" s="261">
        <f t="shared" si="88"/>
        <v>0</v>
      </c>
      <c r="AR321" s="139" t="s">
        <v>253</v>
      </c>
      <c r="AT321" s="139" t="s">
        <v>189</v>
      </c>
      <c r="AU321" s="139" t="s">
        <v>87</v>
      </c>
      <c r="AY321" s="139" t="s">
        <v>188</v>
      </c>
      <c r="BE321" s="140">
        <f t="shared" si="89"/>
        <v>0</v>
      </c>
      <c r="BF321" s="140">
        <f t="shared" si="90"/>
        <v>0</v>
      </c>
      <c r="BG321" s="140">
        <f t="shared" si="91"/>
        <v>0</v>
      </c>
      <c r="BH321" s="140">
        <f t="shared" si="92"/>
        <v>0</v>
      </c>
      <c r="BI321" s="140">
        <f t="shared" si="93"/>
        <v>0</v>
      </c>
      <c r="BJ321" s="139" t="s">
        <v>87</v>
      </c>
      <c r="BK321" s="262">
        <f t="shared" si="94"/>
        <v>0</v>
      </c>
      <c r="BL321" s="139" t="s">
        <v>253</v>
      </c>
      <c r="BM321" s="139" t="s">
        <v>824</v>
      </c>
    </row>
    <row r="322" spans="2:65" s="138" customFormat="1" ht="44.25" customHeight="1">
      <c r="B322" s="132"/>
      <c r="C322" s="170" t="s">
        <v>825</v>
      </c>
      <c r="D322" s="170" t="s">
        <v>236</v>
      </c>
      <c r="E322" s="268" t="s">
        <v>826</v>
      </c>
      <c r="F322" s="331" t="s">
        <v>1787</v>
      </c>
      <c r="G322" s="331"/>
      <c r="H322" s="331"/>
      <c r="I322" s="331"/>
      <c r="J322" s="269" t="s">
        <v>247</v>
      </c>
      <c r="K322" s="270">
        <v>3</v>
      </c>
      <c r="L322" s="332">
        <v>0</v>
      </c>
      <c r="M322" s="332"/>
      <c r="N322" s="333">
        <f t="shared" si="85"/>
        <v>0</v>
      </c>
      <c r="O322" s="321"/>
      <c r="P322" s="321"/>
      <c r="Q322" s="321"/>
      <c r="R322" s="135"/>
      <c r="T322" s="166" t="s">
        <v>5</v>
      </c>
      <c r="U322" s="259" t="s">
        <v>43</v>
      </c>
      <c r="V322" s="133"/>
      <c r="W322" s="260">
        <f t="shared" si="86"/>
        <v>0</v>
      </c>
      <c r="X322" s="260">
        <v>1.4999999999999999E-2</v>
      </c>
      <c r="Y322" s="260">
        <f t="shared" si="87"/>
        <v>4.4999999999999998E-2</v>
      </c>
      <c r="Z322" s="260">
        <v>0</v>
      </c>
      <c r="AA322" s="261">
        <f t="shared" si="88"/>
        <v>0</v>
      </c>
      <c r="AC322" s="138" t="s">
        <v>1752</v>
      </c>
      <c r="AR322" s="139" t="s">
        <v>317</v>
      </c>
      <c r="AT322" s="139" t="s">
        <v>236</v>
      </c>
      <c r="AU322" s="139" t="s">
        <v>87</v>
      </c>
      <c r="AY322" s="139" t="s">
        <v>188</v>
      </c>
      <c r="BE322" s="140">
        <f t="shared" si="89"/>
        <v>0</v>
      </c>
      <c r="BF322" s="140">
        <f t="shared" si="90"/>
        <v>0</v>
      </c>
      <c r="BG322" s="140">
        <f t="shared" si="91"/>
        <v>0</v>
      </c>
      <c r="BH322" s="140">
        <f t="shared" si="92"/>
        <v>0</v>
      </c>
      <c r="BI322" s="140">
        <f t="shared" si="93"/>
        <v>0</v>
      </c>
      <c r="BJ322" s="139" t="s">
        <v>87</v>
      </c>
      <c r="BK322" s="262">
        <f t="shared" si="94"/>
        <v>0</v>
      </c>
      <c r="BL322" s="139" t="s">
        <v>253</v>
      </c>
      <c r="BM322" s="139" t="s">
        <v>827</v>
      </c>
    </row>
    <row r="323" spans="2:65" s="138" customFormat="1" ht="44.25" customHeight="1">
      <c r="B323" s="132"/>
      <c r="C323" s="170" t="s">
        <v>828</v>
      </c>
      <c r="D323" s="170" t="s">
        <v>236</v>
      </c>
      <c r="E323" s="268" t="s">
        <v>829</v>
      </c>
      <c r="F323" s="331" t="s">
        <v>1788</v>
      </c>
      <c r="G323" s="331"/>
      <c r="H323" s="331"/>
      <c r="I323" s="331"/>
      <c r="J323" s="269" t="s">
        <v>247</v>
      </c>
      <c r="K323" s="270">
        <v>5</v>
      </c>
      <c r="L323" s="332">
        <v>0</v>
      </c>
      <c r="M323" s="332"/>
      <c r="N323" s="333">
        <f t="shared" si="85"/>
        <v>0</v>
      </c>
      <c r="O323" s="321"/>
      <c r="P323" s="321"/>
      <c r="Q323" s="321"/>
      <c r="R323" s="135"/>
      <c r="T323" s="166" t="s">
        <v>5</v>
      </c>
      <c r="U323" s="259" t="s">
        <v>43</v>
      </c>
      <c r="V323" s="133"/>
      <c r="W323" s="260">
        <f t="shared" si="86"/>
        <v>0</v>
      </c>
      <c r="X323" s="260">
        <v>1.4999999999999999E-2</v>
      </c>
      <c r="Y323" s="260">
        <f t="shared" si="87"/>
        <v>7.4999999999999997E-2</v>
      </c>
      <c r="Z323" s="260">
        <v>0</v>
      </c>
      <c r="AA323" s="261">
        <f t="shared" si="88"/>
        <v>0</v>
      </c>
      <c r="AC323" s="138" t="s">
        <v>1752</v>
      </c>
      <c r="AR323" s="139" t="s">
        <v>317</v>
      </c>
      <c r="AT323" s="139" t="s">
        <v>236</v>
      </c>
      <c r="AU323" s="139" t="s">
        <v>87</v>
      </c>
      <c r="AY323" s="139" t="s">
        <v>188</v>
      </c>
      <c r="BE323" s="140">
        <f t="shared" si="89"/>
        <v>0</v>
      </c>
      <c r="BF323" s="140">
        <f t="shared" si="90"/>
        <v>0</v>
      </c>
      <c r="BG323" s="140">
        <f t="shared" si="91"/>
        <v>0</v>
      </c>
      <c r="BH323" s="140">
        <f t="shared" si="92"/>
        <v>0</v>
      </c>
      <c r="BI323" s="140">
        <f t="shared" si="93"/>
        <v>0</v>
      </c>
      <c r="BJ323" s="139" t="s">
        <v>87</v>
      </c>
      <c r="BK323" s="262">
        <f t="shared" si="94"/>
        <v>0</v>
      </c>
      <c r="BL323" s="139" t="s">
        <v>253</v>
      </c>
      <c r="BM323" s="139" t="s">
        <v>830</v>
      </c>
    </row>
    <row r="324" spans="2:65" s="138" customFormat="1" ht="44.25" customHeight="1">
      <c r="B324" s="132"/>
      <c r="C324" s="170" t="s">
        <v>831</v>
      </c>
      <c r="D324" s="170" t="s">
        <v>236</v>
      </c>
      <c r="E324" s="268" t="s">
        <v>832</v>
      </c>
      <c r="F324" s="331" t="s">
        <v>833</v>
      </c>
      <c r="G324" s="331"/>
      <c r="H324" s="331"/>
      <c r="I324" s="331"/>
      <c r="J324" s="269" t="s">
        <v>247</v>
      </c>
      <c r="K324" s="270">
        <v>1</v>
      </c>
      <c r="L324" s="332">
        <v>0</v>
      </c>
      <c r="M324" s="332"/>
      <c r="N324" s="333">
        <f t="shared" si="85"/>
        <v>0</v>
      </c>
      <c r="O324" s="321"/>
      <c r="P324" s="321"/>
      <c r="Q324" s="321"/>
      <c r="R324" s="135"/>
      <c r="T324" s="166" t="s">
        <v>5</v>
      </c>
      <c r="U324" s="259" t="s">
        <v>43</v>
      </c>
      <c r="V324" s="133"/>
      <c r="W324" s="260">
        <f t="shared" si="86"/>
        <v>0</v>
      </c>
      <c r="X324" s="260">
        <v>1.4999999999999999E-2</v>
      </c>
      <c r="Y324" s="260">
        <f t="shared" si="87"/>
        <v>1.4999999999999999E-2</v>
      </c>
      <c r="Z324" s="260">
        <v>0</v>
      </c>
      <c r="AA324" s="261">
        <f t="shared" si="88"/>
        <v>0</v>
      </c>
      <c r="AR324" s="139" t="s">
        <v>317</v>
      </c>
      <c r="AT324" s="139" t="s">
        <v>236</v>
      </c>
      <c r="AU324" s="139" t="s">
        <v>87</v>
      </c>
      <c r="AY324" s="139" t="s">
        <v>188</v>
      </c>
      <c r="BE324" s="140">
        <f t="shared" si="89"/>
        <v>0</v>
      </c>
      <c r="BF324" s="140">
        <f t="shared" si="90"/>
        <v>0</v>
      </c>
      <c r="BG324" s="140">
        <f t="shared" si="91"/>
        <v>0</v>
      </c>
      <c r="BH324" s="140">
        <f t="shared" si="92"/>
        <v>0</v>
      </c>
      <c r="BI324" s="140">
        <f t="shared" si="93"/>
        <v>0</v>
      </c>
      <c r="BJ324" s="139" t="s">
        <v>87</v>
      </c>
      <c r="BK324" s="262">
        <f t="shared" si="94"/>
        <v>0</v>
      </c>
      <c r="BL324" s="139" t="s">
        <v>253</v>
      </c>
      <c r="BM324" s="139" t="s">
        <v>834</v>
      </c>
    </row>
    <row r="325" spans="2:65" s="138" customFormat="1" ht="57" customHeight="1">
      <c r="B325" s="132"/>
      <c r="C325" s="161" t="s">
        <v>835</v>
      </c>
      <c r="D325" s="161" t="s">
        <v>189</v>
      </c>
      <c r="E325" s="264" t="s">
        <v>836</v>
      </c>
      <c r="F325" s="319" t="s">
        <v>837</v>
      </c>
      <c r="G325" s="319"/>
      <c r="H325" s="319"/>
      <c r="I325" s="319"/>
      <c r="J325" s="265" t="s">
        <v>247</v>
      </c>
      <c r="K325" s="266">
        <v>1</v>
      </c>
      <c r="L325" s="320">
        <v>0</v>
      </c>
      <c r="M325" s="320"/>
      <c r="N325" s="321">
        <f t="shared" si="85"/>
        <v>0</v>
      </c>
      <c r="O325" s="321"/>
      <c r="P325" s="321"/>
      <c r="Q325" s="321"/>
      <c r="R325" s="135"/>
      <c r="T325" s="166" t="s">
        <v>5</v>
      </c>
      <c r="U325" s="259" t="s">
        <v>43</v>
      </c>
      <c r="V325" s="133"/>
      <c r="W325" s="260">
        <f t="shared" si="86"/>
        <v>0</v>
      </c>
      <c r="X325" s="260">
        <v>0</v>
      </c>
      <c r="Y325" s="260">
        <f t="shared" si="87"/>
        <v>0</v>
      </c>
      <c r="Z325" s="260">
        <v>0</v>
      </c>
      <c r="AA325" s="261">
        <f t="shared" si="88"/>
        <v>0</v>
      </c>
      <c r="AR325" s="139" t="s">
        <v>253</v>
      </c>
      <c r="AT325" s="139" t="s">
        <v>189</v>
      </c>
      <c r="AU325" s="139" t="s">
        <v>87</v>
      </c>
      <c r="AY325" s="139" t="s">
        <v>188</v>
      </c>
      <c r="BE325" s="140">
        <f t="shared" si="89"/>
        <v>0</v>
      </c>
      <c r="BF325" s="140">
        <f t="shared" si="90"/>
        <v>0</v>
      </c>
      <c r="BG325" s="140">
        <f t="shared" si="91"/>
        <v>0</v>
      </c>
      <c r="BH325" s="140">
        <f t="shared" si="92"/>
        <v>0</v>
      </c>
      <c r="BI325" s="140">
        <f t="shared" si="93"/>
        <v>0</v>
      </c>
      <c r="BJ325" s="139" t="s">
        <v>87</v>
      </c>
      <c r="BK325" s="262">
        <f t="shared" si="94"/>
        <v>0</v>
      </c>
      <c r="BL325" s="139" t="s">
        <v>253</v>
      </c>
      <c r="BM325" s="139" t="s">
        <v>838</v>
      </c>
    </row>
    <row r="326" spans="2:65" s="138" customFormat="1" ht="31.5" customHeight="1">
      <c r="B326" s="132"/>
      <c r="C326" s="161" t="s">
        <v>839</v>
      </c>
      <c r="D326" s="161" t="s">
        <v>189</v>
      </c>
      <c r="E326" s="264" t="s">
        <v>840</v>
      </c>
      <c r="F326" s="319" t="s">
        <v>841</v>
      </c>
      <c r="G326" s="319"/>
      <c r="H326" s="319"/>
      <c r="I326" s="319"/>
      <c r="J326" s="265" t="s">
        <v>603</v>
      </c>
      <c r="K326" s="272">
        <v>0</v>
      </c>
      <c r="L326" s="320">
        <v>0</v>
      </c>
      <c r="M326" s="320"/>
      <c r="N326" s="321">
        <f t="shared" si="85"/>
        <v>0</v>
      </c>
      <c r="O326" s="321"/>
      <c r="P326" s="321"/>
      <c r="Q326" s="321"/>
      <c r="R326" s="135"/>
      <c r="T326" s="166" t="s">
        <v>5</v>
      </c>
      <c r="U326" s="259" t="s">
        <v>43</v>
      </c>
      <c r="V326" s="133"/>
      <c r="W326" s="260">
        <f t="shared" si="86"/>
        <v>0</v>
      </c>
      <c r="X326" s="260">
        <v>0</v>
      </c>
      <c r="Y326" s="260">
        <f t="shared" si="87"/>
        <v>0</v>
      </c>
      <c r="Z326" s="260">
        <v>0</v>
      </c>
      <c r="AA326" s="261">
        <f t="shared" si="88"/>
        <v>0</v>
      </c>
      <c r="AR326" s="139" t="s">
        <v>253</v>
      </c>
      <c r="AT326" s="139" t="s">
        <v>189</v>
      </c>
      <c r="AU326" s="139" t="s">
        <v>87</v>
      </c>
      <c r="AY326" s="139" t="s">
        <v>188</v>
      </c>
      <c r="BE326" s="140">
        <f t="shared" si="89"/>
        <v>0</v>
      </c>
      <c r="BF326" s="140">
        <f t="shared" si="90"/>
        <v>0</v>
      </c>
      <c r="BG326" s="140">
        <f t="shared" si="91"/>
        <v>0</v>
      </c>
      <c r="BH326" s="140">
        <f t="shared" si="92"/>
        <v>0</v>
      </c>
      <c r="BI326" s="140">
        <f t="shared" si="93"/>
        <v>0</v>
      </c>
      <c r="BJ326" s="139" t="s">
        <v>87</v>
      </c>
      <c r="BK326" s="262">
        <f t="shared" si="94"/>
        <v>0</v>
      </c>
      <c r="BL326" s="139" t="s">
        <v>253</v>
      </c>
      <c r="BM326" s="139" t="s">
        <v>842</v>
      </c>
    </row>
    <row r="327" spans="2:65" s="251" customFormat="1" ht="29.85" customHeight="1">
      <c r="B327" s="247"/>
      <c r="C327" s="248"/>
      <c r="D327" s="258" t="s">
        <v>155</v>
      </c>
      <c r="E327" s="267"/>
      <c r="F327" s="267"/>
      <c r="G327" s="267"/>
      <c r="H327" s="267"/>
      <c r="I327" s="267"/>
      <c r="J327" s="267"/>
      <c r="K327" s="267"/>
      <c r="L327" s="258"/>
      <c r="M327" s="258"/>
      <c r="N327" s="317">
        <f>BK327</f>
        <v>0</v>
      </c>
      <c r="O327" s="318"/>
      <c r="P327" s="318"/>
      <c r="Q327" s="318"/>
      <c r="R327" s="250"/>
      <c r="T327" s="252"/>
      <c r="U327" s="248"/>
      <c r="V327" s="248"/>
      <c r="W327" s="253">
        <f>SUM(W328:W344)</f>
        <v>0</v>
      </c>
      <c r="X327" s="248"/>
      <c r="Y327" s="253">
        <f>SUM(Y328:Y344)</f>
        <v>0.27491837999999996</v>
      </c>
      <c r="Z327" s="248"/>
      <c r="AA327" s="254">
        <f>SUM(AA328:AA344)</f>
        <v>0</v>
      </c>
      <c r="AR327" s="255" t="s">
        <v>87</v>
      </c>
      <c r="AT327" s="256" t="s">
        <v>75</v>
      </c>
      <c r="AU327" s="256" t="s">
        <v>83</v>
      </c>
      <c r="AY327" s="255" t="s">
        <v>188</v>
      </c>
      <c r="BK327" s="257">
        <f>SUM(BK328:BK344)</f>
        <v>0</v>
      </c>
    </row>
    <row r="328" spans="2:65" s="138" customFormat="1" ht="22.5" customHeight="1">
      <c r="B328" s="132"/>
      <c r="C328" s="161" t="s">
        <v>843</v>
      </c>
      <c r="D328" s="161" t="s">
        <v>189</v>
      </c>
      <c r="E328" s="264" t="s">
        <v>844</v>
      </c>
      <c r="F328" s="319" t="s">
        <v>845</v>
      </c>
      <c r="G328" s="319"/>
      <c r="H328" s="319"/>
      <c r="I328" s="319"/>
      <c r="J328" s="265" t="s">
        <v>192</v>
      </c>
      <c r="K328" s="266">
        <v>13.77</v>
      </c>
      <c r="L328" s="320">
        <v>0</v>
      </c>
      <c r="M328" s="320"/>
      <c r="N328" s="321">
        <f t="shared" ref="N328:N344" si="95">ROUND(L328*K328,3)</f>
        <v>0</v>
      </c>
      <c r="O328" s="321"/>
      <c r="P328" s="321"/>
      <c r="Q328" s="321"/>
      <c r="R328" s="135"/>
      <c r="T328" s="166" t="s">
        <v>5</v>
      </c>
      <c r="U328" s="259" t="s">
        <v>43</v>
      </c>
      <c r="V328" s="133"/>
      <c r="W328" s="260">
        <f t="shared" ref="W328:W344" si="96">V328*K328</f>
        <v>0</v>
      </c>
      <c r="X328" s="260">
        <v>0</v>
      </c>
      <c r="Y328" s="260">
        <f t="shared" ref="Y328:Y344" si="97">X328*K328</f>
        <v>0</v>
      </c>
      <c r="Z328" s="260">
        <v>0</v>
      </c>
      <c r="AA328" s="261">
        <f t="shared" ref="AA328:AA344" si="98">Z328*K328</f>
        <v>0</v>
      </c>
      <c r="AR328" s="139" t="s">
        <v>253</v>
      </c>
      <c r="AT328" s="139" t="s">
        <v>189</v>
      </c>
      <c r="AU328" s="139" t="s">
        <v>87</v>
      </c>
      <c r="AY328" s="139" t="s">
        <v>188</v>
      </c>
      <c r="BE328" s="140">
        <f t="shared" ref="BE328:BE344" si="99">IF(U328="základná",N328,0)</f>
        <v>0</v>
      </c>
      <c r="BF328" s="140">
        <f t="shared" ref="BF328:BF344" si="100">IF(U328="znížená",N328,0)</f>
        <v>0</v>
      </c>
      <c r="BG328" s="140">
        <f t="shared" ref="BG328:BG344" si="101">IF(U328="zákl. prenesená",N328,0)</f>
        <v>0</v>
      </c>
      <c r="BH328" s="140">
        <f t="shared" ref="BH328:BH344" si="102">IF(U328="zníž. prenesená",N328,0)</f>
        <v>0</v>
      </c>
      <c r="BI328" s="140">
        <f t="shared" ref="BI328:BI344" si="103">IF(U328="nulová",N328,0)</f>
        <v>0</v>
      </c>
      <c r="BJ328" s="139" t="s">
        <v>87</v>
      </c>
      <c r="BK328" s="262">
        <f t="shared" ref="BK328:BK344" si="104">ROUND(L328*K328,3)</f>
        <v>0</v>
      </c>
      <c r="BL328" s="139" t="s">
        <v>253</v>
      </c>
      <c r="BM328" s="139" t="s">
        <v>846</v>
      </c>
    </row>
    <row r="329" spans="2:65" s="138" customFormat="1" ht="31.5" customHeight="1">
      <c r="B329" s="132"/>
      <c r="C329" s="161" t="s">
        <v>847</v>
      </c>
      <c r="D329" s="161" t="s">
        <v>189</v>
      </c>
      <c r="E329" s="264" t="s">
        <v>848</v>
      </c>
      <c r="F329" s="319" t="s">
        <v>849</v>
      </c>
      <c r="G329" s="319"/>
      <c r="H329" s="319"/>
      <c r="I329" s="319"/>
      <c r="J329" s="265" t="s">
        <v>192</v>
      </c>
      <c r="K329" s="266">
        <v>39.805999999999997</v>
      </c>
      <c r="L329" s="320">
        <v>0</v>
      </c>
      <c r="M329" s="320"/>
      <c r="N329" s="321">
        <f t="shared" si="95"/>
        <v>0</v>
      </c>
      <c r="O329" s="321"/>
      <c r="P329" s="321"/>
      <c r="Q329" s="321"/>
      <c r="R329" s="135"/>
      <c r="T329" s="166" t="s">
        <v>5</v>
      </c>
      <c r="U329" s="259" t="s">
        <v>43</v>
      </c>
      <c r="V329" s="133"/>
      <c r="W329" s="260">
        <f t="shared" si="96"/>
        <v>0</v>
      </c>
      <c r="X329" s="260">
        <v>3.0000000000000001E-5</v>
      </c>
      <c r="Y329" s="260">
        <f t="shared" si="97"/>
        <v>1.19418E-3</v>
      </c>
      <c r="Z329" s="260">
        <v>0</v>
      </c>
      <c r="AA329" s="261">
        <f t="shared" si="98"/>
        <v>0</v>
      </c>
      <c r="AR329" s="139" t="s">
        <v>253</v>
      </c>
      <c r="AT329" s="139" t="s">
        <v>189</v>
      </c>
      <c r="AU329" s="139" t="s">
        <v>87</v>
      </c>
      <c r="AY329" s="139" t="s">
        <v>188</v>
      </c>
      <c r="BE329" s="140">
        <f t="shared" si="99"/>
        <v>0</v>
      </c>
      <c r="BF329" s="140">
        <f t="shared" si="100"/>
        <v>0</v>
      </c>
      <c r="BG329" s="140">
        <f t="shared" si="101"/>
        <v>0</v>
      </c>
      <c r="BH329" s="140">
        <f t="shared" si="102"/>
        <v>0</v>
      </c>
      <c r="BI329" s="140">
        <f t="shared" si="103"/>
        <v>0</v>
      </c>
      <c r="BJ329" s="139" t="s">
        <v>87</v>
      </c>
      <c r="BK329" s="262">
        <f t="shared" si="104"/>
        <v>0</v>
      </c>
      <c r="BL329" s="139" t="s">
        <v>253</v>
      </c>
      <c r="BM329" s="139" t="s">
        <v>850</v>
      </c>
    </row>
    <row r="330" spans="2:65" s="138" customFormat="1" ht="44.25" customHeight="1">
      <c r="B330" s="132"/>
      <c r="C330" s="170" t="s">
        <v>851</v>
      </c>
      <c r="D330" s="170" t="s">
        <v>236</v>
      </c>
      <c r="E330" s="268" t="s">
        <v>852</v>
      </c>
      <c r="F330" s="331" t="s">
        <v>853</v>
      </c>
      <c r="G330" s="331"/>
      <c r="H330" s="331"/>
      <c r="I330" s="331"/>
      <c r="J330" s="269" t="s">
        <v>247</v>
      </c>
      <c r="K330" s="270">
        <v>1</v>
      </c>
      <c r="L330" s="332">
        <v>0</v>
      </c>
      <c r="M330" s="332"/>
      <c r="N330" s="333">
        <f t="shared" si="95"/>
        <v>0</v>
      </c>
      <c r="O330" s="321"/>
      <c r="P330" s="321"/>
      <c r="Q330" s="321"/>
      <c r="R330" s="135"/>
      <c r="T330" s="166" t="s">
        <v>5</v>
      </c>
      <c r="U330" s="259" t="s">
        <v>43</v>
      </c>
      <c r="V330" s="133"/>
      <c r="W330" s="260">
        <f t="shared" si="96"/>
        <v>0</v>
      </c>
      <c r="X330" s="260">
        <v>0</v>
      </c>
      <c r="Y330" s="260">
        <f t="shared" si="97"/>
        <v>0</v>
      </c>
      <c r="Z330" s="260">
        <v>0</v>
      </c>
      <c r="AA330" s="261">
        <f t="shared" si="98"/>
        <v>0</v>
      </c>
      <c r="AR330" s="139" t="s">
        <v>317</v>
      </c>
      <c r="AT330" s="139" t="s">
        <v>236</v>
      </c>
      <c r="AU330" s="139" t="s">
        <v>87</v>
      </c>
      <c r="AY330" s="139" t="s">
        <v>188</v>
      </c>
      <c r="BE330" s="140">
        <f t="shared" si="99"/>
        <v>0</v>
      </c>
      <c r="BF330" s="140">
        <f t="shared" si="100"/>
        <v>0</v>
      </c>
      <c r="BG330" s="140">
        <f t="shared" si="101"/>
        <v>0</v>
      </c>
      <c r="BH330" s="140">
        <f t="shared" si="102"/>
        <v>0</v>
      </c>
      <c r="BI330" s="140">
        <f t="shared" si="103"/>
        <v>0</v>
      </c>
      <c r="BJ330" s="139" t="s">
        <v>87</v>
      </c>
      <c r="BK330" s="262">
        <f t="shared" si="104"/>
        <v>0</v>
      </c>
      <c r="BL330" s="139" t="s">
        <v>253</v>
      </c>
      <c r="BM330" s="139" t="s">
        <v>854</v>
      </c>
    </row>
    <row r="331" spans="2:65" s="138" customFormat="1" ht="31.5" customHeight="1">
      <c r="B331" s="132"/>
      <c r="C331" s="170" t="s">
        <v>855</v>
      </c>
      <c r="D331" s="170" t="s">
        <v>236</v>
      </c>
      <c r="E331" s="268" t="s">
        <v>856</v>
      </c>
      <c r="F331" s="331" t="s">
        <v>857</v>
      </c>
      <c r="G331" s="331"/>
      <c r="H331" s="331"/>
      <c r="I331" s="331"/>
      <c r="J331" s="269" t="s">
        <v>247</v>
      </c>
      <c r="K331" s="270">
        <v>1</v>
      </c>
      <c r="L331" s="332">
        <v>0</v>
      </c>
      <c r="M331" s="332"/>
      <c r="N331" s="333">
        <f t="shared" si="95"/>
        <v>0</v>
      </c>
      <c r="O331" s="321"/>
      <c r="P331" s="321"/>
      <c r="Q331" s="321"/>
      <c r="R331" s="135"/>
      <c r="T331" s="166" t="s">
        <v>5</v>
      </c>
      <c r="U331" s="259" t="s">
        <v>43</v>
      </c>
      <c r="V331" s="133"/>
      <c r="W331" s="260">
        <f t="shared" si="96"/>
        <v>0</v>
      </c>
      <c r="X331" s="260">
        <v>0</v>
      </c>
      <c r="Y331" s="260">
        <f t="shared" si="97"/>
        <v>0</v>
      </c>
      <c r="Z331" s="260">
        <v>0</v>
      </c>
      <c r="AA331" s="261">
        <f t="shared" si="98"/>
        <v>0</v>
      </c>
      <c r="AR331" s="139" t="s">
        <v>317</v>
      </c>
      <c r="AT331" s="139" t="s">
        <v>236</v>
      </c>
      <c r="AU331" s="139" t="s">
        <v>87</v>
      </c>
      <c r="AY331" s="139" t="s">
        <v>188</v>
      </c>
      <c r="BE331" s="140">
        <f t="shared" si="99"/>
        <v>0</v>
      </c>
      <c r="BF331" s="140">
        <f t="shared" si="100"/>
        <v>0</v>
      </c>
      <c r="BG331" s="140">
        <f t="shared" si="101"/>
        <v>0</v>
      </c>
      <c r="BH331" s="140">
        <f t="shared" si="102"/>
        <v>0</v>
      </c>
      <c r="BI331" s="140">
        <f t="shared" si="103"/>
        <v>0</v>
      </c>
      <c r="BJ331" s="139" t="s">
        <v>87</v>
      </c>
      <c r="BK331" s="262">
        <f t="shared" si="104"/>
        <v>0</v>
      </c>
      <c r="BL331" s="139" t="s">
        <v>253</v>
      </c>
      <c r="BM331" s="139" t="s">
        <v>858</v>
      </c>
    </row>
    <row r="332" spans="2:65" s="138" customFormat="1" ht="44.25" customHeight="1">
      <c r="B332" s="132"/>
      <c r="C332" s="170" t="s">
        <v>859</v>
      </c>
      <c r="D332" s="170" t="s">
        <v>236</v>
      </c>
      <c r="E332" s="268" t="s">
        <v>860</v>
      </c>
      <c r="F332" s="331" t="s">
        <v>861</v>
      </c>
      <c r="G332" s="331"/>
      <c r="H332" s="331"/>
      <c r="I332" s="331"/>
      <c r="J332" s="269" t="s">
        <v>247</v>
      </c>
      <c r="K332" s="270">
        <v>1</v>
      </c>
      <c r="L332" s="332">
        <v>0</v>
      </c>
      <c r="M332" s="332"/>
      <c r="N332" s="333">
        <f t="shared" si="95"/>
        <v>0</v>
      </c>
      <c r="O332" s="321"/>
      <c r="P332" s="321"/>
      <c r="Q332" s="321"/>
      <c r="R332" s="135"/>
      <c r="T332" s="166" t="s">
        <v>5</v>
      </c>
      <c r="U332" s="259" t="s">
        <v>43</v>
      </c>
      <c r="V332" s="133"/>
      <c r="W332" s="260">
        <f t="shared" si="96"/>
        <v>0</v>
      </c>
      <c r="X332" s="260">
        <v>0</v>
      </c>
      <c r="Y332" s="260">
        <f t="shared" si="97"/>
        <v>0</v>
      </c>
      <c r="Z332" s="260">
        <v>0</v>
      </c>
      <c r="AA332" s="261">
        <f t="shared" si="98"/>
        <v>0</v>
      </c>
      <c r="AR332" s="139" t="s">
        <v>317</v>
      </c>
      <c r="AT332" s="139" t="s">
        <v>236</v>
      </c>
      <c r="AU332" s="139" t="s">
        <v>87</v>
      </c>
      <c r="AY332" s="139" t="s">
        <v>188</v>
      </c>
      <c r="BE332" s="140">
        <f t="shared" si="99"/>
        <v>0</v>
      </c>
      <c r="BF332" s="140">
        <f t="shared" si="100"/>
        <v>0</v>
      </c>
      <c r="BG332" s="140">
        <f t="shared" si="101"/>
        <v>0</v>
      </c>
      <c r="BH332" s="140">
        <f t="shared" si="102"/>
        <v>0</v>
      </c>
      <c r="BI332" s="140">
        <f t="shared" si="103"/>
        <v>0</v>
      </c>
      <c r="BJ332" s="139" t="s">
        <v>87</v>
      </c>
      <c r="BK332" s="262">
        <f t="shared" si="104"/>
        <v>0</v>
      </c>
      <c r="BL332" s="139" t="s">
        <v>253</v>
      </c>
      <c r="BM332" s="139" t="s">
        <v>862</v>
      </c>
    </row>
    <row r="333" spans="2:65" s="138" customFormat="1" ht="44.25" customHeight="1">
      <c r="B333" s="132"/>
      <c r="C333" s="170" t="s">
        <v>863</v>
      </c>
      <c r="D333" s="170" t="s">
        <v>236</v>
      </c>
      <c r="E333" s="268" t="s">
        <v>864</v>
      </c>
      <c r="F333" s="331" t="s">
        <v>865</v>
      </c>
      <c r="G333" s="331"/>
      <c r="H333" s="331"/>
      <c r="I333" s="331"/>
      <c r="J333" s="269" t="s">
        <v>247</v>
      </c>
      <c r="K333" s="270">
        <v>1</v>
      </c>
      <c r="L333" s="332">
        <v>0</v>
      </c>
      <c r="M333" s="332"/>
      <c r="N333" s="333">
        <f t="shared" si="95"/>
        <v>0</v>
      </c>
      <c r="O333" s="321"/>
      <c r="P333" s="321"/>
      <c r="Q333" s="321"/>
      <c r="R333" s="135"/>
      <c r="T333" s="166" t="s">
        <v>5</v>
      </c>
      <c r="U333" s="259" t="s">
        <v>43</v>
      </c>
      <c r="V333" s="133"/>
      <c r="W333" s="260">
        <f t="shared" si="96"/>
        <v>0</v>
      </c>
      <c r="X333" s="260">
        <v>0</v>
      </c>
      <c r="Y333" s="260">
        <f t="shared" si="97"/>
        <v>0</v>
      </c>
      <c r="Z333" s="260">
        <v>0</v>
      </c>
      <c r="AA333" s="261">
        <f t="shared" si="98"/>
        <v>0</v>
      </c>
      <c r="AR333" s="139" t="s">
        <v>317</v>
      </c>
      <c r="AT333" s="139" t="s">
        <v>236</v>
      </c>
      <c r="AU333" s="139" t="s">
        <v>87</v>
      </c>
      <c r="AY333" s="139" t="s">
        <v>188</v>
      </c>
      <c r="BE333" s="140">
        <f t="shared" si="99"/>
        <v>0</v>
      </c>
      <c r="BF333" s="140">
        <f t="shared" si="100"/>
        <v>0</v>
      </c>
      <c r="BG333" s="140">
        <f t="shared" si="101"/>
        <v>0</v>
      </c>
      <c r="BH333" s="140">
        <f t="shared" si="102"/>
        <v>0</v>
      </c>
      <c r="BI333" s="140">
        <f t="shared" si="103"/>
        <v>0</v>
      </c>
      <c r="BJ333" s="139" t="s">
        <v>87</v>
      </c>
      <c r="BK333" s="262">
        <f t="shared" si="104"/>
        <v>0</v>
      </c>
      <c r="BL333" s="139" t="s">
        <v>253</v>
      </c>
      <c r="BM333" s="139" t="s">
        <v>866</v>
      </c>
    </row>
    <row r="334" spans="2:65" s="138" customFormat="1" ht="44.25" customHeight="1">
      <c r="B334" s="132"/>
      <c r="C334" s="170" t="s">
        <v>867</v>
      </c>
      <c r="D334" s="170" t="s">
        <v>236</v>
      </c>
      <c r="E334" s="268" t="s">
        <v>868</v>
      </c>
      <c r="F334" s="331" t="s">
        <v>869</v>
      </c>
      <c r="G334" s="331"/>
      <c r="H334" s="331"/>
      <c r="I334" s="331"/>
      <c r="J334" s="269" t="s">
        <v>247</v>
      </c>
      <c r="K334" s="270">
        <v>1</v>
      </c>
      <c r="L334" s="332">
        <v>0</v>
      </c>
      <c r="M334" s="332"/>
      <c r="N334" s="333">
        <f t="shared" si="95"/>
        <v>0</v>
      </c>
      <c r="O334" s="321"/>
      <c r="P334" s="321"/>
      <c r="Q334" s="321"/>
      <c r="R334" s="135"/>
      <c r="T334" s="166" t="s">
        <v>5</v>
      </c>
      <c r="U334" s="259" t="s">
        <v>43</v>
      </c>
      <c r="V334" s="133"/>
      <c r="W334" s="260">
        <f t="shared" si="96"/>
        <v>0</v>
      </c>
      <c r="X334" s="260">
        <v>0</v>
      </c>
      <c r="Y334" s="260">
        <f t="shared" si="97"/>
        <v>0</v>
      </c>
      <c r="Z334" s="260">
        <v>0</v>
      </c>
      <c r="AA334" s="261">
        <f t="shared" si="98"/>
        <v>0</v>
      </c>
      <c r="AR334" s="139" t="s">
        <v>317</v>
      </c>
      <c r="AT334" s="139" t="s">
        <v>236</v>
      </c>
      <c r="AU334" s="139" t="s">
        <v>87</v>
      </c>
      <c r="AY334" s="139" t="s">
        <v>188</v>
      </c>
      <c r="BE334" s="140">
        <f t="shared" si="99"/>
        <v>0</v>
      </c>
      <c r="BF334" s="140">
        <f t="shared" si="100"/>
        <v>0</v>
      </c>
      <c r="BG334" s="140">
        <f t="shared" si="101"/>
        <v>0</v>
      </c>
      <c r="BH334" s="140">
        <f t="shared" si="102"/>
        <v>0</v>
      </c>
      <c r="BI334" s="140">
        <f t="shared" si="103"/>
        <v>0</v>
      </c>
      <c r="BJ334" s="139" t="s">
        <v>87</v>
      </c>
      <c r="BK334" s="262">
        <f t="shared" si="104"/>
        <v>0</v>
      </c>
      <c r="BL334" s="139" t="s">
        <v>253</v>
      </c>
      <c r="BM334" s="139" t="s">
        <v>870</v>
      </c>
    </row>
    <row r="335" spans="2:65" s="138" customFormat="1" ht="31.5" customHeight="1">
      <c r="B335" s="132"/>
      <c r="C335" s="170" t="s">
        <v>871</v>
      </c>
      <c r="D335" s="170" t="s">
        <v>236</v>
      </c>
      <c r="E335" s="268" t="s">
        <v>872</v>
      </c>
      <c r="F335" s="331" t="s">
        <v>873</v>
      </c>
      <c r="G335" s="331"/>
      <c r="H335" s="331"/>
      <c r="I335" s="331"/>
      <c r="J335" s="269" t="s">
        <v>247</v>
      </c>
      <c r="K335" s="270">
        <v>1</v>
      </c>
      <c r="L335" s="332">
        <v>0</v>
      </c>
      <c r="M335" s="332"/>
      <c r="N335" s="333">
        <f t="shared" si="95"/>
        <v>0</v>
      </c>
      <c r="O335" s="321"/>
      <c r="P335" s="321"/>
      <c r="Q335" s="321"/>
      <c r="R335" s="135"/>
      <c r="T335" s="166" t="s">
        <v>5</v>
      </c>
      <c r="U335" s="259" t="s">
        <v>43</v>
      </c>
      <c r="V335" s="133"/>
      <c r="W335" s="260">
        <f t="shared" si="96"/>
        <v>0</v>
      </c>
      <c r="X335" s="260">
        <v>0</v>
      </c>
      <c r="Y335" s="260">
        <f t="shared" si="97"/>
        <v>0</v>
      </c>
      <c r="Z335" s="260">
        <v>0</v>
      </c>
      <c r="AA335" s="261">
        <f t="shared" si="98"/>
        <v>0</v>
      </c>
      <c r="AR335" s="139" t="s">
        <v>317</v>
      </c>
      <c r="AT335" s="139" t="s">
        <v>236</v>
      </c>
      <c r="AU335" s="139" t="s">
        <v>87</v>
      </c>
      <c r="AY335" s="139" t="s">
        <v>188</v>
      </c>
      <c r="BE335" s="140">
        <f t="shared" si="99"/>
        <v>0</v>
      </c>
      <c r="BF335" s="140">
        <f t="shared" si="100"/>
        <v>0</v>
      </c>
      <c r="BG335" s="140">
        <f t="shared" si="101"/>
        <v>0</v>
      </c>
      <c r="BH335" s="140">
        <f t="shared" si="102"/>
        <v>0</v>
      </c>
      <c r="BI335" s="140">
        <f t="shared" si="103"/>
        <v>0</v>
      </c>
      <c r="BJ335" s="139" t="s">
        <v>87</v>
      </c>
      <c r="BK335" s="262">
        <f t="shared" si="104"/>
        <v>0</v>
      </c>
      <c r="BL335" s="139" t="s">
        <v>253</v>
      </c>
      <c r="BM335" s="139" t="s">
        <v>874</v>
      </c>
    </row>
    <row r="336" spans="2:65" s="138" customFormat="1" ht="44.25" customHeight="1">
      <c r="B336" s="132"/>
      <c r="C336" s="161" t="s">
        <v>875</v>
      </c>
      <c r="D336" s="161" t="s">
        <v>189</v>
      </c>
      <c r="E336" s="264" t="s">
        <v>876</v>
      </c>
      <c r="F336" s="319" t="s">
        <v>877</v>
      </c>
      <c r="G336" s="319"/>
      <c r="H336" s="319"/>
      <c r="I336" s="319"/>
      <c r="J336" s="265" t="s">
        <v>394</v>
      </c>
      <c r="K336" s="266">
        <v>142.16999999999999</v>
      </c>
      <c r="L336" s="320">
        <v>0</v>
      </c>
      <c r="M336" s="320"/>
      <c r="N336" s="321">
        <f t="shared" si="95"/>
        <v>0</v>
      </c>
      <c r="O336" s="321"/>
      <c r="P336" s="321"/>
      <c r="Q336" s="321"/>
      <c r="R336" s="135"/>
      <c r="T336" s="166" t="s">
        <v>5</v>
      </c>
      <c r="U336" s="259" t="s">
        <v>43</v>
      </c>
      <c r="V336" s="133"/>
      <c r="W336" s="260">
        <f t="shared" si="96"/>
        <v>0</v>
      </c>
      <c r="X336" s="260">
        <v>6.0000000000000002E-5</v>
      </c>
      <c r="Y336" s="260">
        <f t="shared" si="97"/>
        <v>8.5301999999999999E-3</v>
      </c>
      <c r="Z336" s="260">
        <v>0</v>
      </c>
      <c r="AA336" s="261">
        <f t="shared" si="98"/>
        <v>0</v>
      </c>
      <c r="AR336" s="139" t="s">
        <v>253</v>
      </c>
      <c r="AT336" s="139" t="s">
        <v>189</v>
      </c>
      <c r="AU336" s="139" t="s">
        <v>87</v>
      </c>
      <c r="AY336" s="139" t="s">
        <v>188</v>
      </c>
      <c r="BE336" s="140">
        <f t="shared" si="99"/>
        <v>0</v>
      </c>
      <c r="BF336" s="140">
        <f t="shared" si="100"/>
        <v>0</v>
      </c>
      <c r="BG336" s="140">
        <f t="shared" si="101"/>
        <v>0</v>
      </c>
      <c r="BH336" s="140">
        <f t="shared" si="102"/>
        <v>0</v>
      </c>
      <c r="BI336" s="140">
        <f t="shared" si="103"/>
        <v>0</v>
      </c>
      <c r="BJ336" s="139" t="s">
        <v>87</v>
      </c>
      <c r="BK336" s="262">
        <f t="shared" si="104"/>
        <v>0</v>
      </c>
      <c r="BL336" s="139" t="s">
        <v>253</v>
      </c>
      <c r="BM336" s="139" t="s">
        <v>878</v>
      </c>
    </row>
    <row r="337" spans="2:65" s="138" customFormat="1" ht="22.5" customHeight="1">
      <c r="B337" s="132"/>
      <c r="C337" s="170" t="s">
        <v>879</v>
      </c>
      <c r="D337" s="170" t="s">
        <v>236</v>
      </c>
      <c r="E337" s="268" t="s">
        <v>880</v>
      </c>
      <c r="F337" s="331" t="s">
        <v>881</v>
      </c>
      <c r="G337" s="331"/>
      <c r="H337" s="331"/>
      <c r="I337" s="331"/>
      <c r="J337" s="269" t="s">
        <v>394</v>
      </c>
      <c r="K337" s="270">
        <v>142.16999999999999</v>
      </c>
      <c r="L337" s="332">
        <v>0</v>
      </c>
      <c r="M337" s="332"/>
      <c r="N337" s="333">
        <f t="shared" si="95"/>
        <v>0</v>
      </c>
      <c r="O337" s="321"/>
      <c r="P337" s="321"/>
      <c r="Q337" s="321"/>
      <c r="R337" s="135"/>
      <c r="T337" s="166" t="s">
        <v>5</v>
      </c>
      <c r="U337" s="259" t="s">
        <v>43</v>
      </c>
      <c r="V337" s="133"/>
      <c r="W337" s="260">
        <f t="shared" si="96"/>
        <v>0</v>
      </c>
      <c r="X337" s="260">
        <v>0</v>
      </c>
      <c r="Y337" s="260">
        <f t="shared" si="97"/>
        <v>0</v>
      </c>
      <c r="Z337" s="260">
        <v>0</v>
      </c>
      <c r="AA337" s="261">
        <f t="shared" si="98"/>
        <v>0</v>
      </c>
      <c r="AR337" s="139" t="s">
        <v>317</v>
      </c>
      <c r="AT337" s="139" t="s">
        <v>236</v>
      </c>
      <c r="AU337" s="139" t="s">
        <v>87</v>
      </c>
      <c r="AY337" s="139" t="s">
        <v>188</v>
      </c>
      <c r="BE337" s="140">
        <f t="shared" si="99"/>
        <v>0</v>
      </c>
      <c r="BF337" s="140">
        <f t="shared" si="100"/>
        <v>0</v>
      </c>
      <c r="BG337" s="140">
        <f t="shared" si="101"/>
        <v>0</v>
      </c>
      <c r="BH337" s="140">
        <f t="shared" si="102"/>
        <v>0</v>
      </c>
      <c r="BI337" s="140">
        <f t="shared" si="103"/>
        <v>0</v>
      </c>
      <c r="BJ337" s="139" t="s">
        <v>87</v>
      </c>
      <c r="BK337" s="262">
        <f t="shared" si="104"/>
        <v>0</v>
      </c>
      <c r="BL337" s="139" t="s">
        <v>253</v>
      </c>
      <c r="BM337" s="139" t="s">
        <v>882</v>
      </c>
    </row>
    <row r="338" spans="2:65" s="138" customFormat="1" ht="44.25" customHeight="1">
      <c r="B338" s="132"/>
      <c r="C338" s="161" t="s">
        <v>883</v>
      </c>
      <c r="D338" s="161" t="s">
        <v>189</v>
      </c>
      <c r="E338" s="264" t="s">
        <v>884</v>
      </c>
      <c r="F338" s="319" t="s">
        <v>885</v>
      </c>
      <c r="G338" s="319"/>
      <c r="H338" s="319"/>
      <c r="I338" s="319"/>
      <c r="J338" s="265" t="s">
        <v>394</v>
      </c>
      <c r="K338" s="266">
        <v>4419.8999999999996</v>
      </c>
      <c r="L338" s="320">
        <v>0</v>
      </c>
      <c r="M338" s="320"/>
      <c r="N338" s="321">
        <f t="shared" si="95"/>
        <v>0</v>
      </c>
      <c r="O338" s="321"/>
      <c r="P338" s="321"/>
      <c r="Q338" s="321"/>
      <c r="R338" s="135"/>
      <c r="T338" s="166" t="s">
        <v>5</v>
      </c>
      <c r="U338" s="259" t="s">
        <v>43</v>
      </c>
      <c r="V338" s="133"/>
      <c r="W338" s="260">
        <f t="shared" si="96"/>
        <v>0</v>
      </c>
      <c r="X338" s="260">
        <v>6.0000000000000002E-5</v>
      </c>
      <c r="Y338" s="260">
        <f t="shared" si="97"/>
        <v>0.26519399999999999</v>
      </c>
      <c r="Z338" s="260">
        <v>0</v>
      </c>
      <c r="AA338" s="261">
        <f t="shared" si="98"/>
        <v>0</v>
      </c>
      <c r="AR338" s="139" t="s">
        <v>253</v>
      </c>
      <c r="AT338" s="139" t="s">
        <v>189</v>
      </c>
      <c r="AU338" s="139" t="s">
        <v>87</v>
      </c>
      <c r="AY338" s="139" t="s">
        <v>188</v>
      </c>
      <c r="BE338" s="140">
        <f t="shared" si="99"/>
        <v>0</v>
      </c>
      <c r="BF338" s="140">
        <f t="shared" si="100"/>
        <v>0</v>
      </c>
      <c r="BG338" s="140">
        <f t="shared" si="101"/>
        <v>0</v>
      </c>
      <c r="BH338" s="140">
        <f t="shared" si="102"/>
        <v>0</v>
      </c>
      <c r="BI338" s="140">
        <f t="shared" si="103"/>
        <v>0</v>
      </c>
      <c r="BJ338" s="139" t="s">
        <v>87</v>
      </c>
      <c r="BK338" s="262">
        <f t="shared" si="104"/>
        <v>0</v>
      </c>
      <c r="BL338" s="139" t="s">
        <v>253</v>
      </c>
      <c r="BM338" s="139" t="s">
        <v>886</v>
      </c>
    </row>
    <row r="339" spans="2:65" s="138" customFormat="1" ht="22.5" customHeight="1">
      <c r="B339" s="132"/>
      <c r="C339" s="170" t="s">
        <v>887</v>
      </c>
      <c r="D339" s="170" t="s">
        <v>236</v>
      </c>
      <c r="E339" s="268" t="s">
        <v>888</v>
      </c>
      <c r="F339" s="331" t="s">
        <v>889</v>
      </c>
      <c r="G339" s="331"/>
      <c r="H339" s="331"/>
      <c r="I339" s="331"/>
      <c r="J339" s="269" t="s">
        <v>394</v>
      </c>
      <c r="K339" s="270">
        <v>565.1</v>
      </c>
      <c r="L339" s="332">
        <v>0</v>
      </c>
      <c r="M339" s="332"/>
      <c r="N339" s="333">
        <f t="shared" si="95"/>
        <v>0</v>
      </c>
      <c r="O339" s="321"/>
      <c r="P339" s="321"/>
      <c r="Q339" s="321"/>
      <c r="R339" s="135"/>
      <c r="T339" s="166" t="s">
        <v>5</v>
      </c>
      <c r="U339" s="259" t="s">
        <v>43</v>
      </c>
      <c r="V339" s="133"/>
      <c r="W339" s="260">
        <f t="shared" si="96"/>
        <v>0</v>
      </c>
      <c r="X339" s="260">
        <v>0</v>
      </c>
      <c r="Y339" s="260">
        <f t="shared" si="97"/>
        <v>0</v>
      </c>
      <c r="Z339" s="260">
        <v>0</v>
      </c>
      <c r="AA339" s="261">
        <f t="shared" si="98"/>
        <v>0</v>
      </c>
      <c r="AR339" s="139" t="s">
        <v>317</v>
      </c>
      <c r="AT339" s="139" t="s">
        <v>236</v>
      </c>
      <c r="AU339" s="139" t="s">
        <v>87</v>
      </c>
      <c r="AY339" s="139" t="s">
        <v>188</v>
      </c>
      <c r="BE339" s="140">
        <f t="shared" si="99"/>
        <v>0</v>
      </c>
      <c r="BF339" s="140">
        <f t="shared" si="100"/>
        <v>0</v>
      </c>
      <c r="BG339" s="140">
        <f t="shared" si="101"/>
        <v>0</v>
      </c>
      <c r="BH339" s="140">
        <f t="shared" si="102"/>
        <v>0</v>
      </c>
      <c r="BI339" s="140">
        <f t="shared" si="103"/>
        <v>0</v>
      </c>
      <c r="BJ339" s="139" t="s">
        <v>87</v>
      </c>
      <c r="BK339" s="262">
        <f t="shared" si="104"/>
        <v>0</v>
      </c>
      <c r="BL339" s="139" t="s">
        <v>253</v>
      </c>
      <c r="BM339" s="139" t="s">
        <v>890</v>
      </c>
    </row>
    <row r="340" spans="2:65" s="138" customFormat="1" ht="22.5" customHeight="1">
      <c r="B340" s="132"/>
      <c r="C340" s="170" t="s">
        <v>891</v>
      </c>
      <c r="D340" s="170" t="s">
        <v>236</v>
      </c>
      <c r="E340" s="268" t="s">
        <v>892</v>
      </c>
      <c r="F340" s="331" t="s">
        <v>893</v>
      </c>
      <c r="G340" s="331"/>
      <c r="H340" s="331"/>
      <c r="I340" s="331"/>
      <c r="J340" s="269" t="s">
        <v>394</v>
      </c>
      <c r="K340" s="270">
        <v>695.7</v>
      </c>
      <c r="L340" s="332">
        <v>0</v>
      </c>
      <c r="M340" s="332"/>
      <c r="N340" s="333">
        <f t="shared" si="95"/>
        <v>0</v>
      </c>
      <c r="O340" s="321"/>
      <c r="P340" s="321"/>
      <c r="Q340" s="321"/>
      <c r="R340" s="135"/>
      <c r="T340" s="166" t="s">
        <v>5</v>
      </c>
      <c r="U340" s="259" t="s">
        <v>43</v>
      </c>
      <c r="V340" s="133"/>
      <c r="W340" s="260">
        <f t="shared" si="96"/>
        <v>0</v>
      </c>
      <c r="X340" s="260">
        <v>0</v>
      </c>
      <c r="Y340" s="260">
        <f t="shared" si="97"/>
        <v>0</v>
      </c>
      <c r="Z340" s="260">
        <v>0</v>
      </c>
      <c r="AA340" s="261">
        <f t="shared" si="98"/>
        <v>0</v>
      </c>
      <c r="AR340" s="139" t="s">
        <v>317</v>
      </c>
      <c r="AT340" s="139" t="s">
        <v>236</v>
      </c>
      <c r="AU340" s="139" t="s">
        <v>87</v>
      </c>
      <c r="AY340" s="139" t="s">
        <v>188</v>
      </c>
      <c r="BE340" s="140">
        <f t="shared" si="99"/>
        <v>0</v>
      </c>
      <c r="BF340" s="140">
        <f t="shared" si="100"/>
        <v>0</v>
      </c>
      <c r="BG340" s="140">
        <f t="shared" si="101"/>
        <v>0</v>
      </c>
      <c r="BH340" s="140">
        <f t="shared" si="102"/>
        <v>0</v>
      </c>
      <c r="BI340" s="140">
        <f t="shared" si="103"/>
        <v>0</v>
      </c>
      <c r="BJ340" s="139" t="s">
        <v>87</v>
      </c>
      <c r="BK340" s="262">
        <f t="shared" si="104"/>
        <v>0</v>
      </c>
      <c r="BL340" s="139" t="s">
        <v>253</v>
      </c>
      <c r="BM340" s="139" t="s">
        <v>894</v>
      </c>
    </row>
    <row r="341" spans="2:65" s="138" customFormat="1" ht="22.5" customHeight="1">
      <c r="B341" s="132"/>
      <c r="C341" s="170" t="s">
        <v>895</v>
      </c>
      <c r="D341" s="170" t="s">
        <v>236</v>
      </c>
      <c r="E341" s="268" t="s">
        <v>896</v>
      </c>
      <c r="F341" s="331" t="s">
        <v>897</v>
      </c>
      <c r="G341" s="331"/>
      <c r="H341" s="331"/>
      <c r="I341" s="331"/>
      <c r="J341" s="269" t="s">
        <v>394</v>
      </c>
      <c r="K341" s="270">
        <v>2132.6</v>
      </c>
      <c r="L341" s="332">
        <v>0</v>
      </c>
      <c r="M341" s="332"/>
      <c r="N341" s="333">
        <f t="shared" si="95"/>
        <v>0</v>
      </c>
      <c r="O341" s="321"/>
      <c r="P341" s="321"/>
      <c r="Q341" s="321"/>
      <c r="R341" s="135"/>
      <c r="T341" s="166" t="s">
        <v>5</v>
      </c>
      <c r="U341" s="259" t="s">
        <v>43</v>
      </c>
      <c r="V341" s="133"/>
      <c r="W341" s="260">
        <f t="shared" si="96"/>
        <v>0</v>
      </c>
      <c r="X341" s="260">
        <v>0</v>
      </c>
      <c r="Y341" s="260">
        <f t="shared" si="97"/>
        <v>0</v>
      </c>
      <c r="Z341" s="260">
        <v>0</v>
      </c>
      <c r="AA341" s="261">
        <f t="shared" si="98"/>
        <v>0</v>
      </c>
      <c r="AR341" s="139" t="s">
        <v>317</v>
      </c>
      <c r="AT341" s="139" t="s">
        <v>236</v>
      </c>
      <c r="AU341" s="139" t="s">
        <v>87</v>
      </c>
      <c r="AY341" s="139" t="s">
        <v>188</v>
      </c>
      <c r="BE341" s="140">
        <f t="shared" si="99"/>
        <v>0</v>
      </c>
      <c r="BF341" s="140">
        <f t="shared" si="100"/>
        <v>0</v>
      </c>
      <c r="BG341" s="140">
        <f t="shared" si="101"/>
        <v>0</v>
      </c>
      <c r="BH341" s="140">
        <f t="shared" si="102"/>
        <v>0</v>
      </c>
      <c r="BI341" s="140">
        <f t="shared" si="103"/>
        <v>0</v>
      </c>
      <c r="BJ341" s="139" t="s">
        <v>87</v>
      </c>
      <c r="BK341" s="262">
        <f t="shared" si="104"/>
        <v>0</v>
      </c>
      <c r="BL341" s="139" t="s">
        <v>253</v>
      </c>
      <c r="BM341" s="139" t="s">
        <v>898</v>
      </c>
    </row>
    <row r="342" spans="2:65" s="138" customFormat="1" ht="22.5" customHeight="1">
      <c r="B342" s="132"/>
      <c r="C342" s="170" t="s">
        <v>899</v>
      </c>
      <c r="D342" s="170" t="s">
        <v>236</v>
      </c>
      <c r="E342" s="268" t="s">
        <v>900</v>
      </c>
      <c r="F342" s="331" t="s">
        <v>901</v>
      </c>
      <c r="G342" s="331"/>
      <c r="H342" s="331"/>
      <c r="I342" s="331"/>
      <c r="J342" s="269" t="s">
        <v>394</v>
      </c>
      <c r="K342" s="270">
        <v>868.7</v>
      </c>
      <c r="L342" s="332">
        <v>0</v>
      </c>
      <c r="M342" s="332"/>
      <c r="N342" s="333">
        <f t="shared" si="95"/>
        <v>0</v>
      </c>
      <c r="O342" s="321"/>
      <c r="P342" s="321"/>
      <c r="Q342" s="321"/>
      <c r="R342" s="135"/>
      <c r="T342" s="166" t="s">
        <v>5</v>
      </c>
      <c r="U342" s="259" t="s">
        <v>43</v>
      </c>
      <c r="V342" s="133"/>
      <c r="W342" s="260">
        <f t="shared" si="96"/>
        <v>0</v>
      </c>
      <c r="X342" s="260">
        <v>0</v>
      </c>
      <c r="Y342" s="260">
        <f t="shared" si="97"/>
        <v>0</v>
      </c>
      <c r="Z342" s="260">
        <v>0</v>
      </c>
      <c r="AA342" s="261">
        <f t="shared" si="98"/>
        <v>0</v>
      </c>
      <c r="AR342" s="139" t="s">
        <v>317</v>
      </c>
      <c r="AT342" s="139" t="s">
        <v>236</v>
      </c>
      <c r="AU342" s="139" t="s">
        <v>87</v>
      </c>
      <c r="AY342" s="139" t="s">
        <v>188</v>
      </c>
      <c r="BE342" s="140">
        <f t="shared" si="99"/>
        <v>0</v>
      </c>
      <c r="BF342" s="140">
        <f t="shared" si="100"/>
        <v>0</v>
      </c>
      <c r="BG342" s="140">
        <f t="shared" si="101"/>
        <v>0</v>
      </c>
      <c r="BH342" s="140">
        <f t="shared" si="102"/>
        <v>0</v>
      </c>
      <c r="BI342" s="140">
        <f t="shared" si="103"/>
        <v>0</v>
      </c>
      <c r="BJ342" s="139" t="s">
        <v>87</v>
      </c>
      <c r="BK342" s="262">
        <f t="shared" si="104"/>
        <v>0</v>
      </c>
      <c r="BL342" s="139" t="s">
        <v>253</v>
      </c>
      <c r="BM342" s="139" t="s">
        <v>902</v>
      </c>
    </row>
    <row r="343" spans="2:65" s="138" customFormat="1" ht="22.5" customHeight="1">
      <c r="B343" s="132"/>
      <c r="C343" s="170" t="s">
        <v>903</v>
      </c>
      <c r="D343" s="170" t="s">
        <v>236</v>
      </c>
      <c r="E343" s="268" t="s">
        <v>904</v>
      </c>
      <c r="F343" s="331" t="s">
        <v>905</v>
      </c>
      <c r="G343" s="331"/>
      <c r="H343" s="331"/>
      <c r="I343" s="331"/>
      <c r="J343" s="269" t="s">
        <v>394</v>
      </c>
      <c r="K343" s="270">
        <v>157.80000000000001</v>
      </c>
      <c r="L343" s="332">
        <v>0</v>
      </c>
      <c r="M343" s="332"/>
      <c r="N343" s="333">
        <f t="shared" si="95"/>
        <v>0</v>
      </c>
      <c r="O343" s="321"/>
      <c r="P343" s="321"/>
      <c r="Q343" s="321"/>
      <c r="R343" s="135"/>
      <c r="T343" s="166" t="s">
        <v>5</v>
      </c>
      <c r="U343" s="259" t="s">
        <v>43</v>
      </c>
      <c r="V343" s="133"/>
      <c r="W343" s="260">
        <f t="shared" si="96"/>
        <v>0</v>
      </c>
      <c r="X343" s="260">
        <v>0</v>
      </c>
      <c r="Y343" s="260">
        <f t="shared" si="97"/>
        <v>0</v>
      </c>
      <c r="Z343" s="260">
        <v>0</v>
      </c>
      <c r="AA343" s="261">
        <f t="shared" si="98"/>
        <v>0</v>
      </c>
      <c r="AR343" s="139" t="s">
        <v>317</v>
      </c>
      <c r="AT343" s="139" t="s">
        <v>236</v>
      </c>
      <c r="AU343" s="139" t="s">
        <v>87</v>
      </c>
      <c r="AY343" s="139" t="s">
        <v>188</v>
      </c>
      <c r="BE343" s="140">
        <f t="shared" si="99"/>
        <v>0</v>
      </c>
      <c r="BF343" s="140">
        <f t="shared" si="100"/>
        <v>0</v>
      </c>
      <c r="BG343" s="140">
        <f t="shared" si="101"/>
        <v>0</v>
      </c>
      <c r="BH343" s="140">
        <f t="shared" si="102"/>
        <v>0</v>
      </c>
      <c r="BI343" s="140">
        <f t="shared" si="103"/>
        <v>0</v>
      </c>
      <c r="BJ343" s="139" t="s">
        <v>87</v>
      </c>
      <c r="BK343" s="262">
        <f t="shared" si="104"/>
        <v>0</v>
      </c>
      <c r="BL343" s="139" t="s">
        <v>253</v>
      </c>
      <c r="BM343" s="139" t="s">
        <v>906</v>
      </c>
    </row>
    <row r="344" spans="2:65" s="138" customFormat="1" ht="31.5" customHeight="1">
      <c r="B344" s="132"/>
      <c r="C344" s="161" t="s">
        <v>907</v>
      </c>
      <c r="D344" s="161" t="s">
        <v>189</v>
      </c>
      <c r="E344" s="264" t="s">
        <v>908</v>
      </c>
      <c r="F344" s="319" t="s">
        <v>909</v>
      </c>
      <c r="G344" s="319"/>
      <c r="H344" s="319"/>
      <c r="I344" s="319"/>
      <c r="J344" s="265" t="s">
        <v>603</v>
      </c>
      <c r="K344" s="272">
        <v>0</v>
      </c>
      <c r="L344" s="320">
        <v>0</v>
      </c>
      <c r="M344" s="320"/>
      <c r="N344" s="321">
        <f t="shared" si="95"/>
        <v>0</v>
      </c>
      <c r="O344" s="321"/>
      <c r="P344" s="321"/>
      <c r="Q344" s="321"/>
      <c r="R344" s="135"/>
      <c r="T344" s="166" t="s">
        <v>5</v>
      </c>
      <c r="U344" s="259" t="s">
        <v>43</v>
      </c>
      <c r="V344" s="133"/>
      <c r="W344" s="260">
        <f t="shared" si="96"/>
        <v>0</v>
      </c>
      <c r="X344" s="260">
        <v>0</v>
      </c>
      <c r="Y344" s="260">
        <f t="shared" si="97"/>
        <v>0</v>
      </c>
      <c r="Z344" s="260">
        <v>0</v>
      </c>
      <c r="AA344" s="261">
        <f t="shared" si="98"/>
        <v>0</v>
      </c>
      <c r="AR344" s="139" t="s">
        <v>253</v>
      </c>
      <c r="AT344" s="139" t="s">
        <v>189</v>
      </c>
      <c r="AU344" s="139" t="s">
        <v>87</v>
      </c>
      <c r="AY344" s="139" t="s">
        <v>188</v>
      </c>
      <c r="BE344" s="140">
        <f t="shared" si="99"/>
        <v>0</v>
      </c>
      <c r="BF344" s="140">
        <f t="shared" si="100"/>
        <v>0</v>
      </c>
      <c r="BG344" s="140">
        <f t="shared" si="101"/>
        <v>0</v>
      </c>
      <c r="BH344" s="140">
        <f t="shared" si="102"/>
        <v>0</v>
      </c>
      <c r="BI344" s="140">
        <f t="shared" si="103"/>
        <v>0</v>
      </c>
      <c r="BJ344" s="139" t="s">
        <v>87</v>
      </c>
      <c r="BK344" s="262">
        <f t="shared" si="104"/>
        <v>0</v>
      </c>
      <c r="BL344" s="139" t="s">
        <v>253</v>
      </c>
      <c r="BM344" s="139" t="s">
        <v>910</v>
      </c>
    </row>
    <row r="345" spans="2:65" s="251" customFormat="1" ht="29.85" customHeight="1">
      <c r="B345" s="247"/>
      <c r="C345" s="248"/>
      <c r="D345" s="258" t="s">
        <v>156</v>
      </c>
      <c r="E345" s="267"/>
      <c r="F345" s="267"/>
      <c r="G345" s="267"/>
      <c r="H345" s="267"/>
      <c r="I345" s="267"/>
      <c r="J345" s="267"/>
      <c r="K345" s="267"/>
      <c r="L345" s="258"/>
      <c r="M345" s="258"/>
      <c r="N345" s="317">
        <f>BK345</f>
        <v>0</v>
      </c>
      <c r="O345" s="318"/>
      <c r="P345" s="318"/>
      <c r="Q345" s="318"/>
      <c r="R345" s="250"/>
      <c r="T345" s="252"/>
      <c r="U345" s="248"/>
      <c r="V345" s="248"/>
      <c r="W345" s="253">
        <f>SUM(W346:W350)</f>
        <v>0</v>
      </c>
      <c r="X345" s="248"/>
      <c r="Y345" s="253">
        <f>SUM(Y346:Y350)</f>
        <v>0.22147805999999998</v>
      </c>
      <c r="Z345" s="248"/>
      <c r="AA345" s="254">
        <f>SUM(AA346:AA350)</f>
        <v>0</v>
      </c>
      <c r="AR345" s="255" t="s">
        <v>87</v>
      </c>
      <c r="AT345" s="256" t="s">
        <v>75</v>
      </c>
      <c r="AU345" s="256" t="s">
        <v>83</v>
      </c>
      <c r="AY345" s="255" t="s">
        <v>188</v>
      </c>
      <c r="BK345" s="257">
        <f>SUM(BK346:BK350)</f>
        <v>0</v>
      </c>
    </row>
    <row r="346" spans="2:65" s="138" customFormat="1" ht="31.5" customHeight="1">
      <c r="B346" s="132"/>
      <c r="C346" s="161" t="s">
        <v>911</v>
      </c>
      <c r="D346" s="161" t="s">
        <v>189</v>
      </c>
      <c r="E346" s="264" t="s">
        <v>912</v>
      </c>
      <c r="F346" s="319" t="s">
        <v>913</v>
      </c>
      <c r="G346" s="319"/>
      <c r="H346" s="319"/>
      <c r="I346" s="319"/>
      <c r="J346" s="265" t="s">
        <v>299</v>
      </c>
      <c r="K346" s="266">
        <v>69.5</v>
      </c>
      <c r="L346" s="320">
        <v>0</v>
      </c>
      <c r="M346" s="320"/>
      <c r="N346" s="321">
        <f>ROUND(L346*K346,3)</f>
        <v>0</v>
      </c>
      <c r="O346" s="321"/>
      <c r="P346" s="321"/>
      <c r="Q346" s="321"/>
      <c r="R346" s="135"/>
      <c r="T346" s="166" t="s">
        <v>5</v>
      </c>
      <c r="U346" s="259" t="s">
        <v>43</v>
      </c>
      <c r="V346" s="133"/>
      <c r="W346" s="260">
        <f>V346*K346</f>
        <v>0</v>
      </c>
      <c r="X346" s="260">
        <v>6.3000000000000003E-4</v>
      </c>
      <c r="Y346" s="260">
        <f>X346*K346</f>
        <v>4.3785000000000004E-2</v>
      </c>
      <c r="Z346" s="260">
        <v>0</v>
      </c>
      <c r="AA346" s="261">
        <f>Z346*K346</f>
        <v>0</v>
      </c>
      <c r="AR346" s="139" t="s">
        <v>253</v>
      </c>
      <c r="AT346" s="139" t="s">
        <v>189</v>
      </c>
      <c r="AU346" s="139" t="s">
        <v>87</v>
      </c>
      <c r="AY346" s="139" t="s">
        <v>188</v>
      </c>
      <c r="BE346" s="140">
        <f>IF(U346="základná",N346,0)</f>
        <v>0</v>
      </c>
      <c r="BF346" s="140">
        <f>IF(U346="znížená",N346,0)</f>
        <v>0</v>
      </c>
      <c r="BG346" s="140">
        <f>IF(U346="zákl. prenesená",N346,0)</f>
        <v>0</v>
      </c>
      <c r="BH346" s="140">
        <f>IF(U346="zníž. prenesená",N346,0)</f>
        <v>0</v>
      </c>
      <c r="BI346" s="140">
        <f>IF(U346="nulová",N346,0)</f>
        <v>0</v>
      </c>
      <c r="BJ346" s="139" t="s">
        <v>87</v>
      </c>
      <c r="BK346" s="262">
        <f>ROUND(L346*K346,3)</f>
        <v>0</v>
      </c>
      <c r="BL346" s="139" t="s">
        <v>253</v>
      </c>
      <c r="BM346" s="139" t="s">
        <v>914</v>
      </c>
    </row>
    <row r="347" spans="2:65" s="138" customFormat="1" ht="22.5" customHeight="1">
      <c r="B347" s="132"/>
      <c r="C347" s="170" t="s">
        <v>915</v>
      </c>
      <c r="D347" s="170" t="s">
        <v>236</v>
      </c>
      <c r="E347" s="268" t="s">
        <v>916</v>
      </c>
      <c r="F347" s="331" t="s">
        <v>917</v>
      </c>
      <c r="G347" s="331"/>
      <c r="H347" s="331"/>
      <c r="I347" s="331"/>
      <c r="J347" s="269" t="s">
        <v>299</v>
      </c>
      <c r="K347" s="270">
        <v>70.89</v>
      </c>
      <c r="L347" s="332">
        <v>0</v>
      </c>
      <c r="M347" s="332"/>
      <c r="N347" s="333">
        <f>ROUND(L347*K347,3)</f>
        <v>0</v>
      </c>
      <c r="O347" s="321"/>
      <c r="P347" s="321"/>
      <c r="Q347" s="321"/>
      <c r="R347" s="135"/>
      <c r="T347" s="166" t="s">
        <v>5</v>
      </c>
      <c r="U347" s="259" t="s">
        <v>43</v>
      </c>
      <c r="V347" s="133"/>
      <c r="W347" s="260">
        <f>V347*K347</f>
        <v>0</v>
      </c>
      <c r="X347" s="260">
        <v>0</v>
      </c>
      <c r="Y347" s="260">
        <f>X347*K347</f>
        <v>0</v>
      </c>
      <c r="Z347" s="260">
        <v>0</v>
      </c>
      <c r="AA347" s="261">
        <f>Z347*K347</f>
        <v>0</v>
      </c>
      <c r="AC347" s="138" t="s">
        <v>1753</v>
      </c>
      <c r="AR347" s="139" t="s">
        <v>317</v>
      </c>
      <c r="AT347" s="139" t="s">
        <v>236</v>
      </c>
      <c r="AU347" s="139" t="s">
        <v>87</v>
      </c>
      <c r="AY347" s="139" t="s">
        <v>188</v>
      </c>
      <c r="BE347" s="140">
        <f>IF(U347="základná",N347,0)</f>
        <v>0</v>
      </c>
      <c r="BF347" s="140">
        <f>IF(U347="znížená",N347,0)</f>
        <v>0</v>
      </c>
      <c r="BG347" s="140">
        <f>IF(U347="zákl. prenesená",N347,0)</f>
        <v>0</v>
      </c>
      <c r="BH347" s="140">
        <f>IF(U347="zníž. prenesená",N347,0)</f>
        <v>0</v>
      </c>
      <c r="BI347" s="140">
        <f>IF(U347="nulová",N347,0)</f>
        <v>0</v>
      </c>
      <c r="BJ347" s="139" t="s">
        <v>87</v>
      </c>
      <c r="BK347" s="262">
        <f>ROUND(L347*K347,3)</f>
        <v>0</v>
      </c>
      <c r="BL347" s="139" t="s">
        <v>253</v>
      </c>
      <c r="BM347" s="139" t="s">
        <v>918</v>
      </c>
    </row>
    <row r="348" spans="2:65" s="138" customFormat="1" ht="31.5" customHeight="1">
      <c r="B348" s="132"/>
      <c r="C348" s="161" t="s">
        <v>919</v>
      </c>
      <c r="D348" s="161" t="s">
        <v>189</v>
      </c>
      <c r="E348" s="264" t="s">
        <v>920</v>
      </c>
      <c r="F348" s="319" t="s">
        <v>921</v>
      </c>
      <c r="G348" s="319"/>
      <c r="H348" s="319"/>
      <c r="I348" s="319"/>
      <c r="J348" s="265" t="s">
        <v>192</v>
      </c>
      <c r="K348" s="266">
        <v>43.9</v>
      </c>
      <c r="L348" s="320">
        <v>0</v>
      </c>
      <c r="M348" s="320"/>
      <c r="N348" s="321">
        <f>ROUND(L348*K348,3)</f>
        <v>0</v>
      </c>
      <c r="O348" s="321"/>
      <c r="P348" s="321"/>
      <c r="Q348" s="321"/>
      <c r="R348" s="135"/>
      <c r="T348" s="166" t="s">
        <v>5</v>
      </c>
      <c r="U348" s="259" t="s">
        <v>43</v>
      </c>
      <c r="V348" s="133"/>
      <c r="W348" s="260">
        <f>V348*K348</f>
        <v>0</v>
      </c>
      <c r="X348" s="260">
        <v>3.8500000000000001E-3</v>
      </c>
      <c r="Y348" s="260">
        <f>X348*K348</f>
        <v>0.169015</v>
      </c>
      <c r="Z348" s="260">
        <v>0</v>
      </c>
      <c r="AA348" s="261">
        <f>Z348*K348</f>
        <v>0</v>
      </c>
      <c r="AR348" s="139" t="s">
        <v>253</v>
      </c>
      <c r="AT348" s="139" t="s">
        <v>189</v>
      </c>
      <c r="AU348" s="139" t="s">
        <v>87</v>
      </c>
      <c r="AY348" s="139" t="s">
        <v>188</v>
      </c>
      <c r="BE348" s="140">
        <f>IF(U348="základná",N348,0)</f>
        <v>0</v>
      </c>
      <c r="BF348" s="140">
        <f>IF(U348="znížená",N348,0)</f>
        <v>0</v>
      </c>
      <c r="BG348" s="140">
        <f>IF(U348="zákl. prenesená",N348,0)</f>
        <v>0</v>
      </c>
      <c r="BH348" s="140">
        <f>IF(U348="zníž. prenesená",N348,0)</f>
        <v>0</v>
      </c>
      <c r="BI348" s="140">
        <f>IF(U348="nulová",N348,0)</f>
        <v>0</v>
      </c>
      <c r="BJ348" s="139" t="s">
        <v>87</v>
      </c>
      <c r="BK348" s="262">
        <f>ROUND(L348*K348,3)</f>
        <v>0</v>
      </c>
      <c r="BL348" s="139" t="s">
        <v>253</v>
      </c>
      <c r="BM348" s="139" t="s">
        <v>922</v>
      </c>
    </row>
    <row r="349" spans="2:65" s="138" customFormat="1" ht="22.5" customHeight="1">
      <c r="B349" s="132"/>
      <c r="C349" s="170" t="s">
        <v>923</v>
      </c>
      <c r="D349" s="170" t="s">
        <v>236</v>
      </c>
      <c r="E349" s="268" t="s">
        <v>924</v>
      </c>
      <c r="F349" s="331" t="s">
        <v>1781</v>
      </c>
      <c r="G349" s="331"/>
      <c r="H349" s="331"/>
      <c r="I349" s="331"/>
      <c r="J349" s="269" t="s">
        <v>192</v>
      </c>
      <c r="K349" s="270">
        <v>45.673999999999999</v>
      </c>
      <c r="L349" s="332">
        <v>0</v>
      </c>
      <c r="M349" s="332"/>
      <c r="N349" s="333">
        <f>ROUND(L349*K349,3)</f>
        <v>0</v>
      </c>
      <c r="O349" s="321"/>
      <c r="P349" s="321"/>
      <c r="Q349" s="321"/>
      <c r="R349" s="135"/>
      <c r="T349" s="166" t="s">
        <v>5</v>
      </c>
      <c r="U349" s="259" t="s">
        <v>43</v>
      </c>
      <c r="V349" s="133"/>
      <c r="W349" s="260">
        <f>V349*K349</f>
        <v>0</v>
      </c>
      <c r="X349" s="260">
        <v>1.9000000000000001E-4</v>
      </c>
      <c r="Y349" s="260">
        <f>X349*K349</f>
        <v>8.6780599999999996E-3</v>
      </c>
      <c r="Z349" s="260">
        <v>0</v>
      </c>
      <c r="AA349" s="261">
        <f>Z349*K349</f>
        <v>0</v>
      </c>
      <c r="AC349" s="138" t="s">
        <v>1754</v>
      </c>
      <c r="AR349" s="139" t="s">
        <v>317</v>
      </c>
      <c r="AT349" s="139" t="s">
        <v>236</v>
      </c>
      <c r="AU349" s="139" t="s">
        <v>87</v>
      </c>
      <c r="AY349" s="139" t="s">
        <v>188</v>
      </c>
      <c r="BE349" s="140">
        <f>IF(U349="základná",N349,0)</f>
        <v>0</v>
      </c>
      <c r="BF349" s="140">
        <f>IF(U349="znížená",N349,0)</f>
        <v>0</v>
      </c>
      <c r="BG349" s="140">
        <f>IF(U349="zákl. prenesená",N349,0)</f>
        <v>0</v>
      </c>
      <c r="BH349" s="140">
        <f>IF(U349="zníž. prenesená",N349,0)</f>
        <v>0</v>
      </c>
      <c r="BI349" s="140">
        <f>IF(U349="nulová",N349,0)</f>
        <v>0</v>
      </c>
      <c r="BJ349" s="139" t="s">
        <v>87</v>
      </c>
      <c r="BK349" s="262">
        <f>ROUND(L349*K349,3)</f>
        <v>0</v>
      </c>
      <c r="BL349" s="139" t="s">
        <v>253</v>
      </c>
      <c r="BM349" s="139" t="s">
        <v>925</v>
      </c>
    </row>
    <row r="350" spans="2:65" s="138" customFormat="1" ht="31.5" customHeight="1">
      <c r="B350" s="132"/>
      <c r="C350" s="161" t="s">
        <v>926</v>
      </c>
      <c r="D350" s="161" t="s">
        <v>189</v>
      </c>
      <c r="E350" s="264" t="s">
        <v>927</v>
      </c>
      <c r="F350" s="319" t="s">
        <v>928</v>
      </c>
      <c r="G350" s="319"/>
      <c r="H350" s="319"/>
      <c r="I350" s="319"/>
      <c r="J350" s="265" t="s">
        <v>603</v>
      </c>
      <c r="K350" s="272">
        <v>0</v>
      </c>
      <c r="L350" s="320">
        <v>0</v>
      </c>
      <c r="M350" s="320"/>
      <c r="N350" s="321">
        <f>ROUND(L350*K350,3)</f>
        <v>0</v>
      </c>
      <c r="O350" s="321"/>
      <c r="P350" s="321"/>
      <c r="Q350" s="321"/>
      <c r="R350" s="135"/>
      <c r="T350" s="166" t="s">
        <v>5</v>
      </c>
      <c r="U350" s="259" t="s">
        <v>43</v>
      </c>
      <c r="V350" s="133"/>
      <c r="W350" s="260">
        <f>V350*K350</f>
        <v>0</v>
      </c>
      <c r="X350" s="260">
        <v>0</v>
      </c>
      <c r="Y350" s="260">
        <f>X350*K350</f>
        <v>0</v>
      </c>
      <c r="Z350" s="260">
        <v>0</v>
      </c>
      <c r="AA350" s="261">
        <f>Z350*K350</f>
        <v>0</v>
      </c>
      <c r="AR350" s="139" t="s">
        <v>253</v>
      </c>
      <c r="AT350" s="139" t="s">
        <v>189</v>
      </c>
      <c r="AU350" s="139" t="s">
        <v>87</v>
      </c>
      <c r="AY350" s="139" t="s">
        <v>188</v>
      </c>
      <c r="BE350" s="140">
        <f>IF(U350="základná",N350,0)</f>
        <v>0</v>
      </c>
      <c r="BF350" s="140">
        <f>IF(U350="znížená",N350,0)</f>
        <v>0</v>
      </c>
      <c r="BG350" s="140">
        <f>IF(U350="zákl. prenesená",N350,0)</f>
        <v>0</v>
      </c>
      <c r="BH350" s="140">
        <f>IF(U350="zníž. prenesená",N350,0)</f>
        <v>0</v>
      </c>
      <c r="BI350" s="140">
        <f>IF(U350="nulová",N350,0)</f>
        <v>0</v>
      </c>
      <c r="BJ350" s="139" t="s">
        <v>87</v>
      </c>
      <c r="BK350" s="262">
        <f>ROUND(L350*K350,3)</f>
        <v>0</v>
      </c>
      <c r="BL350" s="139" t="s">
        <v>253</v>
      </c>
      <c r="BM350" s="139" t="s">
        <v>929</v>
      </c>
    </row>
    <row r="351" spans="2:65" s="251" customFormat="1" ht="29.85" customHeight="1">
      <c r="B351" s="247"/>
      <c r="C351" s="248"/>
      <c r="D351" s="258" t="s">
        <v>157</v>
      </c>
      <c r="E351" s="267"/>
      <c r="F351" s="267"/>
      <c r="G351" s="267"/>
      <c r="H351" s="267"/>
      <c r="I351" s="267"/>
      <c r="J351" s="267"/>
      <c r="K351" s="267"/>
      <c r="L351" s="258"/>
      <c r="M351" s="258"/>
      <c r="N351" s="317">
        <f>BK351</f>
        <v>0</v>
      </c>
      <c r="O351" s="318"/>
      <c r="P351" s="318"/>
      <c r="Q351" s="318"/>
      <c r="R351" s="250"/>
      <c r="T351" s="252"/>
      <c r="U351" s="248"/>
      <c r="V351" s="248"/>
      <c r="W351" s="253">
        <f>SUM(W352:W360)</f>
        <v>0</v>
      </c>
      <c r="X351" s="248"/>
      <c r="Y351" s="253">
        <f>SUM(Y352:Y360)</f>
        <v>1.6101083</v>
      </c>
      <c r="Z351" s="248"/>
      <c r="AA351" s="254">
        <f>SUM(AA352:AA360)</f>
        <v>0</v>
      </c>
      <c r="AR351" s="255" t="s">
        <v>87</v>
      </c>
      <c r="AT351" s="256" t="s">
        <v>75</v>
      </c>
      <c r="AU351" s="256" t="s">
        <v>83</v>
      </c>
      <c r="AY351" s="255" t="s">
        <v>188</v>
      </c>
      <c r="BK351" s="257">
        <f>SUM(BK352:BK360)</f>
        <v>0</v>
      </c>
    </row>
    <row r="352" spans="2:65" s="138" customFormat="1" ht="31.5" customHeight="1">
      <c r="B352" s="132"/>
      <c r="C352" s="161" t="s">
        <v>930</v>
      </c>
      <c r="D352" s="161" t="s">
        <v>189</v>
      </c>
      <c r="E352" s="264" t="s">
        <v>931</v>
      </c>
      <c r="F352" s="319" t="s">
        <v>932</v>
      </c>
      <c r="G352" s="319"/>
      <c r="H352" s="319"/>
      <c r="I352" s="319"/>
      <c r="J352" s="265" t="s">
        <v>299</v>
      </c>
      <c r="K352" s="266">
        <v>149.03</v>
      </c>
      <c r="L352" s="320">
        <v>0</v>
      </c>
      <c r="M352" s="320"/>
      <c r="N352" s="321">
        <f t="shared" ref="N352:N360" si="105">ROUND(L352*K352,3)</f>
        <v>0</v>
      </c>
      <c r="O352" s="321"/>
      <c r="P352" s="321"/>
      <c r="Q352" s="321"/>
      <c r="R352" s="135"/>
      <c r="T352" s="166" t="s">
        <v>5</v>
      </c>
      <c r="U352" s="259" t="s">
        <v>43</v>
      </c>
      <c r="V352" s="133"/>
      <c r="W352" s="260">
        <f t="shared" ref="W352:W360" si="106">V352*K352</f>
        <v>0</v>
      </c>
      <c r="X352" s="260">
        <v>1.0000000000000001E-5</v>
      </c>
      <c r="Y352" s="260">
        <f t="shared" ref="Y352:Y360" si="107">X352*K352</f>
        <v>1.4903000000000002E-3</v>
      </c>
      <c r="Z352" s="260">
        <v>0</v>
      </c>
      <c r="AA352" s="261">
        <f t="shared" ref="AA352:AA360" si="108">Z352*K352</f>
        <v>0</v>
      </c>
      <c r="AR352" s="139" t="s">
        <v>253</v>
      </c>
      <c r="AT352" s="139" t="s">
        <v>189</v>
      </c>
      <c r="AU352" s="139" t="s">
        <v>87</v>
      </c>
      <c r="AY352" s="139" t="s">
        <v>188</v>
      </c>
      <c r="BE352" s="140">
        <f t="shared" ref="BE352:BE360" si="109">IF(U352="základná",N352,0)</f>
        <v>0</v>
      </c>
      <c r="BF352" s="140">
        <f t="shared" ref="BF352:BF360" si="110">IF(U352="znížená",N352,0)</f>
        <v>0</v>
      </c>
      <c r="BG352" s="140">
        <f t="shared" ref="BG352:BG360" si="111">IF(U352="zákl. prenesená",N352,0)</f>
        <v>0</v>
      </c>
      <c r="BH352" s="140">
        <f t="shared" ref="BH352:BH360" si="112">IF(U352="zníž. prenesená",N352,0)</f>
        <v>0</v>
      </c>
      <c r="BI352" s="140">
        <f t="shared" ref="BI352:BI360" si="113">IF(U352="nulová",N352,0)</f>
        <v>0</v>
      </c>
      <c r="BJ352" s="139" t="s">
        <v>87</v>
      </c>
      <c r="BK352" s="262">
        <f t="shared" ref="BK352:BK360" si="114">ROUND(L352*K352,3)</f>
        <v>0</v>
      </c>
      <c r="BL352" s="139" t="s">
        <v>253</v>
      </c>
      <c r="BM352" s="139" t="s">
        <v>933</v>
      </c>
    </row>
    <row r="353" spans="2:65" s="138" customFormat="1" ht="22.5" customHeight="1">
      <c r="B353" s="132"/>
      <c r="C353" s="170" t="s">
        <v>934</v>
      </c>
      <c r="D353" s="170" t="s">
        <v>236</v>
      </c>
      <c r="E353" s="268" t="s">
        <v>935</v>
      </c>
      <c r="F353" s="331" t="s">
        <v>936</v>
      </c>
      <c r="G353" s="331"/>
      <c r="H353" s="331"/>
      <c r="I353" s="331"/>
      <c r="J353" s="269" t="s">
        <v>299</v>
      </c>
      <c r="K353" s="270">
        <v>153.53100000000001</v>
      </c>
      <c r="L353" s="332">
        <v>0</v>
      </c>
      <c r="M353" s="332"/>
      <c r="N353" s="333">
        <f t="shared" si="105"/>
        <v>0</v>
      </c>
      <c r="O353" s="321"/>
      <c r="P353" s="321"/>
      <c r="Q353" s="321"/>
      <c r="R353" s="135"/>
      <c r="T353" s="166" t="s">
        <v>5</v>
      </c>
      <c r="U353" s="259" t="s">
        <v>43</v>
      </c>
      <c r="V353" s="133"/>
      <c r="W353" s="260">
        <f t="shared" si="106"/>
        <v>0</v>
      </c>
      <c r="X353" s="260">
        <v>5.0000000000000001E-4</v>
      </c>
      <c r="Y353" s="260">
        <f t="shared" si="107"/>
        <v>7.67655E-2</v>
      </c>
      <c r="Z353" s="260">
        <v>0</v>
      </c>
      <c r="AA353" s="261">
        <f t="shared" si="108"/>
        <v>0</v>
      </c>
      <c r="AR353" s="139" t="s">
        <v>317</v>
      </c>
      <c r="AT353" s="139" t="s">
        <v>236</v>
      </c>
      <c r="AU353" s="139" t="s">
        <v>87</v>
      </c>
      <c r="AY353" s="139" t="s">
        <v>188</v>
      </c>
      <c r="BE353" s="140">
        <f t="shared" si="109"/>
        <v>0</v>
      </c>
      <c r="BF353" s="140">
        <f t="shared" si="110"/>
        <v>0</v>
      </c>
      <c r="BG353" s="140">
        <f t="shared" si="111"/>
        <v>0</v>
      </c>
      <c r="BH353" s="140">
        <f t="shared" si="112"/>
        <v>0</v>
      </c>
      <c r="BI353" s="140">
        <f t="shared" si="113"/>
        <v>0</v>
      </c>
      <c r="BJ353" s="139" t="s">
        <v>87</v>
      </c>
      <c r="BK353" s="262">
        <f t="shared" si="114"/>
        <v>0</v>
      </c>
      <c r="BL353" s="139" t="s">
        <v>253</v>
      </c>
      <c r="BM353" s="139" t="s">
        <v>937</v>
      </c>
    </row>
    <row r="354" spans="2:65" s="138" customFormat="1" ht="22.5" customHeight="1">
      <c r="B354" s="132"/>
      <c r="C354" s="161" t="s">
        <v>938</v>
      </c>
      <c r="D354" s="161" t="s">
        <v>189</v>
      </c>
      <c r="E354" s="264" t="s">
        <v>939</v>
      </c>
      <c r="F354" s="319" t="s">
        <v>940</v>
      </c>
      <c r="G354" s="319"/>
      <c r="H354" s="319"/>
      <c r="I354" s="319"/>
      <c r="J354" s="265" t="s">
        <v>299</v>
      </c>
      <c r="K354" s="266">
        <v>8</v>
      </c>
      <c r="L354" s="320">
        <v>0</v>
      </c>
      <c r="M354" s="320"/>
      <c r="N354" s="321">
        <f t="shared" si="105"/>
        <v>0</v>
      </c>
      <c r="O354" s="321"/>
      <c r="P354" s="321"/>
      <c r="Q354" s="321"/>
      <c r="R354" s="135"/>
      <c r="T354" s="166" t="s">
        <v>5</v>
      </c>
      <c r="U354" s="259" t="s">
        <v>43</v>
      </c>
      <c r="V354" s="133"/>
      <c r="W354" s="260">
        <f t="shared" si="106"/>
        <v>0</v>
      </c>
      <c r="X354" s="260">
        <v>1.0000000000000001E-5</v>
      </c>
      <c r="Y354" s="260">
        <f t="shared" si="107"/>
        <v>8.0000000000000007E-5</v>
      </c>
      <c r="Z354" s="260">
        <v>0</v>
      </c>
      <c r="AA354" s="261">
        <f t="shared" si="108"/>
        <v>0</v>
      </c>
      <c r="AR354" s="139" t="s">
        <v>253</v>
      </c>
      <c r="AT354" s="139" t="s">
        <v>189</v>
      </c>
      <c r="AU354" s="139" t="s">
        <v>87</v>
      </c>
      <c r="AY354" s="139" t="s">
        <v>188</v>
      </c>
      <c r="BE354" s="140">
        <f t="shared" si="109"/>
        <v>0</v>
      </c>
      <c r="BF354" s="140">
        <f t="shared" si="110"/>
        <v>0</v>
      </c>
      <c r="BG354" s="140">
        <f t="shared" si="111"/>
        <v>0</v>
      </c>
      <c r="BH354" s="140">
        <f t="shared" si="112"/>
        <v>0</v>
      </c>
      <c r="BI354" s="140">
        <f t="shared" si="113"/>
        <v>0</v>
      </c>
      <c r="BJ354" s="139" t="s">
        <v>87</v>
      </c>
      <c r="BK354" s="262">
        <f t="shared" si="114"/>
        <v>0</v>
      </c>
      <c r="BL354" s="139" t="s">
        <v>253</v>
      </c>
      <c r="BM354" s="139" t="s">
        <v>941</v>
      </c>
    </row>
    <row r="355" spans="2:65" s="138" customFormat="1" ht="31.5" customHeight="1">
      <c r="B355" s="132"/>
      <c r="C355" s="170" t="s">
        <v>942</v>
      </c>
      <c r="D355" s="170" t="s">
        <v>236</v>
      </c>
      <c r="E355" s="268" t="s">
        <v>943</v>
      </c>
      <c r="F355" s="331" t="s">
        <v>944</v>
      </c>
      <c r="G355" s="331"/>
      <c r="H355" s="331"/>
      <c r="I355" s="331"/>
      <c r="J355" s="269" t="s">
        <v>299</v>
      </c>
      <c r="K355" s="270">
        <v>8.08</v>
      </c>
      <c r="L355" s="332">
        <v>0</v>
      </c>
      <c r="M355" s="332"/>
      <c r="N355" s="333">
        <f t="shared" si="105"/>
        <v>0</v>
      </c>
      <c r="O355" s="321"/>
      <c r="P355" s="321"/>
      <c r="Q355" s="321"/>
      <c r="R355" s="135"/>
      <c r="T355" s="166" t="s">
        <v>5</v>
      </c>
      <c r="U355" s="259" t="s">
        <v>43</v>
      </c>
      <c r="V355" s="133"/>
      <c r="W355" s="260">
        <f t="shared" si="106"/>
        <v>0</v>
      </c>
      <c r="X355" s="260">
        <v>2.9999999999999997E-4</v>
      </c>
      <c r="Y355" s="260">
        <f t="shared" si="107"/>
        <v>2.4239999999999999E-3</v>
      </c>
      <c r="Z355" s="260">
        <v>0</v>
      </c>
      <c r="AA355" s="261">
        <f t="shared" si="108"/>
        <v>0</v>
      </c>
      <c r="AR355" s="139" t="s">
        <v>317</v>
      </c>
      <c r="AT355" s="139" t="s">
        <v>236</v>
      </c>
      <c r="AU355" s="139" t="s">
        <v>87</v>
      </c>
      <c r="AY355" s="139" t="s">
        <v>188</v>
      </c>
      <c r="BE355" s="140">
        <f t="shared" si="109"/>
        <v>0</v>
      </c>
      <c r="BF355" s="140">
        <f t="shared" si="110"/>
        <v>0</v>
      </c>
      <c r="BG355" s="140">
        <f t="shared" si="111"/>
        <v>0</v>
      </c>
      <c r="BH355" s="140">
        <f t="shared" si="112"/>
        <v>0</v>
      </c>
      <c r="BI355" s="140">
        <f t="shared" si="113"/>
        <v>0</v>
      </c>
      <c r="BJ355" s="139" t="s">
        <v>87</v>
      </c>
      <c r="BK355" s="262">
        <f t="shared" si="114"/>
        <v>0</v>
      </c>
      <c r="BL355" s="139" t="s">
        <v>253</v>
      </c>
      <c r="BM355" s="139" t="s">
        <v>945</v>
      </c>
    </row>
    <row r="356" spans="2:65" s="138" customFormat="1" ht="31.5" customHeight="1">
      <c r="B356" s="132"/>
      <c r="C356" s="161" t="s">
        <v>946</v>
      </c>
      <c r="D356" s="161" t="s">
        <v>189</v>
      </c>
      <c r="E356" s="264" t="s">
        <v>947</v>
      </c>
      <c r="F356" s="319" t="s">
        <v>948</v>
      </c>
      <c r="G356" s="319"/>
      <c r="H356" s="319"/>
      <c r="I356" s="319"/>
      <c r="J356" s="265" t="s">
        <v>192</v>
      </c>
      <c r="K356" s="266">
        <v>182.84</v>
      </c>
      <c r="L356" s="320">
        <v>0</v>
      </c>
      <c r="M356" s="320"/>
      <c r="N356" s="321">
        <f t="shared" si="105"/>
        <v>0</v>
      </c>
      <c r="O356" s="321"/>
      <c r="P356" s="321"/>
      <c r="Q356" s="321"/>
      <c r="R356" s="135"/>
      <c r="T356" s="166" t="s">
        <v>5</v>
      </c>
      <c r="U356" s="259" t="s">
        <v>43</v>
      </c>
      <c r="V356" s="133"/>
      <c r="W356" s="260">
        <f t="shared" si="106"/>
        <v>0</v>
      </c>
      <c r="X356" s="260">
        <v>2.0000000000000002E-5</v>
      </c>
      <c r="Y356" s="260">
        <f t="shared" si="107"/>
        <v>3.6568000000000004E-3</v>
      </c>
      <c r="Z356" s="260">
        <v>0</v>
      </c>
      <c r="AA356" s="261">
        <f t="shared" si="108"/>
        <v>0</v>
      </c>
      <c r="AR356" s="139" t="s">
        <v>253</v>
      </c>
      <c r="AT356" s="139" t="s">
        <v>189</v>
      </c>
      <c r="AU356" s="139" t="s">
        <v>87</v>
      </c>
      <c r="AY356" s="139" t="s">
        <v>188</v>
      </c>
      <c r="BE356" s="140">
        <f t="shared" si="109"/>
        <v>0</v>
      </c>
      <c r="BF356" s="140">
        <f t="shared" si="110"/>
        <v>0</v>
      </c>
      <c r="BG356" s="140">
        <f t="shared" si="111"/>
        <v>0</v>
      </c>
      <c r="BH356" s="140">
        <f t="shared" si="112"/>
        <v>0</v>
      </c>
      <c r="BI356" s="140">
        <f t="shared" si="113"/>
        <v>0</v>
      </c>
      <c r="BJ356" s="139" t="s">
        <v>87</v>
      </c>
      <c r="BK356" s="262">
        <f t="shared" si="114"/>
        <v>0</v>
      </c>
      <c r="BL356" s="139" t="s">
        <v>253</v>
      </c>
      <c r="BM356" s="139" t="s">
        <v>949</v>
      </c>
    </row>
    <row r="357" spans="2:65" s="138" customFormat="1" ht="22.5" customHeight="1">
      <c r="B357" s="132"/>
      <c r="C357" s="170" t="s">
        <v>950</v>
      </c>
      <c r="D357" s="170" t="s">
        <v>236</v>
      </c>
      <c r="E357" s="268" t="s">
        <v>951</v>
      </c>
      <c r="F357" s="331" t="s">
        <v>1780</v>
      </c>
      <c r="G357" s="331"/>
      <c r="H357" s="331"/>
      <c r="I357" s="331"/>
      <c r="J357" s="269" t="s">
        <v>192</v>
      </c>
      <c r="K357" s="270">
        <v>186.49700000000001</v>
      </c>
      <c r="L357" s="332">
        <v>0</v>
      </c>
      <c r="M357" s="332"/>
      <c r="N357" s="333">
        <f t="shared" si="105"/>
        <v>0</v>
      </c>
      <c r="O357" s="321"/>
      <c r="P357" s="321"/>
      <c r="Q357" s="321"/>
      <c r="R357" s="135"/>
      <c r="T357" s="166" t="s">
        <v>5</v>
      </c>
      <c r="U357" s="259" t="s">
        <v>43</v>
      </c>
      <c r="V357" s="133"/>
      <c r="W357" s="260">
        <f t="shared" si="106"/>
        <v>0</v>
      </c>
      <c r="X357" s="260">
        <v>8.0999999999999996E-3</v>
      </c>
      <c r="Y357" s="260">
        <f t="shared" si="107"/>
        <v>1.5106257000000001</v>
      </c>
      <c r="Z357" s="260">
        <v>0</v>
      </c>
      <c r="AA357" s="261">
        <f t="shared" si="108"/>
        <v>0</v>
      </c>
      <c r="AC357" s="138" t="s">
        <v>1755</v>
      </c>
      <c r="AR357" s="139" t="s">
        <v>317</v>
      </c>
      <c r="AT357" s="139" t="s">
        <v>236</v>
      </c>
      <c r="AU357" s="139" t="s">
        <v>87</v>
      </c>
      <c r="AY357" s="139" t="s">
        <v>188</v>
      </c>
      <c r="BE357" s="140">
        <f t="shared" si="109"/>
        <v>0</v>
      </c>
      <c r="BF357" s="140">
        <f t="shared" si="110"/>
        <v>0</v>
      </c>
      <c r="BG357" s="140">
        <f t="shared" si="111"/>
        <v>0</v>
      </c>
      <c r="BH357" s="140">
        <f t="shared" si="112"/>
        <v>0</v>
      </c>
      <c r="BI357" s="140">
        <f t="shared" si="113"/>
        <v>0</v>
      </c>
      <c r="BJ357" s="139" t="s">
        <v>87</v>
      </c>
      <c r="BK357" s="262">
        <f t="shared" si="114"/>
        <v>0</v>
      </c>
      <c r="BL357" s="139" t="s">
        <v>253</v>
      </c>
      <c r="BM357" s="139" t="s">
        <v>952</v>
      </c>
    </row>
    <row r="358" spans="2:65" s="138" customFormat="1" ht="31.5" customHeight="1">
      <c r="B358" s="132"/>
      <c r="C358" s="161" t="s">
        <v>953</v>
      </c>
      <c r="D358" s="161" t="s">
        <v>189</v>
      </c>
      <c r="E358" s="264" t="s">
        <v>954</v>
      </c>
      <c r="F358" s="403" t="s">
        <v>1779</v>
      </c>
      <c r="G358" s="319"/>
      <c r="H358" s="319"/>
      <c r="I358" s="319"/>
      <c r="J358" s="265" t="s">
        <v>192</v>
      </c>
      <c r="K358" s="266">
        <v>182.84</v>
      </c>
      <c r="L358" s="320">
        <v>0</v>
      </c>
      <c r="M358" s="320"/>
      <c r="N358" s="321">
        <f t="shared" si="105"/>
        <v>0</v>
      </c>
      <c r="O358" s="321"/>
      <c r="P358" s="321"/>
      <c r="Q358" s="321"/>
      <c r="R358" s="135"/>
      <c r="T358" s="166" t="s">
        <v>5</v>
      </c>
      <c r="U358" s="259" t="s">
        <v>43</v>
      </c>
      <c r="V358" s="133"/>
      <c r="W358" s="260">
        <f t="shared" si="106"/>
        <v>0</v>
      </c>
      <c r="X358" s="260">
        <v>0</v>
      </c>
      <c r="Y358" s="260">
        <f t="shared" si="107"/>
        <v>0</v>
      </c>
      <c r="Z358" s="260">
        <v>0</v>
      </c>
      <c r="AA358" s="261">
        <f t="shared" si="108"/>
        <v>0</v>
      </c>
      <c r="AC358" s="138" t="s">
        <v>1756</v>
      </c>
      <c r="AR358" s="139" t="s">
        <v>253</v>
      </c>
      <c r="AT358" s="139" t="s">
        <v>189</v>
      </c>
      <c r="AU358" s="139" t="s">
        <v>87</v>
      </c>
      <c r="AY358" s="139" t="s">
        <v>188</v>
      </c>
      <c r="BE358" s="140">
        <f t="shared" si="109"/>
        <v>0</v>
      </c>
      <c r="BF358" s="140">
        <f t="shared" si="110"/>
        <v>0</v>
      </c>
      <c r="BG358" s="140">
        <f t="shared" si="111"/>
        <v>0</v>
      </c>
      <c r="BH358" s="140">
        <f t="shared" si="112"/>
        <v>0</v>
      </c>
      <c r="BI358" s="140">
        <f t="shared" si="113"/>
        <v>0</v>
      </c>
      <c r="BJ358" s="139" t="s">
        <v>87</v>
      </c>
      <c r="BK358" s="262">
        <f t="shared" si="114"/>
        <v>0</v>
      </c>
      <c r="BL358" s="139" t="s">
        <v>253</v>
      </c>
      <c r="BM358" s="139" t="s">
        <v>955</v>
      </c>
    </row>
    <row r="359" spans="2:65" s="138" customFormat="1" ht="22.5" customHeight="1">
      <c r="B359" s="132"/>
      <c r="C359" s="170" t="s">
        <v>956</v>
      </c>
      <c r="D359" s="170" t="s">
        <v>236</v>
      </c>
      <c r="E359" s="268" t="s">
        <v>957</v>
      </c>
      <c r="F359" s="331" t="s">
        <v>1778</v>
      </c>
      <c r="G359" s="331"/>
      <c r="H359" s="331"/>
      <c r="I359" s="331"/>
      <c r="J359" s="269" t="s">
        <v>192</v>
      </c>
      <c r="K359" s="270">
        <v>188.32499999999999</v>
      </c>
      <c r="L359" s="332">
        <v>0</v>
      </c>
      <c r="M359" s="332"/>
      <c r="N359" s="333">
        <f t="shared" si="105"/>
        <v>0</v>
      </c>
      <c r="O359" s="321"/>
      <c r="P359" s="321"/>
      <c r="Q359" s="321"/>
      <c r="R359" s="135"/>
      <c r="T359" s="166" t="s">
        <v>5</v>
      </c>
      <c r="U359" s="259" t="s">
        <v>43</v>
      </c>
      <c r="V359" s="133"/>
      <c r="W359" s="260">
        <f t="shared" si="106"/>
        <v>0</v>
      </c>
      <c r="X359" s="260">
        <v>8.0000000000000007E-5</v>
      </c>
      <c r="Y359" s="260">
        <f t="shared" si="107"/>
        <v>1.5066E-2</v>
      </c>
      <c r="Z359" s="260">
        <v>0</v>
      </c>
      <c r="AA359" s="261">
        <f t="shared" si="108"/>
        <v>0</v>
      </c>
      <c r="AC359" s="138" t="s">
        <v>1756</v>
      </c>
      <c r="AR359" s="139" t="s">
        <v>317</v>
      </c>
      <c r="AT359" s="139" t="s">
        <v>236</v>
      </c>
      <c r="AU359" s="139" t="s">
        <v>87</v>
      </c>
      <c r="AY359" s="139" t="s">
        <v>188</v>
      </c>
      <c r="BE359" s="140">
        <f t="shared" si="109"/>
        <v>0</v>
      </c>
      <c r="BF359" s="140">
        <f t="shared" si="110"/>
        <v>0</v>
      </c>
      <c r="BG359" s="140">
        <f t="shared" si="111"/>
        <v>0</v>
      </c>
      <c r="BH359" s="140">
        <f t="shared" si="112"/>
        <v>0</v>
      </c>
      <c r="BI359" s="140">
        <f t="shared" si="113"/>
        <v>0</v>
      </c>
      <c r="BJ359" s="139" t="s">
        <v>87</v>
      </c>
      <c r="BK359" s="262">
        <f t="shared" si="114"/>
        <v>0</v>
      </c>
      <c r="BL359" s="139" t="s">
        <v>253</v>
      </c>
      <c r="BM359" s="139" t="s">
        <v>958</v>
      </c>
    </row>
    <row r="360" spans="2:65" s="138" customFormat="1" ht="31.5" customHeight="1">
      <c r="B360" s="132"/>
      <c r="C360" s="161" t="s">
        <v>959</v>
      </c>
      <c r="D360" s="161" t="s">
        <v>189</v>
      </c>
      <c r="E360" s="264" t="s">
        <v>960</v>
      </c>
      <c r="F360" s="319" t="s">
        <v>961</v>
      </c>
      <c r="G360" s="319"/>
      <c r="H360" s="319"/>
      <c r="I360" s="319"/>
      <c r="J360" s="265" t="s">
        <v>603</v>
      </c>
      <c r="K360" s="272">
        <v>0</v>
      </c>
      <c r="L360" s="320">
        <v>0</v>
      </c>
      <c r="M360" s="320"/>
      <c r="N360" s="321">
        <f t="shared" si="105"/>
        <v>0</v>
      </c>
      <c r="O360" s="321"/>
      <c r="P360" s="321"/>
      <c r="Q360" s="321"/>
      <c r="R360" s="135"/>
      <c r="T360" s="166" t="s">
        <v>5</v>
      </c>
      <c r="U360" s="259" t="s">
        <v>43</v>
      </c>
      <c r="V360" s="133"/>
      <c r="W360" s="260">
        <f t="shared" si="106"/>
        <v>0</v>
      </c>
      <c r="X360" s="260">
        <v>0</v>
      </c>
      <c r="Y360" s="260">
        <f t="shared" si="107"/>
        <v>0</v>
      </c>
      <c r="Z360" s="260">
        <v>0</v>
      </c>
      <c r="AA360" s="261">
        <f t="shared" si="108"/>
        <v>0</v>
      </c>
      <c r="AR360" s="139" t="s">
        <v>253</v>
      </c>
      <c r="AT360" s="139" t="s">
        <v>189</v>
      </c>
      <c r="AU360" s="139" t="s">
        <v>87</v>
      </c>
      <c r="AY360" s="139" t="s">
        <v>188</v>
      </c>
      <c r="BE360" s="140">
        <f t="shared" si="109"/>
        <v>0</v>
      </c>
      <c r="BF360" s="140">
        <f t="shared" si="110"/>
        <v>0</v>
      </c>
      <c r="BG360" s="140">
        <f t="shared" si="111"/>
        <v>0</v>
      </c>
      <c r="BH360" s="140">
        <f t="shared" si="112"/>
        <v>0</v>
      </c>
      <c r="BI360" s="140">
        <f t="shared" si="113"/>
        <v>0</v>
      </c>
      <c r="BJ360" s="139" t="s">
        <v>87</v>
      </c>
      <c r="BK360" s="262">
        <f t="shared" si="114"/>
        <v>0</v>
      </c>
      <c r="BL360" s="139" t="s">
        <v>253</v>
      </c>
      <c r="BM360" s="139" t="s">
        <v>962</v>
      </c>
    </row>
    <row r="361" spans="2:65" s="251" customFormat="1" ht="29.85" customHeight="1">
      <c r="B361" s="247"/>
      <c r="C361" s="248"/>
      <c r="D361" s="258" t="s">
        <v>158</v>
      </c>
      <c r="E361" s="267"/>
      <c r="F361" s="267"/>
      <c r="G361" s="267"/>
      <c r="H361" s="267"/>
      <c r="I361" s="267"/>
      <c r="J361" s="267"/>
      <c r="K361" s="267"/>
      <c r="L361" s="258"/>
      <c r="M361" s="258"/>
      <c r="N361" s="317">
        <f>BK361</f>
        <v>0</v>
      </c>
      <c r="O361" s="318"/>
      <c r="P361" s="318"/>
      <c r="Q361" s="318"/>
      <c r="R361" s="250"/>
      <c r="T361" s="252"/>
      <c r="U361" s="248"/>
      <c r="V361" s="248"/>
      <c r="W361" s="253">
        <f>SUM(W362:W371)</f>
        <v>0</v>
      </c>
      <c r="X361" s="248"/>
      <c r="Y361" s="253">
        <f>SUM(Y362:Y371)</f>
        <v>0.1577385</v>
      </c>
      <c r="Z361" s="248"/>
      <c r="AA361" s="254">
        <f>SUM(AA362:AA371)</f>
        <v>6.1581000000000004E-2</v>
      </c>
      <c r="AR361" s="255" t="s">
        <v>87</v>
      </c>
      <c r="AT361" s="256" t="s">
        <v>75</v>
      </c>
      <c r="AU361" s="256" t="s">
        <v>83</v>
      </c>
      <c r="AY361" s="255" t="s">
        <v>188</v>
      </c>
      <c r="BK361" s="257">
        <f>SUM(BK362:BK371)</f>
        <v>0</v>
      </c>
    </row>
    <row r="362" spans="2:65" s="138" customFormat="1" ht="22.5" customHeight="1">
      <c r="B362" s="132"/>
      <c r="C362" s="161" t="s">
        <v>963</v>
      </c>
      <c r="D362" s="161" t="s">
        <v>189</v>
      </c>
      <c r="E362" s="264" t="s">
        <v>964</v>
      </c>
      <c r="F362" s="319" t="s">
        <v>965</v>
      </c>
      <c r="G362" s="319"/>
      <c r="H362" s="319"/>
      <c r="I362" s="319"/>
      <c r="J362" s="265" t="s">
        <v>299</v>
      </c>
      <c r="K362" s="266">
        <v>27.440999999999999</v>
      </c>
      <c r="L362" s="320">
        <v>0</v>
      </c>
      <c r="M362" s="320"/>
      <c r="N362" s="321">
        <f t="shared" ref="N362:N371" si="115">ROUND(L362*K362,3)</f>
        <v>0</v>
      </c>
      <c r="O362" s="321"/>
      <c r="P362" s="321"/>
      <c r="Q362" s="321"/>
      <c r="R362" s="135"/>
      <c r="T362" s="166" t="s">
        <v>5</v>
      </c>
      <c r="U362" s="259" t="s">
        <v>43</v>
      </c>
      <c r="V362" s="133"/>
      <c r="W362" s="260">
        <f t="shared" ref="W362:W371" si="116">V362*K362</f>
        <v>0</v>
      </c>
      <c r="X362" s="260">
        <v>0</v>
      </c>
      <c r="Y362" s="260">
        <f t="shared" ref="Y362:Y371" si="117">X362*K362</f>
        <v>0</v>
      </c>
      <c r="Z362" s="260">
        <v>1E-3</v>
      </c>
      <c r="AA362" s="261">
        <f t="shared" ref="AA362:AA371" si="118">Z362*K362</f>
        <v>2.7441E-2</v>
      </c>
      <c r="AR362" s="139" t="s">
        <v>253</v>
      </c>
      <c r="AT362" s="139" t="s">
        <v>189</v>
      </c>
      <c r="AU362" s="139" t="s">
        <v>87</v>
      </c>
      <c r="AY362" s="139" t="s">
        <v>188</v>
      </c>
      <c r="BE362" s="140">
        <f t="shared" ref="BE362:BE371" si="119">IF(U362="základná",N362,0)</f>
        <v>0</v>
      </c>
      <c r="BF362" s="140">
        <f t="shared" ref="BF362:BF371" si="120">IF(U362="znížená",N362,0)</f>
        <v>0</v>
      </c>
      <c r="BG362" s="140">
        <f t="shared" ref="BG362:BG371" si="121">IF(U362="zákl. prenesená",N362,0)</f>
        <v>0</v>
      </c>
      <c r="BH362" s="140">
        <f t="shared" ref="BH362:BH371" si="122">IF(U362="zníž. prenesená",N362,0)</f>
        <v>0</v>
      </c>
      <c r="BI362" s="140">
        <f t="shared" ref="BI362:BI371" si="123">IF(U362="nulová",N362,0)</f>
        <v>0</v>
      </c>
      <c r="BJ362" s="139" t="s">
        <v>87</v>
      </c>
      <c r="BK362" s="262">
        <f t="shared" ref="BK362:BK371" si="124">ROUND(L362*K362,3)</f>
        <v>0</v>
      </c>
      <c r="BL362" s="139" t="s">
        <v>253</v>
      </c>
      <c r="BM362" s="139" t="s">
        <v>966</v>
      </c>
    </row>
    <row r="363" spans="2:65" s="138" customFormat="1" ht="31.5" customHeight="1">
      <c r="B363" s="132"/>
      <c r="C363" s="161" t="s">
        <v>967</v>
      </c>
      <c r="D363" s="161" t="s">
        <v>189</v>
      </c>
      <c r="E363" s="264" t="s">
        <v>968</v>
      </c>
      <c r="F363" s="319" t="s">
        <v>969</v>
      </c>
      <c r="G363" s="319"/>
      <c r="H363" s="319"/>
      <c r="I363" s="319"/>
      <c r="J363" s="265" t="s">
        <v>192</v>
      </c>
      <c r="K363" s="266">
        <v>34.14</v>
      </c>
      <c r="L363" s="320">
        <v>0</v>
      </c>
      <c r="M363" s="320"/>
      <c r="N363" s="321">
        <f t="shared" si="115"/>
        <v>0</v>
      </c>
      <c r="O363" s="321"/>
      <c r="P363" s="321"/>
      <c r="Q363" s="321"/>
      <c r="R363" s="135"/>
      <c r="T363" s="166" t="s">
        <v>5</v>
      </c>
      <c r="U363" s="259" t="s">
        <v>43</v>
      </c>
      <c r="V363" s="133"/>
      <c r="W363" s="260">
        <f t="shared" si="116"/>
        <v>0</v>
      </c>
      <c r="X363" s="260">
        <v>0</v>
      </c>
      <c r="Y363" s="260">
        <f t="shared" si="117"/>
        <v>0</v>
      </c>
      <c r="Z363" s="260">
        <v>1E-3</v>
      </c>
      <c r="AA363" s="261">
        <f t="shared" si="118"/>
        <v>3.4140000000000004E-2</v>
      </c>
      <c r="AR363" s="139" t="s">
        <v>253</v>
      </c>
      <c r="AT363" s="139" t="s">
        <v>189</v>
      </c>
      <c r="AU363" s="139" t="s">
        <v>87</v>
      </c>
      <c r="AY363" s="139" t="s">
        <v>188</v>
      </c>
      <c r="BE363" s="140">
        <f t="shared" si="119"/>
        <v>0</v>
      </c>
      <c r="BF363" s="140">
        <f t="shared" si="120"/>
        <v>0</v>
      </c>
      <c r="BG363" s="140">
        <f t="shared" si="121"/>
        <v>0</v>
      </c>
      <c r="BH363" s="140">
        <f t="shared" si="122"/>
        <v>0</v>
      </c>
      <c r="BI363" s="140">
        <f t="shared" si="123"/>
        <v>0</v>
      </c>
      <c r="BJ363" s="139" t="s">
        <v>87</v>
      </c>
      <c r="BK363" s="262">
        <f t="shared" si="124"/>
        <v>0</v>
      </c>
      <c r="BL363" s="139" t="s">
        <v>253</v>
      </c>
      <c r="BM363" s="139" t="s">
        <v>970</v>
      </c>
    </row>
    <row r="364" spans="2:65" s="138" customFormat="1" ht="22.5" customHeight="1">
      <c r="B364" s="132"/>
      <c r="C364" s="161" t="s">
        <v>971</v>
      </c>
      <c r="D364" s="161" t="s">
        <v>189</v>
      </c>
      <c r="E364" s="264" t="s">
        <v>972</v>
      </c>
      <c r="F364" s="319" t="s">
        <v>973</v>
      </c>
      <c r="G364" s="319"/>
      <c r="H364" s="319"/>
      <c r="I364" s="319"/>
      <c r="J364" s="265" t="s">
        <v>299</v>
      </c>
      <c r="K364" s="266">
        <v>16.75</v>
      </c>
      <c r="L364" s="320">
        <v>0</v>
      </c>
      <c r="M364" s="320"/>
      <c r="N364" s="321">
        <f t="shared" si="115"/>
        <v>0</v>
      </c>
      <c r="O364" s="321"/>
      <c r="P364" s="321"/>
      <c r="Q364" s="321"/>
      <c r="R364" s="135"/>
      <c r="T364" s="166" t="s">
        <v>5</v>
      </c>
      <c r="U364" s="259" t="s">
        <v>43</v>
      </c>
      <c r="V364" s="133"/>
      <c r="W364" s="260">
        <f t="shared" si="116"/>
        <v>0</v>
      </c>
      <c r="X364" s="260">
        <v>4.0000000000000003E-5</v>
      </c>
      <c r="Y364" s="260">
        <f t="shared" si="117"/>
        <v>6.7000000000000002E-4</v>
      </c>
      <c r="Z364" s="260">
        <v>0</v>
      </c>
      <c r="AA364" s="261">
        <f t="shared" si="118"/>
        <v>0</v>
      </c>
      <c r="AR364" s="139" t="s">
        <v>253</v>
      </c>
      <c r="AT364" s="139" t="s">
        <v>189</v>
      </c>
      <c r="AU364" s="139" t="s">
        <v>87</v>
      </c>
      <c r="AY364" s="139" t="s">
        <v>188</v>
      </c>
      <c r="BE364" s="140">
        <f t="shared" si="119"/>
        <v>0</v>
      </c>
      <c r="BF364" s="140">
        <f t="shared" si="120"/>
        <v>0</v>
      </c>
      <c r="BG364" s="140">
        <f t="shared" si="121"/>
        <v>0</v>
      </c>
      <c r="BH364" s="140">
        <f t="shared" si="122"/>
        <v>0</v>
      </c>
      <c r="BI364" s="140">
        <f t="shared" si="123"/>
        <v>0</v>
      </c>
      <c r="BJ364" s="139" t="s">
        <v>87</v>
      </c>
      <c r="BK364" s="262">
        <f t="shared" si="124"/>
        <v>0</v>
      </c>
      <c r="BL364" s="139" t="s">
        <v>253</v>
      </c>
      <c r="BM364" s="139" t="s">
        <v>974</v>
      </c>
    </row>
    <row r="365" spans="2:65" s="138" customFormat="1" ht="22.5" customHeight="1">
      <c r="B365" s="132"/>
      <c r="C365" s="170" t="s">
        <v>975</v>
      </c>
      <c r="D365" s="170" t="s">
        <v>236</v>
      </c>
      <c r="E365" s="268" t="s">
        <v>976</v>
      </c>
      <c r="F365" s="331" t="s">
        <v>977</v>
      </c>
      <c r="G365" s="331"/>
      <c r="H365" s="331"/>
      <c r="I365" s="331"/>
      <c r="J365" s="269" t="s">
        <v>299</v>
      </c>
      <c r="K365" s="270">
        <v>17.085000000000001</v>
      </c>
      <c r="L365" s="332">
        <v>0</v>
      </c>
      <c r="M365" s="332"/>
      <c r="N365" s="333">
        <f t="shared" si="115"/>
        <v>0</v>
      </c>
      <c r="O365" s="321"/>
      <c r="P365" s="321"/>
      <c r="Q365" s="321"/>
      <c r="R365" s="135"/>
      <c r="T365" s="166" t="s">
        <v>5</v>
      </c>
      <c r="U365" s="259" t="s">
        <v>43</v>
      </c>
      <c r="V365" s="133"/>
      <c r="W365" s="260">
        <f t="shared" si="116"/>
        <v>0</v>
      </c>
      <c r="X365" s="260">
        <v>0</v>
      </c>
      <c r="Y365" s="260">
        <f t="shared" si="117"/>
        <v>0</v>
      </c>
      <c r="Z365" s="260">
        <v>0</v>
      </c>
      <c r="AA365" s="261">
        <f t="shared" si="118"/>
        <v>0</v>
      </c>
      <c r="AR365" s="139" t="s">
        <v>317</v>
      </c>
      <c r="AT365" s="139" t="s">
        <v>236</v>
      </c>
      <c r="AU365" s="139" t="s">
        <v>87</v>
      </c>
      <c r="AY365" s="139" t="s">
        <v>188</v>
      </c>
      <c r="BE365" s="140">
        <f t="shared" si="119"/>
        <v>0</v>
      </c>
      <c r="BF365" s="140">
        <f t="shared" si="120"/>
        <v>0</v>
      </c>
      <c r="BG365" s="140">
        <f t="shared" si="121"/>
        <v>0</v>
      </c>
      <c r="BH365" s="140">
        <f t="shared" si="122"/>
        <v>0</v>
      </c>
      <c r="BI365" s="140">
        <f t="shared" si="123"/>
        <v>0</v>
      </c>
      <c r="BJ365" s="139" t="s">
        <v>87</v>
      </c>
      <c r="BK365" s="262">
        <f t="shared" si="124"/>
        <v>0</v>
      </c>
      <c r="BL365" s="139" t="s">
        <v>253</v>
      </c>
      <c r="BM365" s="139" t="s">
        <v>978</v>
      </c>
    </row>
    <row r="366" spans="2:65" s="138" customFormat="1" ht="31.5" customHeight="1">
      <c r="B366" s="132"/>
      <c r="C366" s="161" t="s">
        <v>979</v>
      </c>
      <c r="D366" s="161" t="s">
        <v>189</v>
      </c>
      <c r="E366" s="264" t="s">
        <v>980</v>
      </c>
      <c r="F366" s="319" t="s">
        <v>981</v>
      </c>
      <c r="G366" s="319"/>
      <c r="H366" s="319"/>
      <c r="I366" s="319"/>
      <c r="J366" s="265" t="s">
        <v>192</v>
      </c>
      <c r="K366" s="266">
        <v>3.645</v>
      </c>
      <c r="L366" s="320">
        <v>0</v>
      </c>
      <c r="M366" s="320"/>
      <c r="N366" s="321">
        <f t="shared" si="115"/>
        <v>0</v>
      </c>
      <c r="O366" s="321"/>
      <c r="P366" s="321"/>
      <c r="Q366" s="321"/>
      <c r="R366" s="135"/>
      <c r="T366" s="166" t="s">
        <v>5</v>
      </c>
      <c r="U366" s="259" t="s">
        <v>43</v>
      </c>
      <c r="V366" s="133"/>
      <c r="W366" s="260">
        <f t="shared" si="116"/>
        <v>0</v>
      </c>
      <c r="X366" s="260">
        <v>2.9999999999999997E-4</v>
      </c>
      <c r="Y366" s="260">
        <f t="shared" si="117"/>
        <v>1.0934999999999999E-3</v>
      </c>
      <c r="Z366" s="260">
        <v>0</v>
      </c>
      <c r="AA366" s="261">
        <f t="shared" si="118"/>
        <v>0</v>
      </c>
      <c r="AR366" s="139" t="s">
        <v>253</v>
      </c>
      <c r="AT366" s="139" t="s">
        <v>189</v>
      </c>
      <c r="AU366" s="139" t="s">
        <v>87</v>
      </c>
      <c r="AY366" s="139" t="s">
        <v>188</v>
      </c>
      <c r="BE366" s="140">
        <f t="shared" si="119"/>
        <v>0</v>
      </c>
      <c r="BF366" s="140">
        <f t="shared" si="120"/>
        <v>0</v>
      </c>
      <c r="BG366" s="140">
        <f t="shared" si="121"/>
        <v>0</v>
      </c>
      <c r="BH366" s="140">
        <f t="shared" si="122"/>
        <v>0</v>
      </c>
      <c r="BI366" s="140">
        <f t="shared" si="123"/>
        <v>0</v>
      </c>
      <c r="BJ366" s="139" t="s">
        <v>87</v>
      </c>
      <c r="BK366" s="262">
        <f t="shared" si="124"/>
        <v>0</v>
      </c>
      <c r="BL366" s="139" t="s">
        <v>253</v>
      </c>
      <c r="BM366" s="139" t="s">
        <v>982</v>
      </c>
    </row>
    <row r="367" spans="2:65" s="138" customFormat="1" ht="22.5" customHeight="1">
      <c r="B367" s="132"/>
      <c r="C367" s="170" t="s">
        <v>983</v>
      </c>
      <c r="D367" s="170" t="s">
        <v>236</v>
      </c>
      <c r="E367" s="268" t="s">
        <v>984</v>
      </c>
      <c r="F367" s="331" t="s">
        <v>1777</v>
      </c>
      <c r="G367" s="331"/>
      <c r="H367" s="331"/>
      <c r="I367" s="331"/>
      <c r="J367" s="269" t="s">
        <v>192</v>
      </c>
      <c r="K367" s="270">
        <v>3.754</v>
      </c>
      <c r="L367" s="332">
        <v>0</v>
      </c>
      <c r="M367" s="332"/>
      <c r="N367" s="333">
        <f t="shared" si="115"/>
        <v>0</v>
      </c>
      <c r="O367" s="321"/>
      <c r="P367" s="321"/>
      <c r="Q367" s="321"/>
      <c r="R367" s="135"/>
      <c r="T367" s="166" t="s">
        <v>5</v>
      </c>
      <c r="U367" s="259" t="s">
        <v>43</v>
      </c>
      <c r="V367" s="133"/>
      <c r="W367" s="260">
        <f t="shared" si="116"/>
        <v>0</v>
      </c>
      <c r="X367" s="260">
        <v>5.0000000000000001E-3</v>
      </c>
      <c r="Y367" s="260">
        <f t="shared" si="117"/>
        <v>1.8770000000000002E-2</v>
      </c>
      <c r="Z367" s="260">
        <v>0</v>
      </c>
      <c r="AA367" s="261">
        <f t="shared" si="118"/>
        <v>0</v>
      </c>
      <c r="AC367" s="138" t="s">
        <v>1757</v>
      </c>
      <c r="AR367" s="139" t="s">
        <v>317</v>
      </c>
      <c r="AT367" s="139" t="s">
        <v>236</v>
      </c>
      <c r="AU367" s="139" t="s">
        <v>87</v>
      </c>
      <c r="AY367" s="139" t="s">
        <v>188</v>
      </c>
      <c r="BE367" s="140">
        <f t="shared" si="119"/>
        <v>0</v>
      </c>
      <c r="BF367" s="140">
        <f t="shared" si="120"/>
        <v>0</v>
      </c>
      <c r="BG367" s="140">
        <f t="shared" si="121"/>
        <v>0</v>
      </c>
      <c r="BH367" s="140">
        <f t="shared" si="122"/>
        <v>0</v>
      </c>
      <c r="BI367" s="140">
        <f t="shared" si="123"/>
        <v>0</v>
      </c>
      <c r="BJ367" s="139" t="s">
        <v>87</v>
      </c>
      <c r="BK367" s="262">
        <f t="shared" si="124"/>
        <v>0</v>
      </c>
      <c r="BL367" s="139" t="s">
        <v>253</v>
      </c>
      <c r="BM367" s="139" t="s">
        <v>985</v>
      </c>
    </row>
    <row r="368" spans="2:65" s="138" customFormat="1" ht="22.5" customHeight="1">
      <c r="B368" s="132"/>
      <c r="C368" s="161" t="s">
        <v>986</v>
      </c>
      <c r="D368" s="161" t="s">
        <v>189</v>
      </c>
      <c r="E368" s="264" t="s">
        <v>987</v>
      </c>
      <c r="F368" s="319" t="s">
        <v>988</v>
      </c>
      <c r="G368" s="319"/>
      <c r="H368" s="319"/>
      <c r="I368" s="319"/>
      <c r="J368" s="265" t="s">
        <v>192</v>
      </c>
      <c r="K368" s="266">
        <v>226.74</v>
      </c>
      <c r="L368" s="320">
        <v>0</v>
      </c>
      <c r="M368" s="320"/>
      <c r="N368" s="321">
        <f t="shared" si="115"/>
        <v>0</v>
      </c>
      <c r="O368" s="321"/>
      <c r="P368" s="321"/>
      <c r="Q368" s="321"/>
      <c r="R368" s="135"/>
      <c r="T368" s="166" t="s">
        <v>5</v>
      </c>
      <c r="U368" s="259" t="s">
        <v>43</v>
      </c>
      <c r="V368" s="133"/>
      <c r="W368" s="260">
        <f t="shared" si="116"/>
        <v>0</v>
      </c>
      <c r="X368" s="260">
        <v>0</v>
      </c>
      <c r="Y368" s="260">
        <f t="shared" si="117"/>
        <v>0</v>
      </c>
      <c r="Z368" s="260">
        <v>0</v>
      </c>
      <c r="AA368" s="261">
        <f t="shared" si="118"/>
        <v>0</v>
      </c>
      <c r="AR368" s="139" t="s">
        <v>253</v>
      </c>
      <c r="AT368" s="139" t="s">
        <v>189</v>
      </c>
      <c r="AU368" s="139" t="s">
        <v>87</v>
      </c>
      <c r="AY368" s="139" t="s">
        <v>188</v>
      </c>
      <c r="BE368" s="140">
        <f t="shared" si="119"/>
        <v>0</v>
      </c>
      <c r="BF368" s="140">
        <f t="shared" si="120"/>
        <v>0</v>
      </c>
      <c r="BG368" s="140">
        <f t="shared" si="121"/>
        <v>0</v>
      </c>
      <c r="BH368" s="140">
        <f t="shared" si="122"/>
        <v>0</v>
      </c>
      <c r="BI368" s="140">
        <f t="shared" si="123"/>
        <v>0</v>
      </c>
      <c r="BJ368" s="139" t="s">
        <v>87</v>
      </c>
      <c r="BK368" s="262">
        <f t="shared" si="124"/>
        <v>0</v>
      </c>
      <c r="BL368" s="139" t="s">
        <v>253</v>
      </c>
      <c r="BM368" s="139" t="s">
        <v>989</v>
      </c>
    </row>
    <row r="369" spans="2:65" s="138" customFormat="1" ht="31.5" customHeight="1">
      <c r="B369" s="132"/>
      <c r="C369" s="161" t="s">
        <v>990</v>
      </c>
      <c r="D369" s="161" t="s">
        <v>189</v>
      </c>
      <c r="E369" s="264" t="s">
        <v>991</v>
      </c>
      <c r="F369" s="319" t="s">
        <v>992</v>
      </c>
      <c r="G369" s="319"/>
      <c r="H369" s="319"/>
      <c r="I369" s="319"/>
      <c r="J369" s="265" t="s">
        <v>192</v>
      </c>
      <c r="K369" s="266">
        <v>30.49</v>
      </c>
      <c r="L369" s="320">
        <v>0</v>
      </c>
      <c r="M369" s="320"/>
      <c r="N369" s="321">
        <f t="shared" si="115"/>
        <v>0</v>
      </c>
      <c r="O369" s="321"/>
      <c r="P369" s="321"/>
      <c r="Q369" s="321"/>
      <c r="R369" s="135"/>
      <c r="T369" s="166" t="s">
        <v>5</v>
      </c>
      <c r="U369" s="259" t="s">
        <v>43</v>
      </c>
      <c r="V369" s="133"/>
      <c r="W369" s="260">
        <f t="shared" si="116"/>
        <v>0</v>
      </c>
      <c r="X369" s="260">
        <v>4.4999999999999997E-3</v>
      </c>
      <c r="Y369" s="260">
        <f t="shared" si="117"/>
        <v>0.13720499999999999</v>
      </c>
      <c r="Z369" s="260">
        <v>0</v>
      </c>
      <c r="AA369" s="261">
        <f t="shared" si="118"/>
        <v>0</v>
      </c>
      <c r="AR369" s="139" t="s">
        <v>253</v>
      </c>
      <c r="AT369" s="139" t="s">
        <v>189</v>
      </c>
      <c r="AU369" s="139" t="s">
        <v>87</v>
      </c>
      <c r="AY369" s="139" t="s">
        <v>188</v>
      </c>
      <c r="BE369" s="140">
        <f t="shared" si="119"/>
        <v>0</v>
      </c>
      <c r="BF369" s="140">
        <f t="shared" si="120"/>
        <v>0</v>
      </c>
      <c r="BG369" s="140">
        <f t="shared" si="121"/>
        <v>0</v>
      </c>
      <c r="BH369" s="140">
        <f t="shared" si="122"/>
        <v>0</v>
      </c>
      <c r="BI369" s="140">
        <f t="shared" si="123"/>
        <v>0</v>
      </c>
      <c r="BJ369" s="139" t="s">
        <v>87</v>
      </c>
      <c r="BK369" s="262">
        <f t="shared" si="124"/>
        <v>0</v>
      </c>
      <c r="BL369" s="139" t="s">
        <v>253</v>
      </c>
      <c r="BM369" s="139" t="s">
        <v>993</v>
      </c>
    </row>
    <row r="370" spans="2:65" s="138" customFormat="1" ht="31.5" customHeight="1">
      <c r="B370" s="132"/>
      <c r="C370" s="161" t="s">
        <v>994</v>
      </c>
      <c r="D370" s="161" t="s">
        <v>189</v>
      </c>
      <c r="E370" s="264" t="s">
        <v>995</v>
      </c>
      <c r="F370" s="319" t="s">
        <v>996</v>
      </c>
      <c r="G370" s="319"/>
      <c r="H370" s="319"/>
      <c r="I370" s="319"/>
      <c r="J370" s="265" t="s">
        <v>192</v>
      </c>
      <c r="K370" s="266">
        <v>69.739999999999995</v>
      </c>
      <c r="L370" s="320">
        <v>0</v>
      </c>
      <c r="M370" s="320"/>
      <c r="N370" s="321">
        <f t="shared" si="115"/>
        <v>0</v>
      </c>
      <c r="O370" s="321"/>
      <c r="P370" s="321"/>
      <c r="Q370" s="321"/>
      <c r="R370" s="135"/>
      <c r="T370" s="166" t="s">
        <v>5</v>
      </c>
      <c r="U370" s="259" t="s">
        <v>43</v>
      </c>
      <c r="V370" s="133"/>
      <c r="W370" s="260">
        <f t="shared" si="116"/>
        <v>0</v>
      </c>
      <c r="X370" s="260">
        <v>0</v>
      </c>
      <c r="Y370" s="260">
        <f t="shared" si="117"/>
        <v>0</v>
      </c>
      <c r="Z370" s="260">
        <v>0</v>
      </c>
      <c r="AA370" s="261">
        <f t="shared" si="118"/>
        <v>0</v>
      </c>
      <c r="AR370" s="139" t="s">
        <v>253</v>
      </c>
      <c r="AT370" s="139" t="s">
        <v>189</v>
      </c>
      <c r="AU370" s="139" t="s">
        <v>87</v>
      </c>
      <c r="AY370" s="139" t="s">
        <v>188</v>
      </c>
      <c r="BE370" s="140">
        <f t="shared" si="119"/>
        <v>0</v>
      </c>
      <c r="BF370" s="140">
        <f t="shared" si="120"/>
        <v>0</v>
      </c>
      <c r="BG370" s="140">
        <f t="shared" si="121"/>
        <v>0</v>
      </c>
      <c r="BH370" s="140">
        <f t="shared" si="122"/>
        <v>0</v>
      </c>
      <c r="BI370" s="140">
        <f t="shared" si="123"/>
        <v>0</v>
      </c>
      <c r="BJ370" s="139" t="s">
        <v>87</v>
      </c>
      <c r="BK370" s="262">
        <f t="shared" si="124"/>
        <v>0</v>
      </c>
      <c r="BL370" s="139" t="s">
        <v>253</v>
      </c>
      <c r="BM370" s="139" t="s">
        <v>997</v>
      </c>
    </row>
    <row r="371" spans="2:65" s="138" customFormat="1" ht="31.5" customHeight="1">
      <c r="B371" s="132"/>
      <c r="C371" s="161" t="s">
        <v>998</v>
      </c>
      <c r="D371" s="161" t="s">
        <v>189</v>
      </c>
      <c r="E371" s="264" t="s">
        <v>999</v>
      </c>
      <c r="F371" s="319" t="s">
        <v>1000</v>
      </c>
      <c r="G371" s="319"/>
      <c r="H371" s="319"/>
      <c r="I371" s="319"/>
      <c r="J371" s="265" t="s">
        <v>603</v>
      </c>
      <c r="K371" s="272">
        <v>0</v>
      </c>
      <c r="L371" s="320">
        <v>0</v>
      </c>
      <c r="M371" s="320"/>
      <c r="N371" s="321">
        <f t="shared" si="115"/>
        <v>0</v>
      </c>
      <c r="O371" s="321"/>
      <c r="P371" s="321"/>
      <c r="Q371" s="321"/>
      <c r="R371" s="135"/>
      <c r="T371" s="166" t="s">
        <v>5</v>
      </c>
      <c r="U371" s="259" t="s">
        <v>43</v>
      </c>
      <c r="V371" s="133"/>
      <c r="W371" s="260">
        <f t="shared" si="116"/>
        <v>0</v>
      </c>
      <c r="X371" s="260">
        <v>0</v>
      </c>
      <c r="Y371" s="260">
        <f t="shared" si="117"/>
        <v>0</v>
      </c>
      <c r="Z371" s="260">
        <v>0</v>
      </c>
      <c r="AA371" s="261">
        <f t="shared" si="118"/>
        <v>0</v>
      </c>
      <c r="AR371" s="139" t="s">
        <v>253</v>
      </c>
      <c r="AT371" s="139" t="s">
        <v>189</v>
      </c>
      <c r="AU371" s="139" t="s">
        <v>87</v>
      </c>
      <c r="AY371" s="139" t="s">
        <v>188</v>
      </c>
      <c r="BE371" s="140">
        <f t="shared" si="119"/>
        <v>0</v>
      </c>
      <c r="BF371" s="140">
        <f t="shared" si="120"/>
        <v>0</v>
      </c>
      <c r="BG371" s="140">
        <f t="shared" si="121"/>
        <v>0</v>
      </c>
      <c r="BH371" s="140">
        <f t="shared" si="122"/>
        <v>0</v>
      </c>
      <c r="BI371" s="140">
        <f t="shared" si="123"/>
        <v>0</v>
      </c>
      <c r="BJ371" s="139" t="s">
        <v>87</v>
      </c>
      <c r="BK371" s="262">
        <f t="shared" si="124"/>
        <v>0</v>
      </c>
      <c r="BL371" s="139" t="s">
        <v>253</v>
      </c>
      <c r="BM371" s="139" t="s">
        <v>1001</v>
      </c>
    </row>
    <row r="372" spans="2:65" s="251" customFormat="1" ht="29.85" customHeight="1">
      <c r="B372" s="247"/>
      <c r="C372" s="248"/>
      <c r="D372" s="258" t="s">
        <v>159</v>
      </c>
      <c r="E372" s="267"/>
      <c r="F372" s="267"/>
      <c r="G372" s="267"/>
      <c r="H372" s="267"/>
      <c r="I372" s="267"/>
      <c r="J372" s="267"/>
      <c r="K372" s="267"/>
      <c r="L372" s="258"/>
      <c r="M372" s="258"/>
      <c r="N372" s="317">
        <f>BK372</f>
        <v>0</v>
      </c>
      <c r="O372" s="318"/>
      <c r="P372" s="318"/>
      <c r="Q372" s="318"/>
      <c r="R372" s="250"/>
      <c r="T372" s="252"/>
      <c r="U372" s="248"/>
      <c r="V372" s="248"/>
      <c r="W372" s="253">
        <f>SUM(W373:W374)</f>
        <v>0</v>
      </c>
      <c r="X372" s="248"/>
      <c r="Y372" s="253">
        <f>SUM(Y373:Y374)</f>
        <v>4.0228E-2</v>
      </c>
      <c r="Z372" s="248"/>
      <c r="AA372" s="254">
        <f>SUM(AA373:AA374)</f>
        <v>0</v>
      </c>
      <c r="AR372" s="255" t="s">
        <v>87</v>
      </c>
      <c r="AT372" s="256" t="s">
        <v>75</v>
      </c>
      <c r="AU372" s="256" t="s">
        <v>83</v>
      </c>
      <c r="AY372" s="255" t="s">
        <v>188</v>
      </c>
      <c r="BK372" s="257">
        <f>SUM(BK373:BK374)</f>
        <v>0</v>
      </c>
    </row>
    <row r="373" spans="2:65" s="138" customFormat="1" ht="35.25" customHeight="1">
      <c r="B373" s="132"/>
      <c r="C373" s="161" t="s">
        <v>1002</v>
      </c>
      <c r="D373" s="161" t="s">
        <v>189</v>
      </c>
      <c r="E373" s="264" t="s">
        <v>1003</v>
      </c>
      <c r="F373" s="403" t="s">
        <v>1776</v>
      </c>
      <c r="G373" s="319"/>
      <c r="H373" s="319"/>
      <c r="I373" s="319"/>
      <c r="J373" s="265" t="s">
        <v>192</v>
      </c>
      <c r="K373" s="266">
        <v>35.6</v>
      </c>
      <c r="L373" s="320">
        <v>0</v>
      </c>
      <c r="M373" s="320"/>
      <c r="N373" s="321">
        <f>ROUND(L373*K373,3)</f>
        <v>0</v>
      </c>
      <c r="O373" s="321"/>
      <c r="P373" s="321"/>
      <c r="Q373" s="321"/>
      <c r="R373" s="135"/>
      <c r="T373" s="166" t="s">
        <v>5</v>
      </c>
      <c r="U373" s="259" t="s">
        <v>43</v>
      </c>
      <c r="V373" s="133"/>
      <c r="W373" s="260">
        <f>V373*K373</f>
        <v>0</v>
      </c>
      <c r="X373" s="260">
        <v>1.1299999999999999E-3</v>
      </c>
      <c r="Y373" s="260">
        <f>X373*K373</f>
        <v>4.0228E-2</v>
      </c>
      <c r="Z373" s="260">
        <v>0</v>
      </c>
      <c r="AA373" s="261">
        <f>Z373*K373</f>
        <v>0</v>
      </c>
      <c r="AC373" s="138" t="s">
        <v>1758</v>
      </c>
      <c r="AR373" s="139" t="s">
        <v>253</v>
      </c>
      <c r="AT373" s="139" t="s">
        <v>189</v>
      </c>
      <c r="AU373" s="139" t="s">
        <v>87</v>
      </c>
      <c r="AY373" s="139" t="s">
        <v>188</v>
      </c>
      <c r="BE373" s="140">
        <f>IF(U373="základná",N373,0)</f>
        <v>0</v>
      </c>
      <c r="BF373" s="140">
        <f>IF(U373="znížená",N373,0)</f>
        <v>0</v>
      </c>
      <c r="BG373" s="140">
        <f>IF(U373="zákl. prenesená",N373,0)</f>
        <v>0</v>
      </c>
      <c r="BH373" s="140">
        <f>IF(U373="zníž. prenesená",N373,0)</f>
        <v>0</v>
      </c>
      <c r="BI373" s="140">
        <f>IF(U373="nulová",N373,0)</f>
        <v>0</v>
      </c>
      <c r="BJ373" s="139" t="s">
        <v>87</v>
      </c>
      <c r="BK373" s="262">
        <f>ROUND(L373*K373,3)</f>
        <v>0</v>
      </c>
      <c r="BL373" s="139" t="s">
        <v>253</v>
      </c>
      <c r="BM373" s="139" t="s">
        <v>1004</v>
      </c>
    </row>
    <row r="374" spans="2:65" s="138" customFormat="1" ht="31.5" customHeight="1">
      <c r="B374" s="132"/>
      <c r="C374" s="161" t="s">
        <v>1005</v>
      </c>
      <c r="D374" s="161" t="s">
        <v>189</v>
      </c>
      <c r="E374" s="264" t="s">
        <v>1006</v>
      </c>
      <c r="F374" s="319" t="s">
        <v>1007</v>
      </c>
      <c r="G374" s="319"/>
      <c r="H374" s="319"/>
      <c r="I374" s="319"/>
      <c r="J374" s="265" t="s">
        <v>603</v>
      </c>
      <c r="K374" s="272">
        <v>0</v>
      </c>
      <c r="L374" s="320">
        <v>0</v>
      </c>
      <c r="M374" s="320"/>
      <c r="N374" s="321">
        <f>ROUND(L374*K374,3)</f>
        <v>0</v>
      </c>
      <c r="O374" s="321"/>
      <c r="P374" s="321"/>
      <c r="Q374" s="321"/>
      <c r="R374" s="135"/>
      <c r="T374" s="166" t="s">
        <v>5</v>
      </c>
      <c r="U374" s="259" t="s">
        <v>43</v>
      </c>
      <c r="V374" s="133"/>
      <c r="W374" s="260">
        <f>V374*K374</f>
        <v>0</v>
      </c>
      <c r="X374" s="260">
        <v>0</v>
      </c>
      <c r="Y374" s="260">
        <f>X374*K374</f>
        <v>0</v>
      </c>
      <c r="Z374" s="260">
        <v>0</v>
      </c>
      <c r="AA374" s="261">
        <f>Z374*K374</f>
        <v>0</v>
      </c>
      <c r="AR374" s="139" t="s">
        <v>253</v>
      </c>
      <c r="AT374" s="139" t="s">
        <v>189</v>
      </c>
      <c r="AU374" s="139" t="s">
        <v>87</v>
      </c>
      <c r="AY374" s="139" t="s">
        <v>188</v>
      </c>
      <c r="BE374" s="140">
        <f>IF(U374="základná",N374,0)</f>
        <v>0</v>
      </c>
      <c r="BF374" s="140">
        <f>IF(U374="znížená",N374,0)</f>
        <v>0</v>
      </c>
      <c r="BG374" s="140">
        <f>IF(U374="zákl. prenesená",N374,0)</f>
        <v>0</v>
      </c>
      <c r="BH374" s="140">
        <f>IF(U374="zníž. prenesená",N374,0)</f>
        <v>0</v>
      </c>
      <c r="BI374" s="140">
        <f>IF(U374="nulová",N374,0)</f>
        <v>0</v>
      </c>
      <c r="BJ374" s="139" t="s">
        <v>87</v>
      </c>
      <c r="BK374" s="262">
        <f>ROUND(L374*K374,3)</f>
        <v>0</v>
      </c>
      <c r="BL374" s="139" t="s">
        <v>253</v>
      </c>
      <c r="BM374" s="139" t="s">
        <v>1008</v>
      </c>
    </row>
    <row r="375" spans="2:65" s="251" customFormat="1" ht="29.85" customHeight="1">
      <c r="B375" s="247"/>
      <c r="C375" s="248"/>
      <c r="D375" s="258" t="s">
        <v>160</v>
      </c>
      <c r="E375" s="267"/>
      <c r="F375" s="267"/>
      <c r="G375" s="267"/>
      <c r="H375" s="267"/>
      <c r="I375" s="267"/>
      <c r="J375" s="267"/>
      <c r="K375" s="267"/>
      <c r="L375" s="258"/>
      <c r="M375" s="258"/>
      <c r="N375" s="317">
        <f>BK375</f>
        <v>0</v>
      </c>
      <c r="O375" s="318"/>
      <c r="P375" s="318"/>
      <c r="Q375" s="318"/>
      <c r="R375" s="250"/>
      <c r="T375" s="252"/>
      <c r="U375" s="248"/>
      <c r="V375" s="248"/>
      <c r="W375" s="253">
        <f>SUM(W376:W378)</f>
        <v>0</v>
      </c>
      <c r="X375" s="248"/>
      <c r="Y375" s="253">
        <f>SUM(Y376:Y378)</f>
        <v>3.8462209500000002</v>
      </c>
      <c r="Z375" s="248"/>
      <c r="AA375" s="254">
        <f>SUM(AA376:AA378)</f>
        <v>0</v>
      </c>
      <c r="AR375" s="255" t="s">
        <v>87</v>
      </c>
      <c r="AT375" s="256" t="s">
        <v>75</v>
      </c>
      <c r="AU375" s="256" t="s">
        <v>83</v>
      </c>
      <c r="AY375" s="255" t="s">
        <v>188</v>
      </c>
      <c r="BK375" s="257">
        <f>SUM(BK376:BK378)</f>
        <v>0</v>
      </c>
    </row>
    <row r="376" spans="2:65" s="138" customFormat="1" ht="31.5" customHeight="1">
      <c r="B376" s="132"/>
      <c r="C376" s="161" t="s">
        <v>1009</v>
      </c>
      <c r="D376" s="161" t="s">
        <v>189</v>
      </c>
      <c r="E376" s="264" t="s">
        <v>1010</v>
      </c>
      <c r="F376" s="319" t="s">
        <v>1011</v>
      </c>
      <c r="G376" s="319"/>
      <c r="H376" s="319"/>
      <c r="I376" s="319"/>
      <c r="J376" s="265" t="s">
        <v>192</v>
      </c>
      <c r="K376" s="266">
        <v>155.27699999999999</v>
      </c>
      <c r="L376" s="320">
        <v>0</v>
      </c>
      <c r="M376" s="320"/>
      <c r="N376" s="321">
        <f>ROUND(L376*K376,3)</f>
        <v>0</v>
      </c>
      <c r="O376" s="321"/>
      <c r="P376" s="321"/>
      <c r="Q376" s="321"/>
      <c r="R376" s="135"/>
      <c r="T376" s="166" t="s">
        <v>5</v>
      </c>
      <c r="U376" s="259" t="s">
        <v>43</v>
      </c>
      <c r="V376" s="133"/>
      <c r="W376" s="260">
        <f>V376*K376</f>
        <v>0</v>
      </c>
      <c r="X376" s="260">
        <v>3.3500000000000001E-3</v>
      </c>
      <c r="Y376" s="260">
        <f>X376*K376</f>
        <v>0.52017795</v>
      </c>
      <c r="Z376" s="260">
        <v>0</v>
      </c>
      <c r="AA376" s="261">
        <f>Z376*K376</f>
        <v>0</v>
      </c>
      <c r="AR376" s="139" t="s">
        <v>253</v>
      </c>
      <c r="AT376" s="139" t="s">
        <v>189</v>
      </c>
      <c r="AU376" s="139" t="s">
        <v>87</v>
      </c>
      <c r="AY376" s="139" t="s">
        <v>188</v>
      </c>
      <c r="BE376" s="140">
        <f>IF(U376="základná",N376,0)</f>
        <v>0</v>
      </c>
      <c r="BF376" s="140">
        <f>IF(U376="znížená",N376,0)</f>
        <v>0</v>
      </c>
      <c r="BG376" s="140">
        <f>IF(U376="zákl. prenesená",N376,0)</f>
        <v>0</v>
      </c>
      <c r="BH376" s="140">
        <f>IF(U376="zníž. prenesená",N376,0)</f>
        <v>0</v>
      </c>
      <c r="BI376" s="140">
        <f>IF(U376="nulová",N376,0)</f>
        <v>0</v>
      </c>
      <c r="BJ376" s="139" t="s">
        <v>87</v>
      </c>
      <c r="BK376" s="262">
        <f>ROUND(L376*K376,3)</f>
        <v>0</v>
      </c>
      <c r="BL376" s="139" t="s">
        <v>253</v>
      </c>
      <c r="BM376" s="139" t="s">
        <v>1012</v>
      </c>
    </row>
    <row r="377" spans="2:65" s="138" customFormat="1" ht="22.5" customHeight="1">
      <c r="B377" s="132"/>
      <c r="C377" s="170" t="s">
        <v>1013</v>
      </c>
      <c r="D377" s="170" t="s">
        <v>236</v>
      </c>
      <c r="E377" s="268" t="s">
        <v>1014</v>
      </c>
      <c r="F377" s="331" t="s">
        <v>1775</v>
      </c>
      <c r="G377" s="331"/>
      <c r="H377" s="331"/>
      <c r="I377" s="331"/>
      <c r="J377" s="269" t="s">
        <v>192</v>
      </c>
      <c r="K377" s="270">
        <v>158.38300000000001</v>
      </c>
      <c r="L377" s="332">
        <v>0</v>
      </c>
      <c r="M377" s="332"/>
      <c r="N377" s="333">
        <f>ROUND(L377*K377,3)</f>
        <v>0</v>
      </c>
      <c r="O377" s="321"/>
      <c r="P377" s="321"/>
      <c r="Q377" s="321"/>
      <c r="R377" s="135"/>
      <c r="T377" s="166" t="s">
        <v>5</v>
      </c>
      <c r="U377" s="259" t="s">
        <v>43</v>
      </c>
      <c r="V377" s="133"/>
      <c r="W377" s="260">
        <f>V377*K377</f>
        <v>0</v>
      </c>
      <c r="X377" s="260">
        <v>2.1000000000000001E-2</v>
      </c>
      <c r="Y377" s="260">
        <f>X377*K377</f>
        <v>3.3260430000000003</v>
      </c>
      <c r="Z377" s="260">
        <v>0</v>
      </c>
      <c r="AA377" s="261">
        <f>Z377*K377</f>
        <v>0</v>
      </c>
      <c r="AC377" s="138" t="s">
        <v>1759</v>
      </c>
      <c r="AR377" s="139" t="s">
        <v>317</v>
      </c>
      <c r="AT377" s="139" t="s">
        <v>236</v>
      </c>
      <c r="AU377" s="139" t="s">
        <v>87</v>
      </c>
      <c r="AY377" s="139" t="s">
        <v>188</v>
      </c>
      <c r="BE377" s="140">
        <f>IF(U377="základná",N377,0)</f>
        <v>0</v>
      </c>
      <c r="BF377" s="140">
        <f>IF(U377="znížená",N377,0)</f>
        <v>0</v>
      </c>
      <c r="BG377" s="140">
        <f>IF(U377="zákl. prenesená",N377,0)</f>
        <v>0</v>
      </c>
      <c r="BH377" s="140">
        <f>IF(U377="zníž. prenesená",N377,0)</f>
        <v>0</v>
      </c>
      <c r="BI377" s="140">
        <f>IF(U377="nulová",N377,0)</f>
        <v>0</v>
      </c>
      <c r="BJ377" s="139" t="s">
        <v>87</v>
      </c>
      <c r="BK377" s="262">
        <f>ROUND(L377*K377,3)</f>
        <v>0</v>
      </c>
      <c r="BL377" s="139" t="s">
        <v>253</v>
      </c>
      <c r="BM377" s="139" t="s">
        <v>1015</v>
      </c>
    </row>
    <row r="378" spans="2:65" s="138" customFormat="1" ht="31.5" customHeight="1">
      <c r="B378" s="132"/>
      <c r="C378" s="161" t="s">
        <v>1016</v>
      </c>
      <c r="D378" s="161" t="s">
        <v>189</v>
      </c>
      <c r="E378" s="264" t="s">
        <v>1017</v>
      </c>
      <c r="F378" s="319" t="s">
        <v>1018</v>
      </c>
      <c r="G378" s="319"/>
      <c r="H378" s="319"/>
      <c r="I378" s="319"/>
      <c r="J378" s="265" t="s">
        <v>603</v>
      </c>
      <c r="K378" s="272">
        <v>0</v>
      </c>
      <c r="L378" s="320">
        <v>0</v>
      </c>
      <c r="M378" s="320"/>
      <c r="N378" s="321">
        <f>ROUND(L378*K378,3)</f>
        <v>0</v>
      </c>
      <c r="O378" s="321"/>
      <c r="P378" s="321"/>
      <c r="Q378" s="321"/>
      <c r="R378" s="135"/>
      <c r="T378" s="166" t="s">
        <v>5</v>
      </c>
      <c r="U378" s="259" t="s">
        <v>43</v>
      </c>
      <c r="V378" s="133"/>
      <c r="W378" s="260">
        <f>V378*K378</f>
        <v>0</v>
      </c>
      <c r="X378" s="260">
        <v>0</v>
      </c>
      <c r="Y378" s="260">
        <f>X378*K378</f>
        <v>0</v>
      </c>
      <c r="Z378" s="260">
        <v>0</v>
      </c>
      <c r="AA378" s="261">
        <f>Z378*K378</f>
        <v>0</v>
      </c>
      <c r="AR378" s="139" t="s">
        <v>253</v>
      </c>
      <c r="AT378" s="139" t="s">
        <v>189</v>
      </c>
      <c r="AU378" s="139" t="s">
        <v>87</v>
      </c>
      <c r="AY378" s="139" t="s">
        <v>188</v>
      </c>
      <c r="BE378" s="140">
        <f>IF(U378="základná",N378,0)</f>
        <v>0</v>
      </c>
      <c r="BF378" s="140">
        <f>IF(U378="znížená",N378,0)</f>
        <v>0</v>
      </c>
      <c r="BG378" s="140">
        <f>IF(U378="zákl. prenesená",N378,0)</f>
        <v>0</v>
      </c>
      <c r="BH378" s="140">
        <f>IF(U378="zníž. prenesená",N378,0)</f>
        <v>0</v>
      </c>
      <c r="BI378" s="140">
        <f>IF(U378="nulová",N378,0)</f>
        <v>0</v>
      </c>
      <c r="BJ378" s="139" t="s">
        <v>87</v>
      </c>
      <c r="BK378" s="262">
        <f>ROUND(L378*K378,3)</f>
        <v>0</v>
      </c>
      <c r="BL378" s="139" t="s">
        <v>253</v>
      </c>
      <c r="BM378" s="139" t="s">
        <v>1019</v>
      </c>
    </row>
    <row r="379" spans="2:65" s="251" customFormat="1" ht="29.85" customHeight="1">
      <c r="B379" s="247"/>
      <c r="C379" s="248"/>
      <c r="D379" s="258" t="s">
        <v>161</v>
      </c>
      <c r="E379" s="267"/>
      <c r="F379" s="267"/>
      <c r="G379" s="267"/>
      <c r="H379" s="267"/>
      <c r="I379" s="267"/>
      <c r="J379" s="267"/>
      <c r="K379" s="258"/>
      <c r="L379" s="258"/>
      <c r="M379" s="258"/>
      <c r="N379" s="317">
        <f>BK379</f>
        <v>0</v>
      </c>
      <c r="O379" s="318"/>
      <c r="P379" s="318"/>
      <c r="Q379" s="318"/>
      <c r="R379" s="250"/>
      <c r="T379" s="252"/>
      <c r="U379" s="248"/>
      <c r="V379" s="248"/>
      <c r="W379" s="253">
        <f>SUM(W380:W382)</f>
        <v>0</v>
      </c>
      <c r="X379" s="248"/>
      <c r="Y379" s="253">
        <f>SUM(Y380:Y382)</f>
        <v>0.13799593000000002</v>
      </c>
      <c r="Z379" s="248"/>
      <c r="AA379" s="254">
        <f>SUM(AA380:AA382)</f>
        <v>0</v>
      </c>
      <c r="AR379" s="255" t="s">
        <v>87</v>
      </c>
      <c r="AT379" s="256" t="s">
        <v>75</v>
      </c>
      <c r="AU379" s="256" t="s">
        <v>83</v>
      </c>
      <c r="AY379" s="255" t="s">
        <v>188</v>
      </c>
      <c r="BK379" s="257">
        <f>SUM(BK380:BK382)</f>
        <v>0</v>
      </c>
    </row>
    <row r="380" spans="2:65" s="138" customFormat="1" ht="44.25" customHeight="1">
      <c r="B380" s="132"/>
      <c r="C380" s="161" t="s">
        <v>1020</v>
      </c>
      <c r="D380" s="161" t="s">
        <v>189</v>
      </c>
      <c r="E380" s="264" t="s">
        <v>1021</v>
      </c>
      <c r="F380" s="319" t="s">
        <v>1022</v>
      </c>
      <c r="G380" s="319"/>
      <c r="H380" s="319"/>
      <c r="I380" s="319"/>
      <c r="J380" s="265" t="s">
        <v>192</v>
      </c>
      <c r="K380" s="266">
        <v>205.29400000000001</v>
      </c>
      <c r="L380" s="320">
        <v>0</v>
      </c>
      <c r="M380" s="320"/>
      <c r="N380" s="321">
        <f>ROUND(L380*K380,3)</f>
        <v>0</v>
      </c>
      <c r="O380" s="321"/>
      <c r="P380" s="321"/>
      <c r="Q380" s="321"/>
      <c r="R380" s="135"/>
      <c r="T380" s="166" t="s">
        <v>5</v>
      </c>
      <c r="U380" s="259" t="s">
        <v>43</v>
      </c>
      <c r="V380" s="133"/>
      <c r="W380" s="260">
        <f>V380*K380</f>
        <v>0</v>
      </c>
      <c r="X380" s="260">
        <v>1.6000000000000001E-4</v>
      </c>
      <c r="Y380" s="260">
        <f>X380*K380</f>
        <v>3.2847040000000008E-2</v>
      </c>
      <c r="Z380" s="260">
        <v>0</v>
      </c>
      <c r="AA380" s="261">
        <f>Z380*K380</f>
        <v>0</v>
      </c>
      <c r="AR380" s="139" t="s">
        <v>253</v>
      </c>
      <c r="AT380" s="139" t="s">
        <v>189</v>
      </c>
      <c r="AU380" s="139" t="s">
        <v>87</v>
      </c>
      <c r="AY380" s="139" t="s">
        <v>188</v>
      </c>
      <c r="BE380" s="140">
        <f>IF(U380="základná",N380,0)</f>
        <v>0</v>
      </c>
      <c r="BF380" s="140">
        <f>IF(U380="znížená",N380,0)</f>
        <v>0</v>
      </c>
      <c r="BG380" s="140">
        <f>IF(U380="zákl. prenesená",N380,0)</f>
        <v>0</v>
      </c>
      <c r="BH380" s="140">
        <f>IF(U380="zníž. prenesená",N380,0)</f>
        <v>0</v>
      </c>
      <c r="BI380" s="140">
        <f>IF(U380="nulová",N380,0)</f>
        <v>0</v>
      </c>
      <c r="BJ380" s="139" t="s">
        <v>87</v>
      </c>
      <c r="BK380" s="262">
        <f>ROUND(L380*K380,3)</f>
        <v>0</v>
      </c>
      <c r="BL380" s="139" t="s">
        <v>253</v>
      </c>
      <c r="BM380" s="139" t="s">
        <v>1023</v>
      </c>
    </row>
    <row r="381" spans="2:65" s="138" customFormat="1" ht="44.25" customHeight="1">
      <c r="B381" s="132"/>
      <c r="C381" s="161" t="s">
        <v>1024</v>
      </c>
      <c r="D381" s="161" t="s">
        <v>189</v>
      </c>
      <c r="E381" s="264" t="s">
        <v>1025</v>
      </c>
      <c r="F381" s="319" t="s">
        <v>1026</v>
      </c>
      <c r="G381" s="319"/>
      <c r="H381" s="319"/>
      <c r="I381" s="319"/>
      <c r="J381" s="265" t="s">
        <v>192</v>
      </c>
      <c r="K381" s="266">
        <v>140.78</v>
      </c>
      <c r="L381" s="320">
        <v>0</v>
      </c>
      <c r="M381" s="320"/>
      <c r="N381" s="321">
        <f>ROUND(L381*K381,3)</f>
        <v>0</v>
      </c>
      <c r="O381" s="321"/>
      <c r="P381" s="321"/>
      <c r="Q381" s="321"/>
      <c r="R381" s="135"/>
      <c r="T381" s="166" t="s">
        <v>5</v>
      </c>
      <c r="U381" s="259" t="s">
        <v>43</v>
      </c>
      <c r="V381" s="133"/>
      <c r="W381" s="260">
        <f>V381*K381</f>
        <v>0</v>
      </c>
      <c r="X381" s="260">
        <v>3.3E-4</v>
      </c>
      <c r="Y381" s="260">
        <f>X381*K381</f>
        <v>4.6457400000000003E-2</v>
      </c>
      <c r="Z381" s="260">
        <v>0</v>
      </c>
      <c r="AA381" s="261">
        <f>Z381*K381</f>
        <v>0</v>
      </c>
      <c r="AR381" s="139" t="s">
        <v>253</v>
      </c>
      <c r="AT381" s="139" t="s">
        <v>189</v>
      </c>
      <c r="AU381" s="139" t="s">
        <v>87</v>
      </c>
      <c r="AY381" s="139" t="s">
        <v>188</v>
      </c>
      <c r="BE381" s="140">
        <f>IF(U381="základná",N381,0)</f>
        <v>0</v>
      </c>
      <c r="BF381" s="140">
        <f>IF(U381="znížená",N381,0)</f>
        <v>0</v>
      </c>
      <c r="BG381" s="140">
        <f>IF(U381="zákl. prenesená",N381,0)</f>
        <v>0</v>
      </c>
      <c r="BH381" s="140">
        <f>IF(U381="zníž. prenesená",N381,0)</f>
        <v>0</v>
      </c>
      <c r="BI381" s="140">
        <f>IF(U381="nulová",N381,0)</f>
        <v>0</v>
      </c>
      <c r="BJ381" s="139" t="s">
        <v>87</v>
      </c>
      <c r="BK381" s="262">
        <f>ROUND(L381*K381,3)</f>
        <v>0</v>
      </c>
      <c r="BL381" s="139" t="s">
        <v>253</v>
      </c>
      <c r="BM381" s="139" t="s">
        <v>1027</v>
      </c>
    </row>
    <row r="382" spans="2:65" s="138" customFormat="1" ht="31.5" customHeight="1">
      <c r="B382" s="132"/>
      <c r="C382" s="161" t="s">
        <v>1028</v>
      </c>
      <c r="D382" s="161" t="s">
        <v>189</v>
      </c>
      <c r="E382" s="264" t="s">
        <v>1029</v>
      </c>
      <c r="F382" s="319" t="s">
        <v>1030</v>
      </c>
      <c r="G382" s="319"/>
      <c r="H382" s="319"/>
      <c r="I382" s="319"/>
      <c r="J382" s="265" t="s">
        <v>192</v>
      </c>
      <c r="K382" s="266">
        <v>177.85300000000001</v>
      </c>
      <c r="L382" s="320">
        <v>0</v>
      </c>
      <c r="M382" s="320"/>
      <c r="N382" s="321">
        <f>ROUND(L382*K382,3)</f>
        <v>0</v>
      </c>
      <c r="O382" s="321"/>
      <c r="P382" s="321"/>
      <c r="Q382" s="321"/>
      <c r="R382" s="135"/>
      <c r="T382" s="166" t="s">
        <v>5</v>
      </c>
      <c r="U382" s="259" t="s">
        <v>43</v>
      </c>
      <c r="V382" s="133"/>
      <c r="W382" s="260">
        <f>V382*K382</f>
        <v>0</v>
      </c>
      <c r="X382" s="260">
        <v>3.3E-4</v>
      </c>
      <c r="Y382" s="260">
        <f>X382*K382</f>
        <v>5.8691490000000006E-2</v>
      </c>
      <c r="Z382" s="260">
        <v>0</v>
      </c>
      <c r="AA382" s="261">
        <f>Z382*K382</f>
        <v>0</v>
      </c>
      <c r="AR382" s="139" t="s">
        <v>253</v>
      </c>
      <c r="AT382" s="139" t="s">
        <v>189</v>
      </c>
      <c r="AU382" s="139" t="s">
        <v>87</v>
      </c>
      <c r="AY382" s="139" t="s">
        <v>188</v>
      </c>
      <c r="BE382" s="140">
        <f>IF(U382="základná",N382,0)</f>
        <v>0</v>
      </c>
      <c r="BF382" s="140">
        <f>IF(U382="znížená",N382,0)</f>
        <v>0</v>
      </c>
      <c r="BG382" s="140">
        <f>IF(U382="zákl. prenesená",N382,0)</f>
        <v>0</v>
      </c>
      <c r="BH382" s="140">
        <f>IF(U382="zníž. prenesená",N382,0)</f>
        <v>0</v>
      </c>
      <c r="BI382" s="140">
        <f>IF(U382="nulová",N382,0)</f>
        <v>0</v>
      </c>
      <c r="BJ382" s="139" t="s">
        <v>87</v>
      </c>
      <c r="BK382" s="262">
        <f>ROUND(L382*K382,3)</f>
        <v>0</v>
      </c>
      <c r="BL382" s="139" t="s">
        <v>253</v>
      </c>
      <c r="BM382" s="139" t="s">
        <v>1031</v>
      </c>
    </row>
    <row r="383" spans="2:65" s="251" customFormat="1" ht="29.85" customHeight="1">
      <c r="B383" s="247"/>
      <c r="C383" s="248"/>
      <c r="D383" s="258" t="s">
        <v>162</v>
      </c>
      <c r="E383" s="267"/>
      <c r="F383" s="267"/>
      <c r="G383" s="267"/>
      <c r="H383" s="267"/>
      <c r="I383" s="267"/>
      <c r="J383" s="267"/>
      <c r="K383" s="267"/>
      <c r="L383" s="258"/>
      <c r="M383" s="258"/>
      <c r="N383" s="317">
        <f>BK383</f>
        <v>0</v>
      </c>
      <c r="O383" s="318"/>
      <c r="P383" s="318"/>
      <c r="Q383" s="318"/>
      <c r="R383" s="250"/>
      <c r="T383" s="252"/>
      <c r="U383" s="248"/>
      <c r="V383" s="248"/>
      <c r="W383" s="253">
        <f>SUM(W384:W386)</f>
        <v>0</v>
      </c>
      <c r="X383" s="248"/>
      <c r="Y383" s="253">
        <f>SUM(Y384:Y386)</f>
        <v>0.1678916</v>
      </c>
      <c r="Z383" s="248"/>
      <c r="AA383" s="254">
        <f>SUM(AA384:AA386)</f>
        <v>0</v>
      </c>
      <c r="AR383" s="255" t="s">
        <v>87</v>
      </c>
      <c r="AT383" s="256" t="s">
        <v>75</v>
      </c>
      <c r="AU383" s="256" t="s">
        <v>83</v>
      </c>
      <c r="AY383" s="255" t="s">
        <v>188</v>
      </c>
      <c r="BK383" s="257">
        <f>SUM(BK384:BK386)</f>
        <v>0</v>
      </c>
    </row>
    <row r="384" spans="2:65" s="138" customFormat="1" ht="31.5" customHeight="1">
      <c r="B384" s="132"/>
      <c r="C384" s="161" t="s">
        <v>1032</v>
      </c>
      <c r="D384" s="161" t="s">
        <v>189</v>
      </c>
      <c r="E384" s="264" t="s">
        <v>1033</v>
      </c>
      <c r="F384" s="319" t="s">
        <v>1034</v>
      </c>
      <c r="G384" s="319"/>
      <c r="H384" s="319"/>
      <c r="I384" s="319"/>
      <c r="J384" s="265" t="s">
        <v>192</v>
      </c>
      <c r="K384" s="266">
        <v>356.96</v>
      </c>
      <c r="L384" s="320">
        <v>0</v>
      </c>
      <c r="M384" s="320"/>
      <c r="N384" s="321">
        <f>ROUND(L384*K384,3)</f>
        <v>0</v>
      </c>
      <c r="O384" s="321"/>
      <c r="P384" s="321"/>
      <c r="Q384" s="321"/>
      <c r="R384" s="135"/>
      <c r="T384" s="166" t="s">
        <v>5</v>
      </c>
      <c r="U384" s="259" t="s">
        <v>43</v>
      </c>
      <c r="V384" s="133"/>
      <c r="W384" s="260">
        <f>V384*K384</f>
        <v>0</v>
      </c>
      <c r="X384" s="260">
        <v>0</v>
      </c>
      <c r="Y384" s="260">
        <f>X384*K384</f>
        <v>0</v>
      </c>
      <c r="Z384" s="260">
        <v>0</v>
      </c>
      <c r="AA384" s="261">
        <f>Z384*K384</f>
        <v>0</v>
      </c>
      <c r="AR384" s="139" t="s">
        <v>253</v>
      </c>
      <c r="AT384" s="139" t="s">
        <v>189</v>
      </c>
      <c r="AU384" s="139" t="s">
        <v>87</v>
      </c>
      <c r="AY384" s="139" t="s">
        <v>188</v>
      </c>
      <c r="BE384" s="140">
        <f>IF(U384="základná",N384,0)</f>
        <v>0</v>
      </c>
      <c r="BF384" s="140">
        <f>IF(U384="znížená",N384,0)</f>
        <v>0</v>
      </c>
      <c r="BG384" s="140">
        <f>IF(U384="zákl. prenesená",N384,0)</f>
        <v>0</v>
      </c>
      <c r="BH384" s="140">
        <f>IF(U384="zníž. prenesená",N384,0)</f>
        <v>0</v>
      </c>
      <c r="BI384" s="140">
        <f>IF(U384="nulová",N384,0)</f>
        <v>0</v>
      </c>
      <c r="BJ384" s="139" t="s">
        <v>87</v>
      </c>
      <c r="BK384" s="262">
        <f>ROUND(L384*K384,3)</f>
        <v>0</v>
      </c>
      <c r="BL384" s="139" t="s">
        <v>253</v>
      </c>
      <c r="BM384" s="139" t="s">
        <v>1035</v>
      </c>
    </row>
    <row r="385" spans="2:65" s="138" customFormat="1" ht="31.5" customHeight="1">
      <c r="B385" s="132"/>
      <c r="C385" s="161" t="s">
        <v>1036</v>
      </c>
      <c r="D385" s="161" t="s">
        <v>189</v>
      </c>
      <c r="E385" s="264" t="s">
        <v>1037</v>
      </c>
      <c r="F385" s="319" t="s">
        <v>1038</v>
      </c>
      <c r="G385" s="319"/>
      <c r="H385" s="319"/>
      <c r="I385" s="319"/>
      <c r="J385" s="265" t="s">
        <v>192</v>
      </c>
      <c r="K385" s="266">
        <v>356.96</v>
      </c>
      <c r="L385" s="320">
        <v>0</v>
      </c>
      <c r="M385" s="320"/>
      <c r="N385" s="321">
        <f>ROUND(L385*K385,3)</f>
        <v>0</v>
      </c>
      <c r="O385" s="321"/>
      <c r="P385" s="321"/>
      <c r="Q385" s="321"/>
      <c r="R385" s="135"/>
      <c r="T385" s="166" t="s">
        <v>5</v>
      </c>
      <c r="U385" s="259" t="s">
        <v>43</v>
      </c>
      <c r="V385" s="133"/>
      <c r="W385" s="260">
        <f>V385*K385</f>
        <v>0</v>
      </c>
      <c r="X385" s="260">
        <v>1E-4</v>
      </c>
      <c r="Y385" s="260">
        <f>X385*K385</f>
        <v>3.5695999999999999E-2</v>
      </c>
      <c r="Z385" s="260">
        <v>0</v>
      </c>
      <c r="AA385" s="261">
        <f>Z385*K385</f>
        <v>0</v>
      </c>
      <c r="AR385" s="139" t="s">
        <v>253</v>
      </c>
      <c r="AT385" s="139" t="s">
        <v>189</v>
      </c>
      <c r="AU385" s="139" t="s">
        <v>87</v>
      </c>
      <c r="AY385" s="139" t="s">
        <v>188</v>
      </c>
      <c r="BE385" s="140">
        <f>IF(U385="základná",N385,0)</f>
        <v>0</v>
      </c>
      <c r="BF385" s="140">
        <f>IF(U385="znížená",N385,0)</f>
        <v>0</v>
      </c>
      <c r="BG385" s="140">
        <f>IF(U385="zákl. prenesená",N385,0)</f>
        <v>0</v>
      </c>
      <c r="BH385" s="140">
        <f>IF(U385="zníž. prenesená",N385,0)</f>
        <v>0</v>
      </c>
      <c r="BI385" s="140">
        <f>IF(U385="nulová",N385,0)</f>
        <v>0</v>
      </c>
      <c r="BJ385" s="139" t="s">
        <v>87</v>
      </c>
      <c r="BK385" s="262">
        <f>ROUND(L385*K385,3)</f>
        <v>0</v>
      </c>
      <c r="BL385" s="139" t="s">
        <v>253</v>
      </c>
      <c r="BM385" s="139" t="s">
        <v>1039</v>
      </c>
    </row>
    <row r="386" spans="2:65" s="138" customFormat="1" ht="44.25" customHeight="1">
      <c r="B386" s="132"/>
      <c r="C386" s="161" t="s">
        <v>1040</v>
      </c>
      <c r="D386" s="161" t="s">
        <v>189</v>
      </c>
      <c r="E386" s="264" t="s">
        <v>1041</v>
      </c>
      <c r="F386" s="319" t="s">
        <v>1042</v>
      </c>
      <c r="G386" s="319"/>
      <c r="H386" s="319"/>
      <c r="I386" s="319"/>
      <c r="J386" s="265" t="s">
        <v>192</v>
      </c>
      <c r="K386" s="266">
        <v>330.48899999999998</v>
      </c>
      <c r="L386" s="320">
        <v>0</v>
      </c>
      <c r="M386" s="320"/>
      <c r="N386" s="321">
        <f>ROUND(L386*K386,3)</f>
        <v>0</v>
      </c>
      <c r="O386" s="321"/>
      <c r="P386" s="321"/>
      <c r="Q386" s="321"/>
      <c r="R386" s="135"/>
      <c r="T386" s="166" t="s">
        <v>5</v>
      </c>
      <c r="U386" s="259" t="s">
        <v>43</v>
      </c>
      <c r="V386" s="133"/>
      <c r="W386" s="260">
        <f>V386*K386</f>
        <v>0</v>
      </c>
      <c r="X386" s="260">
        <v>4.0000000000000002E-4</v>
      </c>
      <c r="Y386" s="260">
        <f>X386*K386</f>
        <v>0.1321956</v>
      </c>
      <c r="Z386" s="260">
        <v>0</v>
      </c>
      <c r="AA386" s="261">
        <f>Z386*K386</f>
        <v>0</v>
      </c>
      <c r="AR386" s="139" t="s">
        <v>253</v>
      </c>
      <c r="AT386" s="139" t="s">
        <v>189</v>
      </c>
      <c r="AU386" s="139" t="s">
        <v>87</v>
      </c>
      <c r="AY386" s="139" t="s">
        <v>188</v>
      </c>
      <c r="BE386" s="140">
        <f>IF(U386="základná",N386,0)</f>
        <v>0</v>
      </c>
      <c r="BF386" s="140">
        <f>IF(U386="znížená",N386,0)</f>
        <v>0</v>
      </c>
      <c r="BG386" s="140">
        <f>IF(U386="zákl. prenesená",N386,0)</f>
        <v>0</v>
      </c>
      <c r="BH386" s="140">
        <f>IF(U386="zníž. prenesená",N386,0)</f>
        <v>0</v>
      </c>
      <c r="BI386" s="140">
        <f>IF(U386="nulová",N386,0)</f>
        <v>0</v>
      </c>
      <c r="BJ386" s="139" t="s">
        <v>87</v>
      </c>
      <c r="BK386" s="262">
        <f>ROUND(L386*K386,3)</f>
        <v>0</v>
      </c>
      <c r="BL386" s="139" t="s">
        <v>253</v>
      </c>
      <c r="BM386" s="139" t="s">
        <v>1043</v>
      </c>
    </row>
    <row r="387" spans="2:65" s="251" customFormat="1" ht="37.35" customHeight="1">
      <c r="B387" s="247"/>
      <c r="C387" s="248"/>
      <c r="D387" s="249" t="s">
        <v>163</v>
      </c>
      <c r="E387" s="271"/>
      <c r="F387" s="271"/>
      <c r="G387" s="271"/>
      <c r="H387" s="271"/>
      <c r="I387" s="271"/>
      <c r="J387" s="271"/>
      <c r="K387" s="271"/>
      <c r="L387" s="249"/>
      <c r="M387" s="249"/>
      <c r="N387" s="312">
        <f>BK387</f>
        <v>0</v>
      </c>
      <c r="O387" s="313"/>
      <c r="P387" s="313"/>
      <c r="Q387" s="313"/>
      <c r="R387" s="250"/>
      <c r="T387" s="252"/>
      <c r="U387" s="248"/>
      <c r="V387" s="248"/>
      <c r="W387" s="253">
        <f>SUM(W388:W389)</f>
        <v>0</v>
      </c>
      <c r="X387" s="248"/>
      <c r="Y387" s="253">
        <f>SUM(Y388:Y389)</f>
        <v>0</v>
      </c>
      <c r="Z387" s="248"/>
      <c r="AA387" s="254">
        <f>SUM(AA388:AA389)</f>
        <v>0</v>
      </c>
      <c r="AR387" s="255" t="s">
        <v>193</v>
      </c>
      <c r="AT387" s="256" t="s">
        <v>75</v>
      </c>
      <c r="AU387" s="256" t="s">
        <v>76</v>
      </c>
      <c r="AY387" s="255" t="s">
        <v>188</v>
      </c>
      <c r="BK387" s="257">
        <f>SUM(BK388:BK389)</f>
        <v>0</v>
      </c>
    </row>
    <row r="388" spans="2:65" s="138" customFormat="1" ht="22.5" customHeight="1">
      <c r="B388" s="132"/>
      <c r="C388" s="161" t="s">
        <v>1044</v>
      </c>
      <c r="D388" s="161" t="s">
        <v>189</v>
      </c>
      <c r="E388" s="264" t="s">
        <v>1045</v>
      </c>
      <c r="F388" s="319" t="s">
        <v>1046</v>
      </c>
      <c r="G388" s="319"/>
      <c r="H388" s="319"/>
      <c r="I388" s="319"/>
      <c r="J388" s="265" t="s">
        <v>1047</v>
      </c>
      <c r="K388" s="266">
        <v>24</v>
      </c>
      <c r="L388" s="320">
        <v>0</v>
      </c>
      <c r="M388" s="320"/>
      <c r="N388" s="321">
        <f>ROUND(L388*K388,3)</f>
        <v>0</v>
      </c>
      <c r="O388" s="321"/>
      <c r="P388" s="321"/>
      <c r="Q388" s="321"/>
      <c r="R388" s="135"/>
      <c r="T388" s="166" t="s">
        <v>5</v>
      </c>
      <c r="U388" s="259" t="s">
        <v>43</v>
      </c>
      <c r="V388" s="133"/>
      <c r="W388" s="260">
        <f>V388*K388</f>
        <v>0</v>
      </c>
      <c r="X388" s="260">
        <v>0</v>
      </c>
      <c r="Y388" s="260">
        <f>X388*K388</f>
        <v>0</v>
      </c>
      <c r="Z388" s="260">
        <v>0</v>
      </c>
      <c r="AA388" s="261">
        <f>Z388*K388</f>
        <v>0</v>
      </c>
      <c r="AR388" s="139" t="s">
        <v>1048</v>
      </c>
      <c r="AT388" s="139" t="s">
        <v>189</v>
      </c>
      <c r="AU388" s="139" t="s">
        <v>83</v>
      </c>
      <c r="AY388" s="139" t="s">
        <v>188</v>
      </c>
      <c r="BE388" s="140">
        <f>IF(U388="základná",N388,0)</f>
        <v>0</v>
      </c>
      <c r="BF388" s="140">
        <f>IF(U388="znížená",N388,0)</f>
        <v>0</v>
      </c>
      <c r="BG388" s="140">
        <f>IF(U388="zákl. prenesená",N388,0)</f>
        <v>0</v>
      </c>
      <c r="BH388" s="140">
        <f>IF(U388="zníž. prenesená",N388,0)</f>
        <v>0</v>
      </c>
      <c r="BI388" s="140">
        <f>IF(U388="nulová",N388,0)</f>
        <v>0</v>
      </c>
      <c r="BJ388" s="139" t="s">
        <v>87</v>
      </c>
      <c r="BK388" s="262">
        <f>ROUND(L388*K388,3)</f>
        <v>0</v>
      </c>
      <c r="BL388" s="139" t="s">
        <v>1048</v>
      </c>
      <c r="BM388" s="139" t="s">
        <v>1049</v>
      </c>
    </row>
    <row r="389" spans="2:65" s="138" customFormat="1" ht="22.5" customHeight="1">
      <c r="B389" s="132"/>
      <c r="C389" s="161" t="s">
        <v>1050</v>
      </c>
      <c r="D389" s="161" t="s">
        <v>189</v>
      </c>
      <c r="E389" s="264" t="s">
        <v>1051</v>
      </c>
      <c r="F389" s="319" t="s">
        <v>1052</v>
      </c>
      <c r="G389" s="319"/>
      <c r="H389" s="319"/>
      <c r="I389" s="319"/>
      <c r="J389" s="265" t="s">
        <v>1047</v>
      </c>
      <c r="K389" s="266">
        <v>20</v>
      </c>
      <c r="L389" s="320">
        <v>0</v>
      </c>
      <c r="M389" s="320"/>
      <c r="N389" s="321">
        <f>ROUND(L389*K389,3)</f>
        <v>0</v>
      </c>
      <c r="O389" s="321"/>
      <c r="P389" s="321"/>
      <c r="Q389" s="321"/>
      <c r="R389" s="135"/>
      <c r="T389" s="166" t="s">
        <v>5</v>
      </c>
      <c r="U389" s="259" t="s">
        <v>43</v>
      </c>
      <c r="V389" s="133"/>
      <c r="W389" s="260">
        <f>V389*K389</f>
        <v>0</v>
      </c>
      <c r="X389" s="260">
        <v>0</v>
      </c>
      <c r="Y389" s="260">
        <f>X389*K389</f>
        <v>0</v>
      </c>
      <c r="Z389" s="260">
        <v>0</v>
      </c>
      <c r="AA389" s="261">
        <f>Z389*K389</f>
        <v>0</v>
      </c>
      <c r="AR389" s="139" t="s">
        <v>1048</v>
      </c>
      <c r="AT389" s="139" t="s">
        <v>189</v>
      </c>
      <c r="AU389" s="139" t="s">
        <v>83</v>
      </c>
      <c r="AY389" s="139" t="s">
        <v>188</v>
      </c>
      <c r="BE389" s="140">
        <f>IF(U389="základná",N389,0)</f>
        <v>0</v>
      </c>
      <c r="BF389" s="140">
        <f>IF(U389="znížená",N389,0)</f>
        <v>0</v>
      </c>
      <c r="BG389" s="140">
        <f>IF(U389="zákl. prenesená",N389,0)</f>
        <v>0</v>
      </c>
      <c r="BH389" s="140">
        <f>IF(U389="zníž. prenesená",N389,0)</f>
        <v>0</v>
      </c>
      <c r="BI389" s="140">
        <f>IF(U389="nulová",N389,0)</f>
        <v>0</v>
      </c>
      <c r="BJ389" s="139" t="s">
        <v>87</v>
      </c>
      <c r="BK389" s="262">
        <f>ROUND(L389*K389,3)</f>
        <v>0</v>
      </c>
      <c r="BL389" s="139" t="s">
        <v>1048</v>
      </c>
      <c r="BM389" s="139" t="s">
        <v>1053</v>
      </c>
    </row>
    <row r="390" spans="2:65" s="138" customFormat="1" ht="49.9" customHeight="1">
      <c r="B390" s="132"/>
      <c r="C390" s="133"/>
      <c r="D390" s="249" t="s">
        <v>1054</v>
      </c>
      <c r="E390" s="133"/>
      <c r="F390" s="133"/>
      <c r="G390" s="133"/>
      <c r="H390" s="133"/>
      <c r="I390" s="133"/>
      <c r="J390" s="133"/>
      <c r="K390" s="133"/>
      <c r="L390" s="133"/>
      <c r="M390" s="133"/>
      <c r="N390" s="312">
        <f t="shared" ref="N390:N395" si="125">BK390</f>
        <v>0</v>
      </c>
      <c r="O390" s="313"/>
      <c r="P390" s="313"/>
      <c r="Q390" s="313"/>
      <c r="R390" s="135"/>
      <c r="T390" s="136"/>
      <c r="U390" s="133"/>
      <c r="V390" s="133"/>
      <c r="W390" s="133"/>
      <c r="X390" s="133"/>
      <c r="Y390" s="133"/>
      <c r="Z390" s="133"/>
      <c r="AA390" s="263"/>
      <c r="AT390" s="139" t="s">
        <v>75</v>
      </c>
      <c r="AU390" s="139" t="s">
        <v>76</v>
      </c>
      <c r="AY390" s="139" t="s">
        <v>1055</v>
      </c>
      <c r="BK390" s="262">
        <f>SUM(BK391:BK395)</f>
        <v>0</v>
      </c>
    </row>
    <row r="391" spans="2:65" s="138" customFormat="1" ht="22.35" customHeight="1">
      <c r="B391" s="132"/>
      <c r="C391" s="173" t="s">
        <v>5</v>
      </c>
      <c r="D391" s="173" t="s">
        <v>189</v>
      </c>
      <c r="E391" s="174" t="s">
        <v>5</v>
      </c>
      <c r="F391" s="322" t="s">
        <v>5</v>
      </c>
      <c r="G391" s="322"/>
      <c r="H391" s="322"/>
      <c r="I391" s="322"/>
      <c r="J391" s="175" t="s">
        <v>5</v>
      </c>
      <c r="K391" s="177"/>
      <c r="L391" s="320"/>
      <c r="M391" s="321"/>
      <c r="N391" s="321">
        <f>BK391</f>
        <v>0</v>
      </c>
      <c r="O391" s="321"/>
      <c r="P391" s="321"/>
      <c r="Q391" s="321"/>
      <c r="R391" s="135"/>
      <c r="T391" s="166" t="s">
        <v>5</v>
      </c>
      <c r="U391" s="176" t="s">
        <v>43</v>
      </c>
      <c r="V391" s="133"/>
      <c r="W391" s="133"/>
      <c r="X391" s="133"/>
      <c r="Y391" s="133"/>
      <c r="Z391" s="133"/>
      <c r="AA391" s="263"/>
      <c r="AT391" s="139" t="s">
        <v>1055</v>
      </c>
      <c r="AU391" s="139" t="s">
        <v>83</v>
      </c>
      <c r="AY391" s="139" t="s">
        <v>1055</v>
      </c>
      <c r="BE391" s="140">
        <f>IF(U391="základná",N391,0)</f>
        <v>0</v>
      </c>
      <c r="BF391" s="140">
        <f>IF(U391="znížená",N391,0)</f>
        <v>0</v>
      </c>
      <c r="BG391" s="140">
        <f>IF(U391="zákl. prenesená",N391,0)</f>
        <v>0</v>
      </c>
      <c r="BH391" s="140">
        <f>IF(U391="zníž. prenesená",N391,0)</f>
        <v>0</v>
      </c>
      <c r="BI391" s="140">
        <f>IF(U391="nulová",N391,0)</f>
        <v>0</v>
      </c>
      <c r="BJ391" s="139" t="s">
        <v>87</v>
      </c>
      <c r="BK391" s="262">
        <f>L391*K391</f>
        <v>0</v>
      </c>
    </row>
    <row r="392" spans="2:65" s="138" customFormat="1" ht="22.35" customHeight="1">
      <c r="B392" s="132"/>
      <c r="C392" s="173" t="s">
        <v>5</v>
      </c>
      <c r="D392" s="173" t="s">
        <v>189</v>
      </c>
      <c r="E392" s="174" t="s">
        <v>5</v>
      </c>
      <c r="F392" s="322" t="s">
        <v>5</v>
      </c>
      <c r="G392" s="322"/>
      <c r="H392" s="322"/>
      <c r="I392" s="322"/>
      <c r="J392" s="175" t="s">
        <v>5</v>
      </c>
      <c r="K392" s="177"/>
      <c r="L392" s="320"/>
      <c r="M392" s="321"/>
      <c r="N392" s="321">
        <f t="shared" si="125"/>
        <v>0</v>
      </c>
      <c r="O392" s="321"/>
      <c r="P392" s="321"/>
      <c r="Q392" s="321"/>
      <c r="R392" s="135"/>
      <c r="T392" s="166" t="s">
        <v>5</v>
      </c>
      <c r="U392" s="176" t="s">
        <v>43</v>
      </c>
      <c r="V392" s="133"/>
      <c r="W392" s="133"/>
      <c r="X392" s="133"/>
      <c r="Y392" s="133"/>
      <c r="Z392" s="133"/>
      <c r="AA392" s="263"/>
      <c r="AT392" s="139" t="s">
        <v>1055</v>
      </c>
      <c r="AU392" s="139" t="s">
        <v>83</v>
      </c>
      <c r="AY392" s="139" t="s">
        <v>1055</v>
      </c>
      <c r="BE392" s="140">
        <f>IF(U392="základná",N392,0)</f>
        <v>0</v>
      </c>
      <c r="BF392" s="140">
        <f>IF(U392="znížená",N392,0)</f>
        <v>0</v>
      </c>
      <c r="BG392" s="140">
        <f>IF(U392="zákl. prenesená",N392,0)</f>
        <v>0</v>
      </c>
      <c r="BH392" s="140">
        <f>IF(U392="zníž. prenesená",N392,0)</f>
        <v>0</v>
      </c>
      <c r="BI392" s="140">
        <f>IF(U392="nulová",N392,0)</f>
        <v>0</v>
      </c>
      <c r="BJ392" s="139" t="s">
        <v>87</v>
      </c>
      <c r="BK392" s="262">
        <f>L392*K392</f>
        <v>0</v>
      </c>
    </row>
    <row r="393" spans="2:65" s="138" customFormat="1" ht="22.35" customHeight="1">
      <c r="B393" s="132"/>
      <c r="C393" s="173" t="s">
        <v>5</v>
      </c>
      <c r="D393" s="173" t="s">
        <v>189</v>
      </c>
      <c r="E393" s="174" t="s">
        <v>5</v>
      </c>
      <c r="F393" s="322" t="s">
        <v>5</v>
      </c>
      <c r="G393" s="322"/>
      <c r="H393" s="322"/>
      <c r="I393" s="322"/>
      <c r="J393" s="175" t="s">
        <v>5</v>
      </c>
      <c r="K393" s="177"/>
      <c r="L393" s="320"/>
      <c r="M393" s="321"/>
      <c r="N393" s="321">
        <f t="shared" si="125"/>
        <v>0</v>
      </c>
      <c r="O393" s="321"/>
      <c r="P393" s="321"/>
      <c r="Q393" s="321"/>
      <c r="R393" s="135"/>
      <c r="T393" s="166" t="s">
        <v>5</v>
      </c>
      <c r="U393" s="176" t="s">
        <v>43</v>
      </c>
      <c r="V393" s="133"/>
      <c r="W393" s="133"/>
      <c r="X393" s="133"/>
      <c r="Y393" s="133"/>
      <c r="Z393" s="133"/>
      <c r="AA393" s="263"/>
      <c r="AT393" s="139" t="s">
        <v>1055</v>
      </c>
      <c r="AU393" s="139" t="s">
        <v>83</v>
      </c>
      <c r="AY393" s="139" t="s">
        <v>1055</v>
      </c>
      <c r="BE393" s="140">
        <f>IF(U393="základná",N393,0)</f>
        <v>0</v>
      </c>
      <c r="BF393" s="140">
        <f>IF(U393="znížená",N393,0)</f>
        <v>0</v>
      </c>
      <c r="BG393" s="140">
        <f>IF(U393="zákl. prenesená",N393,0)</f>
        <v>0</v>
      </c>
      <c r="BH393" s="140">
        <f>IF(U393="zníž. prenesená",N393,0)</f>
        <v>0</v>
      </c>
      <c r="BI393" s="140">
        <f>IF(U393="nulová",N393,0)</f>
        <v>0</v>
      </c>
      <c r="BJ393" s="139" t="s">
        <v>87</v>
      </c>
      <c r="BK393" s="262">
        <f>L393*K393</f>
        <v>0</v>
      </c>
    </row>
    <row r="394" spans="2:65" s="138" customFormat="1" ht="22.35" customHeight="1">
      <c r="B394" s="132"/>
      <c r="C394" s="173" t="s">
        <v>5</v>
      </c>
      <c r="D394" s="173" t="s">
        <v>189</v>
      </c>
      <c r="E394" s="174" t="s">
        <v>5</v>
      </c>
      <c r="F394" s="322" t="s">
        <v>5</v>
      </c>
      <c r="G394" s="322"/>
      <c r="H394" s="322"/>
      <c r="I394" s="322"/>
      <c r="J394" s="175" t="s">
        <v>5</v>
      </c>
      <c r="K394" s="177"/>
      <c r="L394" s="320"/>
      <c r="M394" s="321"/>
      <c r="N394" s="321">
        <f t="shared" si="125"/>
        <v>0</v>
      </c>
      <c r="O394" s="321"/>
      <c r="P394" s="321"/>
      <c r="Q394" s="321"/>
      <c r="R394" s="135"/>
      <c r="T394" s="166" t="s">
        <v>5</v>
      </c>
      <c r="U394" s="176" t="s">
        <v>43</v>
      </c>
      <c r="V394" s="133"/>
      <c r="W394" s="133"/>
      <c r="X394" s="133"/>
      <c r="Y394" s="133"/>
      <c r="Z394" s="133"/>
      <c r="AA394" s="263"/>
      <c r="AT394" s="139" t="s">
        <v>1055</v>
      </c>
      <c r="AU394" s="139" t="s">
        <v>83</v>
      </c>
      <c r="AY394" s="139" t="s">
        <v>1055</v>
      </c>
      <c r="BE394" s="140">
        <f>IF(U394="základná",N394,0)</f>
        <v>0</v>
      </c>
      <c r="BF394" s="140">
        <f>IF(U394="znížená",N394,0)</f>
        <v>0</v>
      </c>
      <c r="BG394" s="140">
        <f>IF(U394="zákl. prenesená",N394,0)</f>
        <v>0</v>
      </c>
      <c r="BH394" s="140">
        <f>IF(U394="zníž. prenesená",N394,0)</f>
        <v>0</v>
      </c>
      <c r="BI394" s="140">
        <f>IF(U394="nulová",N394,0)</f>
        <v>0</v>
      </c>
      <c r="BJ394" s="139" t="s">
        <v>87</v>
      </c>
      <c r="BK394" s="262">
        <f>L394*K394</f>
        <v>0</v>
      </c>
    </row>
    <row r="395" spans="2:65" s="138" customFormat="1" ht="22.35" customHeight="1">
      <c r="B395" s="132"/>
      <c r="C395" s="173" t="s">
        <v>5</v>
      </c>
      <c r="D395" s="173" t="s">
        <v>189</v>
      </c>
      <c r="E395" s="174" t="s">
        <v>5</v>
      </c>
      <c r="F395" s="322" t="s">
        <v>5</v>
      </c>
      <c r="G395" s="322"/>
      <c r="H395" s="322"/>
      <c r="I395" s="322"/>
      <c r="J395" s="175" t="s">
        <v>5</v>
      </c>
      <c r="K395" s="177"/>
      <c r="L395" s="320"/>
      <c r="M395" s="321"/>
      <c r="N395" s="321">
        <f t="shared" si="125"/>
        <v>0</v>
      </c>
      <c r="O395" s="321"/>
      <c r="P395" s="321"/>
      <c r="Q395" s="321"/>
      <c r="R395" s="135"/>
      <c r="T395" s="166" t="s">
        <v>5</v>
      </c>
      <c r="U395" s="176" t="s">
        <v>43</v>
      </c>
      <c r="V395" s="211"/>
      <c r="W395" s="211"/>
      <c r="X395" s="211"/>
      <c r="Y395" s="211"/>
      <c r="Z395" s="211"/>
      <c r="AA395" s="213"/>
      <c r="AT395" s="139" t="s">
        <v>1055</v>
      </c>
      <c r="AU395" s="139" t="s">
        <v>83</v>
      </c>
      <c r="AY395" s="139" t="s">
        <v>1055</v>
      </c>
      <c r="BE395" s="140">
        <f>IF(U395="základná",N395,0)</f>
        <v>0</v>
      </c>
      <c r="BF395" s="140">
        <f>IF(U395="znížená",N395,0)</f>
        <v>0</v>
      </c>
      <c r="BG395" s="140">
        <f>IF(U395="zákl. prenesená",N395,0)</f>
        <v>0</v>
      </c>
      <c r="BH395" s="140">
        <f>IF(U395="zníž. prenesená",N395,0)</f>
        <v>0</v>
      </c>
      <c r="BI395" s="140">
        <f>IF(U395="nulová",N395,0)</f>
        <v>0</v>
      </c>
      <c r="BJ395" s="139" t="s">
        <v>87</v>
      </c>
      <c r="BK395" s="262">
        <f>L395*K395</f>
        <v>0</v>
      </c>
    </row>
    <row r="396" spans="2:65" s="138" customFormat="1" ht="6.95" customHeight="1">
      <c r="B396" s="214"/>
      <c r="C396" s="215"/>
      <c r="D396" s="215"/>
      <c r="E396" s="215"/>
      <c r="F396" s="215"/>
      <c r="G396" s="215"/>
      <c r="H396" s="215"/>
      <c r="I396" s="215"/>
      <c r="J396" s="215"/>
      <c r="K396" s="215"/>
      <c r="L396" s="215"/>
      <c r="M396" s="215"/>
      <c r="N396" s="215"/>
      <c r="O396" s="215"/>
      <c r="P396" s="215"/>
      <c r="Q396" s="215"/>
      <c r="R396" s="216"/>
    </row>
    <row r="400" spans="2:65">
      <c r="H400" s="278"/>
    </row>
  </sheetData>
  <sheetProtection password="CF25" sheet="1" objects="1" scenarios="1"/>
  <mergeCells count="792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1:Q101"/>
    <mergeCell ref="N102:Q102"/>
    <mergeCell ref="N103:Q103"/>
    <mergeCell ref="N104:Q104"/>
    <mergeCell ref="N105:Q105"/>
    <mergeCell ref="N106:Q106"/>
    <mergeCell ref="N107:Q107"/>
    <mergeCell ref="N108:Q108"/>
    <mergeCell ref="N109:Q109"/>
    <mergeCell ref="N110:Q110"/>
    <mergeCell ref="N111:Q111"/>
    <mergeCell ref="N112:Q112"/>
    <mergeCell ref="N113:Q113"/>
    <mergeCell ref="N114:Q114"/>
    <mergeCell ref="N115:Q115"/>
    <mergeCell ref="N116:Q116"/>
    <mergeCell ref="N118:Q118"/>
    <mergeCell ref="D119:H119"/>
    <mergeCell ref="N119:Q119"/>
    <mergeCell ref="D120:H120"/>
    <mergeCell ref="N120:Q120"/>
    <mergeCell ref="D121:H121"/>
    <mergeCell ref="N121:Q121"/>
    <mergeCell ref="D122:H122"/>
    <mergeCell ref="N122:Q122"/>
    <mergeCell ref="D123:H123"/>
    <mergeCell ref="N123:Q123"/>
    <mergeCell ref="N124:Q124"/>
    <mergeCell ref="L126:Q126"/>
    <mergeCell ref="C132:Q132"/>
    <mergeCell ref="F134:P134"/>
    <mergeCell ref="F135:P135"/>
    <mergeCell ref="F136:P136"/>
    <mergeCell ref="M138:P138"/>
    <mergeCell ref="M140:Q140"/>
    <mergeCell ref="M141:Q141"/>
    <mergeCell ref="F143:I143"/>
    <mergeCell ref="L143:M143"/>
    <mergeCell ref="N143:Q143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200:I200"/>
    <mergeCell ref="L200:M200"/>
    <mergeCell ref="N200:Q200"/>
    <mergeCell ref="F201:I201"/>
    <mergeCell ref="L201:M201"/>
    <mergeCell ref="N201:Q201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F210:I210"/>
    <mergeCell ref="L210:M210"/>
    <mergeCell ref="N210:Q210"/>
    <mergeCell ref="F211:I211"/>
    <mergeCell ref="L211:M211"/>
    <mergeCell ref="N211:Q211"/>
    <mergeCell ref="F212:I212"/>
    <mergeCell ref="L212:M212"/>
    <mergeCell ref="N212:Q212"/>
    <mergeCell ref="F213:I213"/>
    <mergeCell ref="L213:M213"/>
    <mergeCell ref="N213:Q213"/>
    <mergeCell ref="F214:I214"/>
    <mergeCell ref="L214:M214"/>
    <mergeCell ref="N214:Q214"/>
    <mergeCell ref="F215:I215"/>
    <mergeCell ref="L215:M215"/>
    <mergeCell ref="N215:Q215"/>
    <mergeCell ref="F216:I216"/>
    <mergeCell ref="L216:M216"/>
    <mergeCell ref="N216:Q216"/>
    <mergeCell ref="F217:I217"/>
    <mergeCell ref="L217:M217"/>
    <mergeCell ref="N217:Q217"/>
    <mergeCell ref="F218:I218"/>
    <mergeCell ref="L218:M218"/>
    <mergeCell ref="N218:Q218"/>
    <mergeCell ref="F219:I219"/>
    <mergeCell ref="L219:M219"/>
    <mergeCell ref="N219:Q219"/>
    <mergeCell ref="F220:I220"/>
    <mergeCell ref="L220:M220"/>
    <mergeCell ref="N220:Q220"/>
    <mergeCell ref="F221:I221"/>
    <mergeCell ref="L221:M221"/>
    <mergeCell ref="N221:Q221"/>
    <mergeCell ref="F222:I222"/>
    <mergeCell ref="L222:M222"/>
    <mergeCell ref="N222:Q222"/>
    <mergeCell ref="F223:I223"/>
    <mergeCell ref="L223:M223"/>
    <mergeCell ref="N223:Q223"/>
    <mergeCell ref="F224:I224"/>
    <mergeCell ref="L224:M224"/>
    <mergeCell ref="N224:Q224"/>
    <mergeCell ref="F225:I225"/>
    <mergeCell ref="L225:M225"/>
    <mergeCell ref="N225:Q225"/>
    <mergeCell ref="F226:I226"/>
    <mergeCell ref="L226:M226"/>
    <mergeCell ref="N226:Q226"/>
    <mergeCell ref="F227:I227"/>
    <mergeCell ref="L227:M227"/>
    <mergeCell ref="N227:Q227"/>
    <mergeCell ref="F228:I228"/>
    <mergeCell ref="L228:M228"/>
    <mergeCell ref="N228:Q228"/>
    <mergeCell ref="F229:I229"/>
    <mergeCell ref="L229:M229"/>
    <mergeCell ref="N229:Q229"/>
    <mergeCell ref="F230:I230"/>
    <mergeCell ref="L230:M230"/>
    <mergeCell ref="N230:Q230"/>
    <mergeCell ref="F231:I231"/>
    <mergeCell ref="L231:M231"/>
    <mergeCell ref="N231:Q231"/>
    <mergeCell ref="F232:I232"/>
    <mergeCell ref="L232:M232"/>
    <mergeCell ref="N232:Q232"/>
    <mergeCell ref="F233:I233"/>
    <mergeCell ref="L233:M233"/>
    <mergeCell ref="N233:Q233"/>
    <mergeCell ref="F234:I234"/>
    <mergeCell ref="L234:M234"/>
    <mergeCell ref="N234:Q234"/>
    <mergeCell ref="F235:I235"/>
    <mergeCell ref="L235:M235"/>
    <mergeCell ref="N235:Q235"/>
    <mergeCell ref="F236:I236"/>
    <mergeCell ref="L236:M236"/>
    <mergeCell ref="N236:Q236"/>
    <mergeCell ref="F237:I237"/>
    <mergeCell ref="L237:M237"/>
    <mergeCell ref="N237:Q237"/>
    <mergeCell ref="F238:I238"/>
    <mergeCell ref="L238:M238"/>
    <mergeCell ref="N238:Q238"/>
    <mergeCell ref="F239:I239"/>
    <mergeCell ref="L239:M239"/>
    <mergeCell ref="N239:Q239"/>
    <mergeCell ref="F240:I240"/>
    <mergeCell ref="L240:M240"/>
    <mergeCell ref="N240:Q240"/>
    <mergeCell ref="F241:I241"/>
    <mergeCell ref="L241:M241"/>
    <mergeCell ref="N241:Q241"/>
    <mergeCell ref="F242:I242"/>
    <mergeCell ref="L242:M242"/>
    <mergeCell ref="N242:Q242"/>
    <mergeCell ref="F243:I243"/>
    <mergeCell ref="L243:M243"/>
    <mergeCell ref="N243:Q243"/>
    <mergeCell ref="F244:I244"/>
    <mergeCell ref="L244:M244"/>
    <mergeCell ref="N244:Q244"/>
    <mergeCell ref="F245:I245"/>
    <mergeCell ref="L245:M245"/>
    <mergeCell ref="N245:Q245"/>
    <mergeCell ref="F246:I246"/>
    <mergeCell ref="L246:M246"/>
    <mergeCell ref="N246:Q246"/>
    <mergeCell ref="F247:I247"/>
    <mergeCell ref="L247:M247"/>
    <mergeCell ref="N247:Q247"/>
    <mergeCell ref="F248:I248"/>
    <mergeCell ref="L248:M248"/>
    <mergeCell ref="N248:Q248"/>
    <mergeCell ref="F249:I249"/>
    <mergeCell ref="L249:M249"/>
    <mergeCell ref="N249:Q249"/>
    <mergeCell ref="F250:I250"/>
    <mergeCell ref="L250:M250"/>
    <mergeCell ref="N250:Q250"/>
    <mergeCell ref="F252:I252"/>
    <mergeCell ref="L252:M252"/>
    <mergeCell ref="N252:Q252"/>
    <mergeCell ref="F255:I255"/>
    <mergeCell ref="L255:M255"/>
    <mergeCell ref="N255:Q255"/>
    <mergeCell ref="F256:I256"/>
    <mergeCell ref="L256:M256"/>
    <mergeCell ref="N256:Q256"/>
    <mergeCell ref="F257:I257"/>
    <mergeCell ref="L257:M257"/>
    <mergeCell ref="N257:Q257"/>
    <mergeCell ref="F259:I259"/>
    <mergeCell ref="L259:M259"/>
    <mergeCell ref="N259:Q259"/>
    <mergeCell ref="F260:I260"/>
    <mergeCell ref="L260:M260"/>
    <mergeCell ref="N260:Q260"/>
    <mergeCell ref="F261:I261"/>
    <mergeCell ref="L261:M261"/>
    <mergeCell ref="N261:Q261"/>
    <mergeCell ref="F262:I262"/>
    <mergeCell ref="L262:M262"/>
    <mergeCell ref="N262:Q262"/>
    <mergeCell ref="F264:I264"/>
    <mergeCell ref="L264:M264"/>
    <mergeCell ref="N264:Q264"/>
    <mergeCell ref="F265:I265"/>
    <mergeCell ref="L265:M265"/>
    <mergeCell ref="N265:Q265"/>
    <mergeCell ref="F266:I266"/>
    <mergeCell ref="L266:M266"/>
    <mergeCell ref="N266:Q266"/>
    <mergeCell ref="F267:I267"/>
    <mergeCell ref="L267:M267"/>
    <mergeCell ref="N267:Q267"/>
    <mergeCell ref="F268:I268"/>
    <mergeCell ref="L268:M268"/>
    <mergeCell ref="N268:Q268"/>
    <mergeCell ref="F269:I269"/>
    <mergeCell ref="L269:M269"/>
    <mergeCell ref="N269:Q269"/>
    <mergeCell ref="F271:I271"/>
    <mergeCell ref="L271:M271"/>
    <mergeCell ref="N271:Q271"/>
    <mergeCell ref="F272:I272"/>
    <mergeCell ref="L272:M272"/>
    <mergeCell ref="N272:Q272"/>
    <mergeCell ref="F273:I273"/>
    <mergeCell ref="L273:M273"/>
    <mergeCell ref="N273:Q273"/>
    <mergeCell ref="F274:I274"/>
    <mergeCell ref="L274:M274"/>
    <mergeCell ref="N274:Q274"/>
    <mergeCell ref="F276:I276"/>
    <mergeCell ref="L276:M276"/>
    <mergeCell ref="N276:Q276"/>
    <mergeCell ref="F277:I277"/>
    <mergeCell ref="L277:M277"/>
    <mergeCell ref="N277:Q277"/>
    <mergeCell ref="F278:I278"/>
    <mergeCell ref="L278:M278"/>
    <mergeCell ref="N278:Q278"/>
    <mergeCell ref="F279:I279"/>
    <mergeCell ref="L279:M279"/>
    <mergeCell ref="N279:Q279"/>
    <mergeCell ref="F280:I280"/>
    <mergeCell ref="L280:M280"/>
    <mergeCell ref="N280:Q280"/>
    <mergeCell ref="F281:I281"/>
    <mergeCell ref="L281:M281"/>
    <mergeCell ref="N281:Q281"/>
    <mergeCell ref="F282:I282"/>
    <mergeCell ref="L282:M282"/>
    <mergeCell ref="N282:Q282"/>
    <mergeCell ref="F283:I283"/>
    <mergeCell ref="L283:M283"/>
    <mergeCell ref="N283:Q283"/>
    <mergeCell ref="F284:I284"/>
    <mergeCell ref="L284:M284"/>
    <mergeCell ref="N284:Q284"/>
    <mergeCell ref="F286:I286"/>
    <mergeCell ref="L286:M286"/>
    <mergeCell ref="N286:Q286"/>
    <mergeCell ref="F287:I287"/>
    <mergeCell ref="L287:M287"/>
    <mergeCell ref="N287:Q287"/>
    <mergeCell ref="F288:I288"/>
    <mergeCell ref="L288:M288"/>
    <mergeCell ref="N288:Q288"/>
    <mergeCell ref="F289:I289"/>
    <mergeCell ref="L289:M289"/>
    <mergeCell ref="N289:Q289"/>
    <mergeCell ref="F290:I290"/>
    <mergeCell ref="L290:M290"/>
    <mergeCell ref="N290:Q290"/>
    <mergeCell ref="F291:I291"/>
    <mergeCell ref="L291:M291"/>
    <mergeCell ref="N291:Q291"/>
    <mergeCell ref="F292:I292"/>
    <mergeCell ref="L292:M292"/>
    <mergeCell ref="N292:Q292"/>
    <mergeCell ref="F293:I293"/>
    <mergeCell ref="L293:M293"/>
    <mergeCell ref="N293:Q293"/>
    <mergeCell ref="F294:I294"/>
    <mergeCell ref="L294:M294"/>
    <mergeCell ref="N294:Q294"/>
    <mergeCell ref="F296:I296"/>
    <mergeCell ref="L296:M296"/>
    <mergeCell ref="N296:Q296"/>
    <mergeCell ref="F298:I298"/>
    <mergeCell ref="L298:M298"/>
    <mergeCell ref="N298:Q298"/>
    <mergeCell ref="F299:I299"/>
    <mergeCell ref="L299:M299"/>
    <mergeCell ref="N299:Q299"/>
    <mergeCell ref="F300:I300"/>
    <mergeCell ref="L300:M300"/>
    <mergeCell ref="N300:Q300"/>
    <mergeCell ref="F301:I301"/>
    <mergeCell ref="L301:M301"/>
    <mergeCell ref="N301:Q301"/>
    <mergeCell ref="F302:I302"/>
    <mergeCell ref="L302:M302"/>
    <mergeCell ref="N302:Q302"/>
    <mergeCell ref="F303:I303"/>
    <mergeCell ref="L303:M303"/>
    <mergeCell ref="N303:Q303"/>
    <mergeCell ref="F304:I304"/>
    <mergeCell ref="L304:M304"/>
    <mergeCell ref="N304:Q304"/>
    <mergeCell ref="F305:I305"/>
    <mergeCell ref="L305:M305"/>
    <mergeCell ref="N305:Q305"/>
    <mergeCell ref="F306:I306"/>
    <mergeCell ref="L306:M306"/>
    <mergeCell ref="N306:Q306"/>
    <mergeCell ref="F307:I307"/>
    <mergeCell ref="L307:M307"/>
    <mergeCell ref="N307:Q307"/>
    <mergeCell ref="F308:I308"/>
    <mergeCell ref="L308:M308"/>
    <mergeCell ref="N308:Q308"/>
    <mergeCell ref="F309:I309"/>
    <mergeCell ref="L309:M309"/>
    <mergeCell ref="N309:Q309"/>
    <mergeCell ref="F310:I310"/>
    <mergeCell ref="L310:M310"/>
    <mergeCell ref="N310:Q310"/>
    <mergeCell ref="F311:I311"/>
    <mergeCell ref="L311:M311"/>
    <mergeCell ref="N311:Q311"/>
    <mergeCell ref="F312:I312"/>
    <mergeCell ref="L312:M312"/>
    <mergeCell ref="N312:Q312"/>
    <mergeCell ref="F313:I313"/>
    <mergeCell ref="L313:M313"/>
    <mergeCell ref="N313:Q313"/>
    <mergeCell ref="F314:I314"/>
    <mergeCell ref="L314:M314"/>
    <mergeCell ref="N314:Q314"/>
    <mergeCell ref="F315:I315"/>
    <mergeCell ref="L315:M315"/>
    <mergeCell ref="N315:Q315"/>
    <mergeCell ref="F316:I316"/>
    <mergeCell ref="L316:M316"/>
    <mergeCell ref="N316:Q316"/>
    <mergeCell ref="F317:I317"/>
    <mergeCell ref="L317:M317"/>
    <mergeCell ref="N317:Q317"/>
    <mergeCell ref="F318:I318"/>
    <mergeCell ref="L318:M318"/>
    <mergeCell ref="N318:Q318"/>
    <mergeCell ref="F319:I319"/>
    <mergeCell ref="L319:M319"/>
    <mergeCell ref="N319:Q319"/>
    <mergeCell ref="F320:I320"/>
    <mergeCell ref="L320:M320"/>
    <mergeCell ref="N320:Q320"/>
    <mergeCell ref="F321:I321"/>
    <mergeCell ref="L321:M321"/>
    <mergeCell ref="N321:Q321"/>
    <mergeCell ref="F322:I322"/>
    <mergeCell ref="L322:M322"/>
    <mergeCell ref="N322:Q322"/>
    <mergeCell ref="F323:I323"/>
    <mergeCell ref="L323:M323"/>
    <mergeCell ref="N323:Q323"/>
    <mergeCell ref="F324:I324"/>
    <mergeCell ref="L324:M324"/>
    <mergeCell ref="N324:Q324"/>
    <mergeCell ref="F325:I325"/>
    <mergeCell ref="L325:M325"/>
    <mergeCell ref="N325:Q325"/>
    <mergeCell ref="F326:I326"/>
    <mergeCell ref="L326:M326"/>
    <mergeCell ref="N326:Q326"/>
    <mergeCell ref="F328:I328"/>
    <mergeCell ref="L328:M328"/>
    <mergeCell ref="N328:Q328"/>
    <mergeCell ref="F329:I329"/>
    <mergeCell ref="L329:M329"/>
    <mergeCell ref="N329:Q329"/>
    <mergeCell ref="F330:I330"/>
    <mergeCell ref="L330:M330"/>
    <mergeCell ref="N330:Q330"/>
    <mergeCell ref="F331:I331"/>
    <mergeCell ref="L331:M331"/>
    <mergeCell ref="N331:Q331"/>
    <mergeCell ref="F332:I332"/>
    <mergeCell ref="L332:M332"/>
    <mergeCell ref="N332:Q332"/>
    <mergeCell ref="F333:I333"/>
    <mergeCell ref="L333:M333"/>
    <mergeCell ref="N333:Q333"/>
    <mergeCell ref="F334:I334"/>
    <mergeCell ref="L334:M334"/>
    <mergeCell ref="N334:Q334"/>
    <mergeCell ref="F335:I335"/>
    <mergeCell ref="L335:M335"/>
    <mergeCell ref="N335:Q335"/>
    <mergeCell ref="F336:I336"/>
    <mergeCell ref="L336:M336"/>
    <mergeCell ref="N336:Q336"/>
    <mergeCell ref="F337:I337"/>
    <mergeCell ref="L337:M337"/>
    <mergeCell ref="N337:Q337"/>
    <mergeCell ref="F338:I338"/>
    <mergeCell ref="L338:M338"/>
    <mergeCell ref="N338:Q338"/>
    <mergeCell ref="F339:I339"/>
    <mergeCell ref="L339:M339"/>
    <mergeCell ref="N339:Q339"/>
    <mergeCell ref="F340:I340"/>
    <mergeCell ref="L340:M340"/>
    <mergeCell ref="N340:Q340"/>
    <mergeCell ref="F341:I341"/>
    <mergeCell ref="L341:M341"/>
    <mergeCell ref="N341:Q341"/>
    <mergeCell ref="F342:I342"/>
    <mergeCell ref="L342:M342"/>
    <mergeCell ref="N342:Q342"/>
    <mergeCell ref="F343:I343"/>
    <mergeCell ref="L343:M343"/>
    <mergeCell ref="N343:Q343"/>
    <mergeCell ref="F344:I344"/>
    <mergeCell ref="L344:M344"/>
    <mergeCell ref="N344:Q344"/>
    <mergeCell ref="F346:I346"/>
    <mergeCell ref="L346:M346"/>
    <mergeCell ref="N346:Q346"/>
    <mergeCell ref="F347:I347"/>
    <mergeCell ref="L347:M347"/>
    <mergeCell ref="N347:Q347"/>
    <mergeCell ref="F348:I348"/>
    <mergeCell ref="L348:M348"/>
    <mergeCell ref="N348:Q348"/>
    <mergeCell ref="F349:I349"/>
    <mergeCell ref="L349:M349"/>
    <mergeCell ref="N349:Q349"/>
    <mergeCell ref="F350:I350"/>
    <mergeCell ref="L350:M350"/>
    <mergeCell ref="N350:Q350"/>
    <mergeCell ref="F352:I352"/>
    <mergeCell ref="L352:M352"/>
    <mergeCell ref="N352:Q352"/>
    <mergeCell ref="F353:I353"/>
    <mergeCell ref="L353:M353"/>
    <mergeCell ref="N353:Q353"/>
    <mergeCell ref="F354:I354"/>
    <mergeCell ref="L354:M354"/>
    <mergeCell ref="N354:Q354"/>
    <mergeCell ref="F355:I355"/>
    <mergeCell ref="L355:M355"/>
    <mergeCell ref="N355:Q355"/>
    <mergeCell ref="F356:I356"/>
    <mergeCell ref="L356:M356"/>
    <mergeCell ref="N356:Q356"/>
    <mergeCell ref="F357:I357"/>
    <mergeCell ref="L357:M357"/>
    <mergeCell ref="N357:Q357"/>
    <mergeCell ref="F358:I358"/>
    <mergeCell ref="L358:M358"/>
    <mergeCell ref="N358:Q358"/>
    <mergeCell ref="F359:I359"/>
    <mergeCell ref="L359:M359"/>
    <mergeCell ref="N359:Q359"/>
    <mergeCell ref="F360:I360"/>
    <mergeCell ref="L360:M360"/>
    <mergeCell ref="N360:Q360"/>
    <mergeCell ref="F362:I362"/>
    <mergeCell ref="L362:M362"/>
    <mergeCell ref="N362:Q362"/>
    <mergeCell ref="F363:I363"/>
    <mergeCell ref="L363:M363"/>
    <mergeCell ref="N363:Q363"/>
    <mergeCell ref="F364:I364"/>
    <mergeCell ref="L364:M364"/>
    <mergeCell ref="N364:Q364"/>
    <mergeCell ref="F365:I365"/>
    <mergeCell ref="L365:M365"/>
    <mergeCell ref="N365:Q365"/>
    <mergeCell ref="F366:I366"/>
    <mergeCell ref="L366:M366"/>
    <mergeCell ref="N366:Q366"/>
    <mergeCell ref="F367:I367"/>
    <mergeCell ref="L367:M367"/>
    <mergeCell ref="N367:Q367"/>
    <mergeCell ref="F368:I368"/>
    <mergeCell ref="L368:M368"/>
    <mergeCell ref="N368:Q368"/>
    <mergeCell ref="F369:I369"/>
    <mergeCell ref="L369:M369"/>
    <mergeCell ref="N369:Q369"/>
    <mergeCell ref="F370:I370"/>
    <mergeCell ref="L370:M370"/>
    <mergeCell ref="N370:Q370"/>
    <mergeCell ref="F371:I371"/>
    <mergeCell ref="L371:M371"/>
    <mergeCell ref="N371:Q371"/>
    <mergeCell ref="F373:I373"/>
    <mergeCell ref="L373:M373"/>
    <mergeCell ref="N373:Q373"/>
    <mergeCell ref="F374:I374"/>
    <mergeCell ref="L374:M374"/>
    <mergeCell ref="N374:Q374"/>
    <mergeCell ref="F376:I376"/>
    <mergeCell ref="L376:M376"/>
    <mergeCell ref="N376:Q376"/>
    <mergeCell ref="F377:I377"/>
    <mergeCell ref="L377:M377"/>
    <mergeCell ref="N377:Q377"/>
    <mergeCell ref="F384:I384"/>
    <mergeCell ref="L384:M384"/>
    <mergeCell ref="N384:Q384"/>
    <mergeCell ref="F385:I385"/>
    <mergeCell ref="L385:M385"/>
    <mergeCell ref="N385:Q385"/>
    <mergeCell ref="F378:I378"/>
    <mergeCell ref="L378:M378"/>
    <mergeCell ref="N378:Q378"/>
    <mergeCell ref="F380:I380"/>
    <mergeCell ref="L380:M380"/>
    <mergeCell ref="N380:Q380"/>
    <mergeCell ref="F381:I381"/>
    <mergeCell ref="L381:M381"/>
    <mergeCell ref="N381:Q381"/>
    <mergeCell ref="F391:I391"/>
    <mergeCell ref="L391:M391"/>
    <mergeCell ref="N391:Q391"/>
    <mergeCell ref="F392:I392"/>
    <mergeCell ref="L392:M392"/>
    <mergeCell ref="N392:Q392"/>
    <mergeCell ref="F393:I393"/>
    <mergeCell ref="L393:M393"/>
    <mergeCell ref="N393:Q393"/>
    <mergeCell ref="F394:I394"/>
    <mergeCell ref="L394:M394"/>
    <mergeCell ref="N394:Q394"/>
    <mergeCell ref="F395:I395"/>
    <mergeCell ref="L395:M395"/>
    <mergeCell ref="N395:Q395"/>
    <mergeCell ref="N144:Q144"/>
    <mergeCell ref="N145:Q145"/>
    <mergeCell ref="N146:Q146"/>
    <mergeCell ref="N153:Q153"/>
    <mergeCell ref="N160:Q160"/>
    <mergeCell ref="N167:Q167"/>
    <mergeCell ref="N199:Q199"/>
    <mergeCell ref="N202:Q202"/>
    <mergeCell ref="N251:Q251"/>
    <mergeCell ref="N253:Q253"/>
    <mergeCell ref="N254:Q254"/>
    <mergeCell ref="N258:Q258"/>
    <mergeCell ref="N263:Q263"/>
    <mergeCell ref="N270:Q270"/>
    <mergeCell ref="N275:Q275"/>
    <mergeCell ref="N285:Q285"/>
    <mergeCell ref="N295:Q295"/>
    <mergeCell ref="N297:Q297"/>
    <mergeCell ref="N390:Q390"/>
    <mergeCell ref="H1:K1"/>
    <mergeCell ref="S2:AC2"/>
    <mergeCell ref="N327:Q327"/>
    <mergeCell ref="N345:Q345"/>
    <mergeCell ref="N351:Q351"/>
    <mergeCell ref="N361:Q361"/>
    <mergeCell ref="N372:Q372"/>
    <mergeCell ref="N375:Q375"/>
    <mergeCell ref="N379:Q379"/>
    <mergeCell ref="N383:Q383"/>
    <mergeCell ref="N387:Q387"/>
    <mergeCell ref="F386:I386"/>
    <mergeCell ref="L386:M386"/>
    <mergeCell ref="N386:Q386"/>
    <mergeCell ref="F388:I388"/>
    <mergeCell ref="L388:M388"/>
    <mergeCell ref="N388:Q388"/>
    <mergeCell ref="F389:I389"/>
    <mergeCell ref="L389:M389"/>
    <mergeCell ref="N389:Q389"/>
    <mergeCell ref="F382:I382"/>
    <mergeCell ref="L382:M382"/>
    <mergeCell ref="N382:Q382"/>
  </mergeCells>
  <dataValidations count="2">
    <dataValidation type="list" allowBlank="1" showInputMessage="1" showErrorMessage="1" error="Povolené sú hodnoty K, M." sqref="D391:D396">
      <formula1>"K, M"</formula1>
    </dataValidation>
    <dataValidation type="list" allowBlank="1" showInputMessage="1" showErrorMessage="1" error="Povolené sú hodnoty základná, znížená, nulová." sqref="U391:U396">
      <formula1>"základná, znížená, nulová"</formula1>
    </dataValidation>
  </dataValidations>
  <hyperlinks>
    <hyperlink ref="F1:G1" location="C2" display="1) Krycí list rozpočtu"/>
    <hyperlink ref="H1:K1" location="C87" display="2) Rekapitulácia rozpočtu"/>
    <hyperlink ref="L1" location="C143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06"/>
  <sheetViews>
    <sheetView showGridLines="0" workbookViewId="0">
      <pane ySplit="1" topLeftCell="A10" activePane="bottomLeft" state="frozen"/>
      <selection pane="bottomLeft" activeCell="M31" sqref="M31:P31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2"/>
      <c r="C1" s="12"/>
      <c r="D1" s="13" t="s">
        <v>1</v>
      </c>
      <c r="E1" s="12"/>
      <c r="F1" s="14" t="s">
        <v>123</v>
      </c>
      <c r="G1" s="14"/>
      <c r="H1" s="368" t="s">
        <v>124</v>
      </c>
      <c r="I1" s="368"/>
      <c r="J1" s="368"/>
      <c r="K1" s="368"/>
      <c r="L1" s="14" t="s">
        <v>125</v>
      </c>
      <c r="M1" s="12"/>
      <c r="N1" s="12"/>
      <c r="O1" s="13" t="s">
        <v>126</v>
      </c>
      <c r="P1" s="12"/>
      <c r="Q1" s="12"/>
      <c r="R1" s="12"/>
      <c r="S1" s="14" t="s">
        <v>127</v>
      </c>
      <c r="T1" s="14"/>
      <c r="U1" s="116"/>
      <c r="V1" s="116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>
      <c r="C2" s="302" t="s">
        <v>7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S2" s="279" t="s">
        <v>8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T2" s="18" t="s">
        <v>91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76</v>
      </c>
    </row>
    <row r="4" spans="1:66" ht="36.950000000000003" customHeight="1">
      <c r="B4" s="22"/>
      <c r="C4" s="347" t="s">
        <v>1763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23"/>
      <c r="T4" s="24" t="s">
        <v>11</v>
      </c>
      <c r="AT4" s="18" t="s">
        <v>6</v>
      </c>
    </row>
    <row r="5" spans="1:66" ht="6.95" customHeight="1">
      <c r="B5" s="2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3"/>
    </row>
    <row r="6" spans="1:66" ht="25.35" customHeight="1">
      <c r="B6" s="22"/>
      <c r="C6" s="26"/>
      <c r="D6" s="30" t="s">
        <v>16</v>
      </c>
      <c r="E6" s="26"/>
      <c r="F6" s="379" t="str">
        <f>'Rekapitulácia stavby 9.2.'!K6</f>
        <v>Poradenské centrum UKF v Nitre - zmena 12/2016</v>
      </c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26"/>
      <c r="R6" s="23"/>
    </row>
    <row r="7" spans="1:66" ht="25.35" customHeight="1">
      <c r="B7" s="22"/>
      <c r="C7" s="26"/>
      <c r="D7" s="30" t="s">
        <v>128</v>
      </c>
      <c r="E7" s="26"/>
      <c r="F7" s="379" t="s">
        <v>129</v>
      </c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26"/>
      <c r="R7" s="23"/>
    </row>
    <row r="8" spans="1:66" s="1" customFormat="1" ht="32.85" customHeight="1">
      <c r="B8" s="35"/>
      <c r="C8" s="36"/>
      <c r="D8" s="29" t="s">
        <v>130</v>
      </c>
      <c r="E8" s="36"/>
      <c r="F8" s="308" t="s">
        <v>1056</v>
      </c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6"/>
      <c r="R8" s="37"/>
    </row>
    <row r="9" spans="1:66" s="1" customFormat="1" ht="14.45" customHeight="1">
      <c r="B9" s="35"/>
      <c r="C9" s="36"/>
      <c r="D9" s="30" t="s">
        <v>18</v>
      </c>
      <c r="E9" s="36"/>
      <c r="F9" s="28" t="s">
        <v>5</v>
      </c>
      <c r="G9" s="36"/>
      <c r="H9" s="36"/>
      <c r="I9" s="36"/>
      <c r="J9" s="36"/>
      <c r="K9" s="36"/>
      <c r="L9" s="36"/>
      <c r="M9" s="30" t="s">
        <v>19</v>
      </c>
      <c r="N9" s="36"/>
      <c r="O9" s="28" t="s">
        <v>5</v>
      </c>
      <c r="P9" s="36"/>
      <c r="Q9" s="36"/>
      <c r="R9" s="37"/>
    </row>
    <row r="10" spans="1:66" s="1" customFormat="1" ht="14.45" customHeight="1">
      <c r="B10" s="35"/>
      <c r="C10" s="36"/>
      <c r="D10" s="30" t="s">
        <v>20</v>
      </c>
      <c r="E10" s="36"/>
      <c r="F10" s="28" t="s">
        <v>21</v>
      </c>
      <c r="G10" s="36"/>
      <c r="H10" s="36"/>
      <c r="I10" s="36"/>
      <c r="J10" s="36"/>
      <c r="K10" s="36"/>
      <c r="L10" s="36"/>
      <c r="M10" s="30" t="s">
        <v>22</v>
      </c>
      <c r="N10" s="36"/>
      <c r="O10" s="367" t="str">
        <f>'Rekapitulácia stavby 9.2.'!AN8</f>
        <v>19. 12. 2016</v>
      </c>
      <c r="P10" s="382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0" t="s">
        <v>24</v>
      </c>
      <c r="E12" s="36"/>
      <c r="F12" s="36"/>
      <c r="G12" s="36"/>
      <c r="H12" s="36"/>
      <c r="I12" s="36"/>
      <c r="J12" s="36"/>
      <c r="K12" s="36"/>
      <c r="L12" s="36"/>
      <c r="M12" s="30" t="s">
        <v>25</v>
      </c>
      <c r="N12" s="36"/>
      <c r="O12" s="306" t="s">
        <v>5</v>
      </c>
      <c r="P12" s="306"/>
      <c r="Q12" s="36"/>
      <c r="R12" s="37"/>
    </row>
    <row r="13" spans="1:66" s="1" customFormat="1" ht="18" customHeight="1">
      <c r="B13" s="35"/>
      <c r="C13" s="36"/>
      <c r="D13" s="36"/>
      <c r="E13" s="28" t="s">
        <v>26</v>
      </c>
      <c r="F13" s="36"/>
      <c r="G13" s="36"/>
      <c r="H13" s="36"/>
      <c r="I13" s="36"/>
      <c r="J13" s="36"/>
      <c r="K13" s="36"/>
      <c r="L13" s="36"/>
      <c r="M13" s="30" t="s">
        <v>27</v>
      </c>
      <c r="N13" s="36"/>
      <c r="O13" s="306" t="s">
        <v>5</v>
      </c>
      <c r="P13" s="30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0" t="s">
        <v>28</v>
      </c>
      <c r="E15" s="36"/>
      <c r="F15" s="36"/>
      <c r="G15" s="36"/>
      <c r="H15" s="36"/>
      <c r="I15" s="36"/>
      <c r="J15" s="36"/>
      <c r="K15" s="36"/>
      <c r="L15" s="36"/>
      <c r="M15" s="30" t="s">
        <v>25</v>
      </c>
      <c r="N15" s="36"/>
      <c r="O15" s="361" t="str">
        <f>IF('Rekapitulácia stavby 9.2.'!AN13="","",'Rekapitulácia stavby 9.2.'!AN13)</f>
        <v>Vyplň údaj</v>
      </c>
      <c r="P15" s="306"/>
      <c r="Q15" s="36"/>
      <c r="R15" s="37"/>
    </row>
    <row r="16" spans="1:66" s="1" customFormat="1" ht="18" customHeight="1">
      <c r="B16" s="35"/>
      <c r="C16" s="36"/>
      <c r="D16" s="36"/>
      <c r="E16" s="361" t="str">
        <f>IF('Rekapitulácia stavby 9.2.'!E14="","",'Rekapitulácia stavby 9.2.'!E14)</f>
        <v>Vyplň údaj</v>
      </c>
      <c r="F16" s="393"/>
      <c r="G16" s="393"/>
      <c r="H16" s="393"/>
      <c r="I16" s="393"/>
      <c r="J16" s="393"/>
      <c r="K16" s="393"/>
      <c r="L16" s="393"/>
      <c r="M16" s="30" t="s">
        <v>27</v>
      </c>
      <c r="N16" s="36"/>
      <c r="O16" s="361" t="str">
        <f>IF('Rekapitulácia stavby 9.2.'!AN14="","",'Rekapitulácia stavby 9.2.'!AN14)</f>
        <v>Vyplň údaj</v>
      </c>
      <c r="P16" s="30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0" t="s">
        <v>30</v>
      </c>
      <c r="E18" s="36"/>
      <c r="F18" s="36"/>
      <c r="G18" s="36"/>
      <c r="H18" s="36"/>
      <c r="I18" s="36"/>
      <c r="J18" s="36"/>
      <c r="K18" s="36"/>
      <c r="L18" s="36"/>
      <c r="M18" s="30" t="s">
        <v>25</v>
      </c>
      <c r="N18" s="36"/>
      <c r="O18" s="306" t="s">
        <v>5</v>
      </c>
      <c r="P18" s="306"/>
      <c r="Q18" s="36"/>
      <c r="R18" s="37"/>
    </row>
    <row r="19" spans="2:18" s="1" customFormat="1" ht="18" customHeight="1">
      <c r="B19" s="35"/>
      <c r="C19" s="36"/>
      <c r="D19" s="36"/>
      <c r="E19" s="28" t="s">
        <v>31</v>
      </c>
      <c r="F19" s="36"/>
      <c r="G19" s="36"/>
      <c r="H19" s="36"/>
      <c r="I19" s="36"/>
      <c r="J19" s="36"/>
      <c r="K19" s="36"/>
      <c r="L19" s="36"/>
      <c r="M19" s="30" t="s">
        <v>27</v>
      </c>
      <c r="N19" s="36"/>
      <c r="O19" s="306" t="s">
        <v>5</v>
      </c>
      <c r="P19" s="30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0" t="s">
        <v>34</v>
      </c>
      <c r="E21" s="36"/>
      <c r="F21" s="36"/>
      <c r="G21" s="36"/>
      <c r="H21" s="36"/>
      <c r="I21" s="36"/>
      <c r="J21" s="36"/>
      <c r="K21" s="36"/>
      <c r="L21" s="36"/>
      <c r="M21" s="30" t="s">
        <v>25</v>
      </c>
      <c r="N21" s="36"/>
      <c r="O21" s="306" t="s">
        <v>5</v>
      </c>
      <c r="P21" s="306"/>
      <c r="Q21" s="36"/>
      <c r="R21" s="37"/>
    </row>
    <row r="22" spans="2:18" s="1" customFormat="1" ht="18" customHeight="1">
      <c r="B22" s="35"/>
      <c r="C22" s="36"/>
      <c r="D22" s="36"/>
      <c r="E22" s="28" t="s">
        <v>1057</v>
      </c>
      <c r="F22" s="36"/>
      <c r="G22" s="36"/>
      <c r="H22" s="36"/>
      <c r="I22" s="36"/>
      <c r="J22" s="36"/>
      <c r="K22" s="36"/>
      <c r="L22" s="36"/>
      <c r="M22" s="30" t="s">
        <v>27</v>
      </c>
      <c r="N22" s="36"/>
      <c r="O22" s="306" t="s">
        <v>5</v>
      </c>
      <c r="P22" s="30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0" t="s">
        <v>36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22.5" customHeight="1">
      <c r="B25" s="35"/>
      <c r="C25" s="36"/>
      <c r="D25" s="36"/>
      <c r="E25" s="311" t="s">
        <v>5</v>
      </c>
      <c r="F25" s="311"/>
      <c r="G25" s="311"/>
      <c r="H25" s="311"/>
      <c r="I25" s="311"/>
      <c r="J25" s="311"/>
      <c r="K25" s="311"/>
      <c r="L25" s="311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36"/>
      <c r="R27" s="37"/>
    </row>
    <row r="28" spans="2:18" s="1" customFormat="1" ht="14.45" customHeight="1">
      <c r="B28" s="35"/>
      <c r="C28" s="36"/>
      <c r="D28" s="117" t="s">
        <v>132</v>
      </c>
      <c r="E28" s="36"/>
      <c r="F28" s="36"/>
      <c r="G28" s="36"/>
      <c r="H28" s="36"/>
      <c r="I28" s="36"/>
      <c r="J28" s="36"/>
      <c r="K28" s="36"/>
      <c r="L28" s="36"/>
      <c r="M28" s="363">
        <f>N89</f>
        <v>0</v>
      </c>
      <c r="N28" s="363"/>
      <c r="O28" s="363"/>
      <c r="P28" s="363"/>
      <c r="Q28" s="36"/>
      <c r="R28" s="37"/>
    </row>
    <row r="29" spans="2:18" s="1" customFormat="1" ht="14.45" customHeight="1">
      <c r="B29" s="35"/>
      <c r="C29" s="36"/>
      <c r="D29" s="34" t="s">
        <v>117</v>
      </c>
      <c r="E29" s="36"/>
      <c r="F29" s="36"/>
      <c r="G29" s="36"/>
      <c r="H29" s="36"/>
      <c r="I29" s="36"/>
      <c r="J29" s="36"/>
      <c r="K29" s="36"/>
      <c r="L29" s="36"/>
      <c r="M29" s="363">
        <f>N101</f>
        <v>0</v>
      </c>
      <c r="N29" s="363"/>
      <c r="O29" s="363"/>
      <c r="P29" s="363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7"/>
    </row>
    <row r="31" spans="2:18" s="1" customFormat="1" ht="25.35" customHeight="1">
      <c r="B31" s="35"/>
      <c r="C31" s="36"/>
      <c r="D31" s="118" t="s">
        <v>39</v>
      </c>
      <c r="E31" s="36"/>
      <c r="F31" s="36"/>
      <c r="G31" s="36"/>
      <c r="H31" s="36"/>
      <c r="I31" s="36"/>
      <c r="J31" s="36"/>
      <c r="K31" s="36"/>
      <c r="L31" s="36"/>
      <c r="M31" s="360">
        <f>ROUND(M28+M29,2)</f>
        <v>0</v>
      </c>
      <c r="N31" s="338"/>
      <c r="O31" s="338"/>
      <c r="P31" s="338"/>
      <c r="Q31" s="36"/>
      <c r="R31" s="37"/>
    </row>
    <row r="32" spans="2:18" s="1" customFormat="1" ht="6.95" customHeight="1">
      <c r="B32" s="35"/>
      <c r="C32" s="3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36"/>
      <c r="R32" s="37"/>
    </row>
    <row r="33" spans="2:18" s="1" customFormat="1" ht="14.45" customHeight="1">
      <c r="B33" s="35"/>
      <c r="C33" s="36"/>
      <c r="D33" s="40" t="s">
        <v>40</v>
      </c>
      <c r="E33" s="40" t="s">
        <v>41</v>
      </c>
      <c r="F33" s="41">
        <v>0.2</v>
      </c>
      <c r="G33" s="119" t="s">
        <v>42</v>
      </c>
      <c r="H33" s="392">
        <f>ROUND((((SUM(BE101:BE108)+SUM(BE127:BE199))+SUM(BE201:BE205))),2)</f>
        <v>0</v>
      </c>
      <c r="I33" s="381"/>
      <c r="J33" s="381"/>
      <c r="K33" s="36"/>
      <c r="L33" s="36"/>
      <c r="M33" s="356">
        <f>ROUND(((ROUND((SUM(BE101:BE108)+SUM(BE127:BE199)), 2)*F33)+SUM(BE201:BE205)*F33),2)</f>
        <v>0</v>
      </c>
      <c r="N33" s="338"/>
      <c r="O33" s="338"/>
      <c r="P33" s="338"/>
      <c r="Q33" s="36"/>
      <c r="R33" s="37"/>
    </row>
    <row r="34" spans="2:18" s="1" customFormat="1" ht="14.45" customHeight="1">
      <c r="B34" s="35"/>
      <c r="C34" s="36"/>
      <c r="D34" s="36"/>
      <c r="E34" s="40" t="s">
        <v>43</v>
      </c>
      <c r="F34" s="41">
        <v>0.2</v>
      </c>
      <c r="G34" s="119" t="s">
        <v>42</v>
      </c>
      <c r="H34" s="392">
        <f>ROUND((((SUM(BF101:BF108)+SUM(BF127:BF199))+SUM(BF201:BF205))),2)</f>
        <v>0</v>
      </c>
      <c r="I34" s="381"/>
      <c r="J34" s="381"/>
      <c r="K34" s="36"/>
      <c r="L34" s="36"/>
      <c r="M34" s="356">
        <f>ROUND(((ROUND((SUM(BF101:BF108)+SUM(BF127:BF199)), 2)*F34)+SUM(BF201:BF205)*F34),2)</f>
        <v>0</v>
      </c>
      <c r="N34" s="338"/>
      <c r="O34" s="338"/>
      <c r="P34" s="338"/>
      <c r="Q34" s="36"/>
      <c r="R34" s="37"/>
    </row>
    <row r="35" spans="2:18" s="1" customFormat="1" ht="14.45" hidden="1" customHeight="1">
      <c r="B35" s="35"/>
      <c r="C35" s="36"/>
      <c r="D35" s="36"/>
      <c r="E35" s="40" t="s">
        <v>44</v>
      </c>
      <c r="F35" s="41">
        <v>0.2</v>
      </c>
      <c r="G35" s="119" t="s">
        <v>42</v>
      </c>
      <c r="H35" s="392">
        <f>ROUND((((SUM(BG101:BG108)+SUM(BG127:BG199))+SUM(BG201:BG205))),2)</f>
        <v>0</v>
      </c>
      <c r="I35" s="381"/>
      <c r="J35" s="381"/>
      <c r="K35" s="36"/>
      <c r="L35" s="36"/>
      <c r="M35" s="392">
        <v>0</v>
      </c>
      <c r="N35" s="381"/>
      <c r="O35" s="381"/>
      <c r="P35" s="381"/>
      <c r="Q35" s="36"/>
      <c r="R35" s="37"/>
    </row>
    <row r="36" spans="2:18" s="1" customFormat="1" ht="14.45" hidden="1" customHeight="1">
      <c r="B36" s="35"/>
      <c r="C36" s="36"/>
      <c r="D36" s="36"/>
      <c r="E36" s="40" t="s">
        <v>45</v>
      </c>
      <c r="F36" s="41">
        <v>0.2</v>
      </c>
      <c r="G36" s="119" t="s">
        <v>42</v>
      </c>
      <c r="H36" s="392">
        <f>ROUND((((SUM(BH101:BH108)+SUM(BH127:BH199))+SUM(BH201:BH205))),2)</f>
        <v>0</v>
      </c>
      <c r="I36" s="381"/>
      <c r="J36" s="381"/>
      <c r="K36" s="36"/>
      <c r="L36" s="36"/>
      <c r="M36" s="392">
        <v>0</v>
      </c>
      <c r="N36" s="381"/>
      <c r="O36" s="381"/>
      <c r="P36" s="381"/>
      <c r="Q36" s="36"/>
      <c r="R36" s="37"/>
    </row>
    <row r="37" spans="2:18" s="1" customFormat="1" ht="14.45" hidden="1" customHeight="1">
      <c r="B37" s="35"/>
      <c r="C37" s="36"/>
      <c r="D37" s="36"/>
      <c r="E37" s="40" t="s">
        <v>46</v>
      </c>
      <c r="F37" s="41">
        <v>0</v>
      </c>
      <c r="G37" s="119" t="s">
        <v>42</v>
      </c>
      <c r="H37" s="392">
        <f>ROUND((((SUM(BI101:BI108)+SUM(BI127:BI199))+SUM(BI201:BI205))),2)</f>
        <v>0</v>
      </c>
      <c r="I37" s="381"/>
      <c r="J37" s="381"/>
      <c r="K37" s="36"/>
      <c r="L37" s="36"/>
      <c r="M37" s="392">
        <v>0</v>
      </c>
      <c r="N37" s="381"/>
      <c r="O37" s="381"/>
      <c r="P37" s="381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</row>
    <row r="39" spans="2:18" s="1" customFormat="1" ht="25.35" customHeight="1">
      <c r="B39" s="35"/>
      <c r="C39" s="115"/>
      <c r="D39" s="120" t="s">
        <v>47</v>
      </c>
      <c r="E39" s="70"/>
      <c r="F39" s="70"/>
      <c r="G39" s="121" t="s">
        <v>48</v>
      </c>
      <c r="H39" s="122" t="s">
        <v>49</v>
      </c>
      <c r="I39" s="70"/>
      <c r="J39" s="70"/>
      <c r="K39" s="70"/>
      <c r="L39" s="357">
        <f>SUM(M31:M37)</f>
        <v>0</v>
      </c>
      <c r="M39" s="357"/>
      <c r="N39" s="357"/>
      <c r="O39" s="357"/>
      <c r="P39" s="35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>
      <c r="B42" s="2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3"/>
    </row>
    <row r="43" spans="2:18">
      <c r="B43" s="22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3"/>
    </row>
    <row r="44" spans="2:18">
      <c r="B44" s="2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3"/>
    </row>
    <row r="45" spans="2:18">
      <c r="B45" s="22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3"/>
    </row>
    <row r="46" spans="2:18">
      <c r="B46" s="22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3"/>
    </row>
    <row r="47" spans="2:18">
      <c r="B47" s="2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3"/>
    </row>
    <row r="48" spans="2:18">
      <c r="B48" s="22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3"/>
    </row>
    <row r="49" spans="2:18">
      <c r="B49" s="22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3"/>
    </row>
    <row r="50" spans="2:18" s="1" customFormat="1" ht="15">
      <c r="B50" s="35"/>
      <c r="C50" s="36"/>
      <c r="D50" s="45" t="s">
        <v>50</v>
      </c>
      <c r="E50" s="46"/>
      <c r="F50" s="46"/>
      <c r="G50" s="46"/>
      <c r="H50" s="47"/>
      <c r="I50" s="36"/>
      <c r="J50" s="45" t="s">
        <v>51</v>
      </c>
      <c r="K50" s="46"/>
      <c r="L50" s="46"/>
      <c r="M50" s="46"/>
      <c r="N50" s="46"/>
      <c r="O50" s="46"/>
      <c r="P50" s="47"/>
      <c r="Q50" s="36"/>
      <c r="R50" s="37"/>
    </row>
    <row r="51" spans="2:18">
      <c r="B51" s="22"/>
      <c r="C51" s="26"/>
      <c r="D51" s="48"/>
      <c r="E51" s="26"/>
      <c r="F51" s="26"/>
      <c r="G51" s="26"/>
      <c r="H51" s="49"/>
      <c r="I51" s="26"/>
      <c r="J51" s="48"/>
      <c r="K51" s="26"/>
      <c r="L51" s="26"/>
      <c r="M51" s="26"/>
      <c r="N51" s="26"/>
      <c r="O51" s="26"/>
      <c r="P51" s="49"/>
      <c r="Q51" s="26"/>
      <c r="R51" s="23"/>
    </row>
    <row r="52" spans="2:18">
      <c r="B52" s="22"/>
      <c r="C52" s="26"/>
      <c r="D52" s="48"/>
      <c r="E52" s="26"/>
      <c r="F52" s="26"/>
      <c r="G52" s="26"/>
      <c r="H52" s="49"/>
      <c r="I52" s="26"/>
      <c r="J52" s="48"/>
      <c r="K52" s="26"/>
      <c r="L52" s="26"/>
      <c r="M52" s="26"/>
      <c r="N52" s="26"/>
      <c r="O52" s="26"/>
      <c r="P52" s="49"/>
      <c r="Q52" s="26"/>
      <c r="R52" s="23"/>
    </row>
    <row r="53" spans="2:18">
      <c r="B53" s="22"/>
      <c r="C53" s="26"/>
      <c r="D53" s="48"/>
      <c r="E53" s="26"/>
      <c r="F53" s="26"/>
      <c r="G53" s="26"/>
      <c r="H53" s="49"/>
      <c r="I53" s="26"/>
      <c r="J53" s="48"/>
      <c r="K53" s="26"/>
      <c r="L53" s="26"/>
      <c r="M53" s="26"/>
      <c r="N53" s="26"/>
      <c r="O53" s="26"/>
      <c r="P53" s="49"/>
      <c r="Q53" s="26"/>
      <c r="R53" s="23"/>
    </row>
    <row r="54" spans="2:18">
      <c r="B54" s="22"/>
      <c r="C54" s="26"/>
      <c r="D54" s="48"/>
      <c r="E54" s="26"/>
      <c r="F54" s="26"/>
      <c r="G54" s="26"/>
      <c r="H54" s="49"/>
      <c r="I54" s="26"/>
      <c r="J54" s="48"/>
      <c r="K54" s="26"/>
      <c r="L54" s="26"/>
      <c r="M54" s="26"/>
      <c r="N54" s="26"/>
      <c r="O54" s="26"/>
      <c r="P54" s="49"/>
      <c r="Q54" s="26"/>
      <c r="R54" s="23"/>
    </row>
    <row r="55" spans="2:18">
      <c r="B55" s="22"/>
      <c r="C55" s="26"/>
      <c r="D55" s="48"/>
      <c r="E55" s="26"/>
      <c r="F55" s="26"/>
      <c r="G55" s="26"/>
      <c r="H55" s="49"/>
      <c r="I55" s="26"/>
      <c r="J55" s="48"/>
      <c r="K55" s="26"/>
      <c r="L55" s="26"/>
      <c r="M55" s="26"/>
      <c r="N55" s="26"/>
      <c r="O55" s="26"/>
      <c r="P55" s="49"/>
      <c r="Q55" s="26"/>
      <c r="R55" s="23"/>
    </row>
    <row r="56" spans="2:18">
      <c r="B56" s="22"/>
      <c r="C56" s="26"/>
      <c r="D56" s="48"/>
      <c r="E56" s="26"/>
      <c r="F56" s="26"/>
      <c r="G56" s="26"/>
      <c r="H56" s="49"/>
      <c r="I56" s="26"/>
      <c r="J56" s="48"/>
      <c r="K56" s="26"/>
      <c r="L56" s="26"/>
      <c r="M56" s="26"/>
      <c r="N56" s="26"/>
      <c r="O56" s="26"/>
      <c r="P56" s="49"/>
      <c r="Q56" s="26"/>
      <c r="R56" s="23"/>
    </row>
    <row r="57" spans="2:18">
      <c r="B57" s="22"/>
      <c r="C57" s="26"/>
      <c r="D57" s="48"/>
      <c r="E57" s="26"/>
      <c r="F57" s="26"/>
      <c r="G57" s="26"/>
      <c r="H57" s="49"/>
      <c r="I57" s="26"/>
      <c r="J57" s="48"/>
      <c r="K57" s="26"/>
      <c r="L57" s="26"/>
      <c r="M57" s="26"/>
      <c r="N57" s="26"/>
      <c r="O57" s="26"/>
      <c r="P57" s="49"/>
      <c r="Q57" s="26"/>
      <c r="R57" s="23"/>
    </row>
    <row r="58" spans="2:18">
      <c r="B58" s="22"/>
      <c r="C58" s="26"/>
      <c r="D58" s="48"/>
      <c r="E58" s="26"/>
      <c r="F58" s="26"/>
      <c r="G58" s="26"/>
      <c r="H58" s="49"/>
      <c r="I58" s="26"/>
      <c r="J58" s="48"/>
      <c r="K58" s="26"/>
      <c r="L58" s="26"/>
      <c r="M58" s="26"/>
      <c r="N58" s="26"/>
      <c r="O58" s="26"/>
      <c r="P58" s="49"/>
      <c r="Q58" s="26"/>
      <c r="R58" s="23"/>
    </row>
    <row r="59" spans="2:18" s="1" customFormat="1" ht="15">
      <c r="B59" s="35"/>
      <c r="C59" s="36"/>
      <c r="D59" s="50" t="s">
        <v>52</v>
      </c>
      <c r="E59" s="51"/>
      <c r="F59" s="51"/>
      <c r="G59" s="52" t="s">
        <v>53</v>
      </c>
      <c r="H59" s="53"/>
      <c r="I59" s="36"/>
      <c r="J59" s="50" t="s">
        <v>52</v>
      </c>
      <c r="K59" s="51"/>
      <c r="L59" s="51"/>
      <c r="M59" s="51"/>
      <c r="N59" s="52" t="s">
        <v>53</v>
      </c>
      <c r="O59" s="51"/>
      <c r="P59" s="53"/>
      <c r="Q59" s="36"/>
      <c r="R59" s="37"/>
    </row>
    <row r="60" spans="2:18">
      <c r="B60" s="22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3"/>
    </row>
    <row r="61" spans="2:18" s="1" customFormat="1" ht="15">
      <c r="B61" s="35"/>
      <c r="C61" s="36"/>
      <c r="D61" s="45" t="s">
        <v>54</v>
      </c>
      <c r="E61" s="46"/>
      <c r="F61" s="46"/>
      <c r="G61" s="46"/>
      <c r="H61" s="47"/>
      <c r="I61" s="36"/>
      <c r="J61" s="45" t="s">
        <v>55</v>
      </c>
      <c r="K61" s="46"/>
      <c r="L61" s="46"/>
      <c r="M61" s="46"/>
      <c r="N61" s="46"/>
      <c r="O61" s="46"/>
      <c r="P61" s="47"/>
      <c r="Q61" s="36"/>
      <c r="R61" s="37"/>
    </row>
    <row r="62" spans="2:18">
      <c r="B62" s="22"/>
      <c r="C62" s="26"/>
      <c r="D62" s="48"/>
      <c r="E62" s="26"/>
      <c r="F62" s="26"/>
      <c r="G62" s="26"/>
      <c r="H62" s="49"/>
      <c r="I62" s="26"/>
      <c r="J62" s="48"/>
      <c r="K62" s="26"/>
      <c r="L62" s="26"/>
      <c r="M62" s="26"/>
      <c r="N62" s="26"/>
      <c r="O62" s="26"/>
      <c r="P62" s="49"/>
      <c r="Q62" s="26"/>
      <c r="R62" s="23"/>
    </row>
    <row r="63" spans="2:18">
      <c r="B63" s="22"/>
      <c r="C63" s="26"/>
      <c r="D63" s="48"/>
      <c r="E63" s="26"/>
      <c r="F63" s="26"/>
      <c r="G63" s="26"/>
      <c r="H63" s="49"/>
      <c r="I63" s="26"/>
      <c r="J63" s="48"/>
      <c r="K63" s="26"/>
      <c r="L63" s="26"/>
      <c r="M63" s="26"/>
      <c r="N63" s="26"/>
      <c r="O63" s="26"/>
      <c r="P63" s="49"/>
      <c r="Q63" s="26"/>
      <c r="R63" s="23"/>
    </row>
    <row r="64" spans="2:18">
      <c r="B64" s="22"/>
      <c r="C64" s="26"/>
      <c r="D64" s="48"/>
      <c r="E64" s="26"/>
      <c r="F64" s="26"/>
      <c r="G64" s="26"/>
      <c r="H64" s="49"/>
      <c r="I64" s="26"/>
      <c r="J64" s="48"/>
      <c r="K64" s="26"/>
      <c r="L64" s="26"/>
      <c r="M64" s="26"/>
      <c r="N64" s="26"/>
      <c r="O64" s="26"/>
      <c r="P64" s="49"/>
      <c r="Q64" s="26"/>
      <c r="R64" s="23"/>
    </row>
    <row r="65" spans="2:18">
      <c r="B65" s="22"/>
      <c r="C65" s="26"/>
      <c r="D65" s="48"/>
      <c r="E65" s="26"/>
      <c r="F65" s="26"/>
      <c r="G65" s="26"/>
      <c r="H65" s="49"/>
      <c r="I65" s="26"/>
      <c r="J65" s="48"/>
      <c r="K65" s="26"/>
      <c r="L65" s="26"/>
      <c r="M65" s="26"/>
      <c r="N65" s="26"/>
      <c r="O65" s="26"/>
      <c r="P65" s="49"/>
      <c r="Q65" s="26"/>
      <c r="R65" s="23"/>
    </row>
    <row r="66" spans="2:18">
      <c r="B66" s="22"/>
      <c r="C66" s="26"/>
      <c r="D66" s="48"/>
      <c r="E66" s="26"/>
      <c r="F66" s="26"/>
      <c r="G66" s="26"/>
      <c r="H66" s="49"/>
      <c r="I66" s="26"/>
      <c r="J66" s="48"/>
      <c r="K66" s="26"/>
      <c r="L66" s="26"/>
      <c r="M66" s="26"/>
      <c r="N66" s="26"/>
      <c r="O66" s="26"/>
      <c r="P66" s="49"/>
      <c r="Q66" s="26"/>
      <c r="R66" s="23"/>
    </row>
    <row r="67" spans="2:18">
      <c r="B67" s="22"/>
      <c r="C67" s="26"/>
      <c r="D67" s="48"/>
      <c r="E67" s="26"/>
      <c r="F67" s="26"/>
      <c r="G67" s="26"/>
      <c r="H67" s="49"/>
      <c r="I67" s="26"/>
      <c r="J67" s="48"/>
      <c r="K67" s="26"/>
      <c r="L67" s="26"/>
      <c r="M67" s="26"/>
      <c r="N67" s="26"/>
      <c r="O67" s="26"/>
      <c r="P67" s="49"/>
      <c r="Q67" s="26"/>
      <c r="R67" s="23"/>
    </row>
    <row r="68" spans="2:18">
      <c r="B68" s="22"/>
      <c r="C68" s="26"/>
      <c r="D68" s="48"/>
      <c r="E68" s="26"/>
      <c r="F68" s="26"/>
      <c r="G68" s="26"/>
      <c r="H68" s="49"/>
      <c r="I68" s="26"/>
      <c r="J68" s="48"/>
      <c r="K68" s="26"/>
      <c r="L68" s="26"/>
      <c r="M68" s="26"/>
      <c r="N68" s="26"/>
      <c r="O68" s="26"/>
      <c r="P68" s="49"/>
      <c r="Q68" s="26"/>
      <c r="R68" s="23"/>
    </row>
    <row r="69" spans="2:18">
      <c r="B69" s="22"/>
      <c r="C69" s="26"/>
      <c r="D69" s="48"/>
      <c r="E69" s="26"/>
      <c r="F69" s="26"/>
      <c r="G69" s="26"/>
      <c r="H69" s="49"/>
      <c r="I69" s="26"/>
      <c r="J69" s="48"/>
      <c r="K69" s="26"/>
      <c r="L69" s="26"/>
      <c r="M69" s="26"/>
      <c r="N69" s="26"/>
      <c r="O69" s="26"/>
      <c r="P69" s="49"/>
      <c r="Q69" s="26"/>
      <c r="R69" s="23"/>
    </row>
    <row r="70" spans="2:18" s="1" customFormat="1" ht="15">
      <c r="B70" s="35"/>
      <c r="C70" s="36"/>
      <c r="D70" s="50" t="s">
        <v>52</v>
      </c>
      <c r="E70" s="51"/>
      <c r="F70" s="51"/>
      <c r="G70" s="52" t="s">
        <v>53</v>
      </c>
      <c r="H70" s="53"/>
      <c r="I70" s="36"/>
      <c r="J70" s="50" t="s">
        <v>52</v>
      </c>
      <c r="K70" s="51"/>
      <c r="L70" s="51"/>
      <c r="M70" s="51"/>
      <c r="N70" s="52" t="s">
        <v>53</v>
      </c>
      <c r="O70" s="51"/>
      <c r="P70" s="53"/>
      <c r="Q70" s="36"/>
      <c r="R70" s="37"/>
    </row>
    <row r="71" spans="2:18" s="1" customFormat="1" ht="14.4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>
      <c r="B76" s="35"/>
      <c r="C76" s="293" t="s">
        <v>133</v>
      </c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0" t="s">
        <v>16</v>
      </c>
      <c r="D78" s="36"/>
      <c r="E78" s="36"/>
      <c r="F78" s="379" t="str">
        <f>F6</f>
        <v>Poradenské centrum UKF v Nitre - zmena 12/2016</v>
      </c>
      <c r="G78" s="380"/>
      <c r="H78" s="380"/>
      <c r="I78" s="380"/>
      <c r="J78" s="380"/>
      <c r="K78" s="380"/>
      <c r="L78" s="380"/>
      <c r="M78" s="380"/>
      <c r="N78" s="380"/>
      <c r="O78" s="380"/>
      <c r="P78" s="380"/>
      <c r="Q78" s="36"/>
      <c r="R78" s="37"/>
    </row>
    <row r="79" spans="2:18" ht="30" customHeight="1">
      <c r="B79" s="22"/>
      <c r="C79" s="30" t="s">
        <v>128</v>
      </c>
      <c r="D79" s="26"/>
      <c r="E79" s="26"/>
      <c r="F79" s="379" t="s">
        <v>129</v>
      </c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26"/>
      <c r="R79" s="23"/>
    </row>
    <row r="80" spans="2:18" s="1" customFormat="1" ht="36.950000000000003" customHeight="1">
      <c r="B80" s="35"/>
      <c r="C80" s="64" t="s">
        <v>130</v>
      </c>
      <c r="D80" s="36"/>
      <c r="E80" s="36"/>
      <c r="F80" s="295" t="str">
        <f>F8</f>
        <v>002 - Vykurovanie</v>
      </c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6"/>
      <c r="R80" s="37"/>
    </row>
    <row r="81" spans="2:47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47" s="1" customFormat="1" ht="18" customHeight="1">
      <c r="B82" s="35"/>
      <c r="C82" s="30" t="s">
        <v>20</v>
      </c>
      <c r="D82" s="36"/>
      <c r="E82" s="36"/>
      <c r="F82" s="28" t="str">
        <f>F10</f>
        <v>Trieda A.Hlinku 1, Nitra</v>
      </c>
      <c r="G82" s="36"/>
      <c r="H82" s="36"/>
      <c r="I82" s="36"/>
      <c r="J82" s="36"/>
      <c r="K82" s="30" t="s">
        <v>22</v>
      </c>
      <c r="L82" s="36"/>
      <c r="M82" s="382" t="str">
        <f>IF(O10="","",O10)</f>
        <v>19. 12. 2016</v>
      </c>
      <c r="N82" s="382"/>
      <c r="O82" s="382"/>
      <c r="P82" s="382"/>
      <c r="Q82" s="36"/>
      <c r="R82" s="37"/>
    </row>
    <row r="83" spans="2:47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47" s="1" customFormat="1" ht="15">
      <c r="B84" s="35"/>
      <c r="C84" s="30" t="s">
        <v>24</v>
      </c>
      <c r="D84" s="36"/>
      <c r="E84" s="36"/>
      <c r="F84" s="28" t="str">
        <f>E13</f>
        <v>UKF Nitra</v>
      </c>
      <c r="G84" s="36"/>
      <c r="H84" s="36"/>
      <c r="I84" s="36"/>
      <c r="J84" s="36"/>
      <c r="K84" s="30" t="s">
        <v>30</v>
      </c>
      <c r="L84" s="36"/>
      <c r="M84" s="306" t="str">
        <f>E19</f>
        <v>SH final s.r.o. Nitra</v>
      </c>
      <c r="N84" s="306"/>
      <c r="O84" s="306"/>
      <c r="P84" s="306"/>
      <c r="Q84" s="306"/>
      <c r="R84" s="37"/>
    </row>
    <row r="85" spans="2:47" s="1" customFormat="1" ht="14.45" customHeight="1">
      <c r="B85" s="35"/>
      <c r="C85" s="30" t="s">
        <v>28</v>
      </c>
      <c r="D85" s="36"/>
      <c r="E85" s="36"/>
      <c r="F85" s="28" t="str">
        <f>IF(E16="","",E16)</f>
        <v>Vyplň údaj</v>
      </c>
      <c r="G85" s="36"/>
      <c r="H85" s="36"/>
      <c r="I85" s="36"/>
      <c r="J85" s="36"/>
      <c r="K85" s="30" t="s">
        <v>34</v>
      </c>
      <c r="L85" s="36"/>
      <c r="M85" s="306" t="str">
        <f>E22</f>
        <v>Ing.Valent</v>
      </c>
      <c r="N85" s="306"/>
      <c r="O85" s="306"/>
      <c r="P85" s="306"/>
      <c r="Q85" s="306"/>
      <c r="R85" s="37"/>
    </row>
    <row r="86" spans="2:47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47" s="1" customFormat="1" ht="29.25" customHeight="1">
      <c r="B87" s="35"/>
      <c r="C87" s="390" t="s">
        <v>134</v>
      </c>
      <c r="D87" s="391"/>
      <c r="E87" s="391"/>
      <c r="F87" s="391"/>
      <c r="G87" s="391"/>
      <c r="H87" s="115"/>
      <c r="I87" s="115"/>
      <c r="J87" s="115"/>
      <c r="K87" s="115"/>
      <c r="L87" s="115"/>
      <c r="M87" s="115"/>
      <c r="N87" s="390" t="s">
        <v>135</v>
      </c>
      <c r="O87" s="391"/>
      <c r="P87" s="391"/>
      <c r="Q87" s="391"/>
      <c r="R87" s="37"/>
    </row>
    <row r="88" spans="2:47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47" s="1" customFormat="1" ht="29.25" customHeight="1">
      <c r="B89" s="35"/>
      <c r="C89" s="123" t="s">
        <v>136</v>
      </c>
      <c r="D89" s="36"/>
      <c r="E89" s="36"/>
      <c r="F89" s="36"/>
      <c r="G89" s="36"/>
      <c r="H89" s="36"/>
      <c r="I89" s="36"/>
      <c r="J89" s="36"/>
      <c r="K89" s="36"/>
      <c r="L89" s="275"/>
      <c r="M89" s="275"/>
      <c r="N89" s="355">
        <f>N127</f>
        <v>0</v>
      </c>
      <c r="O89" s="351"/>
      <c r="P89" s="351"/>
      <c r="Q89" s="351"/>
      <c r="R89" s="37"/>
      <c r="AU89" s="18" t="s">
        <v>137</v>
      </c>
    </row>
    <row r="90" spans="2:47" s="7" customFormat="1" ht="24.95" customHeight="1">
      <c r="B90" s="124"/>
      <c r="C90" s="125"/>
      <c r="D90" s="126" t="s">
        <v>146</v>
      </c>
      <c r="E90" s="125"/>
      <c r="F90" s="125"/>
      <c r="G90" s="125"/>
      <c r="H90" s="125"/>
      <c r="I90" s="125"/>
      <c r="J90" s="125"/>
      <c r="K90" s="125"/>
      <c r="L90" s="276"/>
      <c r="M90" s="276"/>
      <c r="N90" s="349">
        <f>N128</f>
        <v>0</v>
      </c>
      <c r="O90" s="350"/>
      <c r="P90" s="350"/>
      <c r="Q90" s="350"/>
      <c r="R90" s="127"/>
    </row>
    <row r="91" spans="2:47" s="8" customFormat="1" ht="19.899999999999999" customHeight="1">
      <c r="B91" s="128"/>
      <c r="C91" s="94"/>
      <c r="D91" s="105" t="s">
        <v>149</v>
      </c>
      <c r="E91" s="94"/>
      <c r="F91" s="94"/>
      <c r="G91" s="94"/>
      <c r="H91" s="94"/>
      <c r="I91" s="94"/>
      <c r="J91" s="94"/>
      <c r="K91" s="94"/>
      <c r="L91" s="277"/>
      <c r="M91" s="277"/>
      <c r="N91" s="345">
        <f>N129</f>
        <v>0</v>
      </c>
      <c r="O91" s="348"/>
      <c r="P91" s="348"/>
      <c r="Q91" s="348"/>
      <c r="R91" s="129"/>
    </row>
    <row r="92" spans="2:47" s="8" customFormat="1" ht="19.899999999999999" customHeight="1">
      <c r="B92" s="128"/>
      <c r="C92" s="94"/>
      <c r="D92" s="105" t="s">
        <v>1058</v>
      </c>
      <c r="E92" s="94"/>
      <c r="F92" s="94"/>
      <c r="G92" s="94"/>
      <c r="H92" s="94"/>
      <c r="I92" s="94"/>
      <c r="J92" s="94"/>
      <c r="K92" s="94"/>
      <c r="L92" s="277"/>
      <c r="M92" s="277"/>
      <c r="N92" s="345">
        <f>N139</f>
        <v>0</v>
      </c>
      <c r="O92" s="348"/>
      <c r="P92" s="348"/>
      <c r="Q92" s="348"/>
      <c r="R92" s="129"/>
    </row>
    <row r="93" spans="2:47" s="8" customFormat="1" ht="19.899999999999999" customHeight="1">
      <c r="B93" s="128"/>
      <c r="C93" s="94"/>
      <c r="D93" s="105" t="s">
        <v>1059</v>
      </c>
      <c r="E93" s="94"/>
      <c r="F93" s="94"/>
      <c r="G93" s="94"/>
      <c r="H93" s="94"/>
      <c r="I93" s="94"/>
      <c r="J93" s="94"/>
      <c r="K93" s="94"/>
      <c r="L93" s="277"/>
      <c r="M93" s="277"/>
      <c r="N93" s="345">
        <f>N146</f>
        <v>0</v>
      </c>
      <c r="O93" s="348"/>
      <c r="P93" s="348"/>
      <c r="Q93" s="348"/>
      <c r="R93" s="129"/>
    </row>
    <row r="94" spans="2:47" s="8" customFormat="1" ht="19.899999999999999" customHeight="1">
      <c r="B94" s="128"/>
      <c r="C94" s="94"/>
      <c r="D94" s="105" t="s">
        <v>1060</v>
      </c>
      <c r="E94" s="94"/>
      <c r="F94" s="94"/>
      <c r="G94" s="94"/>
      <c r="H94" s="94"/>
      <c r="I94" s="94"/>
      <c r="J94" s="94"/>
      <c r="K94" s="94"/>
      <c r="L94" s="277"/>
      <c r="M94" s="277"/>
      <c r="N94" s="345">
        <f>N155</f>
        <v>0</v>
      </c>
      <c r="O94" s="348"/>
      <c r="P94" s="348"/>
      <c r="Q94" s="348"/>
      <c r="R94" s="129"/>
    </row>
    <row r="95" spans="2:47" s="8" customFormat="1" ht="19.899999999999999" customHeight="1">
      <c r="B95" s="128"/>
      <c r="C95" s="94"/>
      <c r="D95" s="105" t="s">
        <v>161</v>
      </c>
      <c r="E95" s="94"/>
      <c r="F95" s="94"/>
      <c r="G95" s="94"/>
      <c r="H95" s="94"/>
      <c r="I95" s="94"/>
      <c r="J95" s="94"/>
      <c r="K95" s="94"/>
      <c r="L95" s="277"/>
      <c r="M95" s="277"/>
      <c r="N95" s="345">
        <f>N176</f>
        <v>0</v>
      </c>
      <c r="O95" s="348"/>
      <c r="P95" s="348"/>
      <c r="Q95" s="348"/>
      <c r="R95" s="129"/>
    </row>
    <row r="96" spans="2:47" s="7" customFormat="1" ht="24.95" customHeight="1">
      <c r="B96" s="124"/>
      <c r="C96" s="125"/>
      <c r="D96" s="126" t="s">
        <v>1061</v>
      </c>
      <c r="E96" s="125"/>
      <c r="F96" s="125"/>
      <c r="G96" s="125"/>
      <c r="H96" s="125"/>
      <c r="I96" s="125"/>
      <c r="J96" s="125"/>
      <c r="K96" s="125"/>
      <c r="L96" s="276"/>
      <c r="M96" s="276"/>
      <c r="N96" s="349">
        <f>N179</f>
        <v>0</v>
      </c>
      <c r="O96" s="350"/>
      <c r="P96" s="350"/>
      <c r="Q96" s="350"/>
      <c r="R96" s="127"/>
    </row>
    <row r="97" spans="2:65" s="7" customFormat="1" ht="24.95" customHeight="1">
      <c r="B97" s="124"/>
      <c r="C97" s="125"/>
      <c r="D97" s="126" t="s">
        <v>1062</v>
      </c>
      <c r="E97" s="125"/>
      <c r="F97" s="125"/>
      <c r="G97" s="125"/>
      <c r="H97" s="125"/>
      <c r="I97" s="125"/>
      <c r="J97" s="125"/>
      <c r="K97" s="125"/>
      <c r="L97" s="276"/>
      <c r="M97" s="276"/>
      <c r="N97" s="349">
        <f>N194</f>
        <v>0</v>
      </c>
      <c r="O97" s="350"/>
      <c r="P97" s="350"/>
      <c r="Q97" s="350"/>
      <c r="R97" s="127"/>
    </row>
    <row r="98" spans="2:65" s="8" customFormat="1" ht="19.899999999999999" customHeight="1">
      <c r="B98" s="128"/>
      <c r="C98" s="94"/>
      <c r="D98" s="105" t="s">
        <v>1063</v>
      </c>
      <c r="E98" s="94"/>
      <c r="F98" s="94"/>
      <c r="G98" s="94"/>
      <c r="H98" s="94"/>
      <c r="I98" s="94"/>
      <c r="J98" s="94"/>
      <c r="K98" s="94"/>
      <c r="L98" s="277"/>
      <c r="M98" s="277"/>
      <c r="N98" s="345">
        <f>N195</f>
        <v>0</v>
      </c>
      <c r="O98" s="348"/>
      <c r="P98" s="348"/>
      <c r="Q98" s="348"/>
      <c r="R98" s="129"/>
    </row>
    <row r="99" spans="2:65" s="7" customFormat="1" ht="21.75" customHeight="1">
      <c r="B99" s="124"/>
      <c r="C99" s="125"/>
      <c r="D99" s="126" t="s">
        <v>164</v>
      </c>
      <c r="E99" s="125"/>
      <c r="F99" s="125"/>
      <c r="G99" s="125"/>
      <c r="H99" s="125"/>
      <c r="I99" s="125"/>
      <c r="J99" s="125"/>
      <c r="K99" s="125"/>
      <c r="L99" s="276"/>
      <c r="M99" s="276"/>
      <c r="N99" s="325">
        <f>N200</f>
        <v>0</v>
      </c>
      <c r="O99" s="350"/>
      <c r="P99" s="350"/>
      <c r="Q99" s="350"/>
      <c r="R99" s="127"/>
    </row>
    <row r="100" spans="2:65" s="1" customFormat="1" ht="21.75" customHeight="1"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275"/>
      <c r="M100" s="275"/>
      <c r="N100" s="275"/>
      <c r="O100" s="275"/>
      <c r="P100" s="275"/>
      <c r="Q100" s="275"/>
      <c r="R100" s="37"/>
    </row>
    <row r="101" spans="2:65" s="1" customFormat="1" ht="29.25" customHeight="1">
      <c r="B101" s="35"/>
      <c r="C101" s="123" t="s">
        <v>165</v>
      </c>
      <c r="D101" s="36"/>
      <c r="E101" s="36"/>
      <c r="F101" s="36"/>
      <c r="G101" s="36"/>
      <c r="H101" s="36"/>
      <c r="I101" s="36"/>
      <c r="J101" s="36"/>
      <c r="K101" s="36"/>
      <c r="L101" s="275"/>
      <c r="M101" s="275"/>
      <c r="N101" s="351">
        <f>ROUND(N102+N103+N104+N105+N106+N107,2)</f>
        <v>0</v>
      </c>
      <c r="O101" s="352"/>
      <c r="P101" s="352"/>
      <c r="Q101" s="352"/>
      <c r="R101" s="37"/>
      <c r="T101" s="130"/>
      <c r="U101" s="131" t="s">
        <v>40</v>
      </c>
    </row>
    <row r="102" spans="2:65" s="1" customFormat="1" ht="18" customHeight="1">
      <c r="B102" s="132"/>
      <c r="C102" s="133"/>
      <c r="D102" s="281" t="s">
        <v>166</v>
      </c>
      <c r="E102" s="344"/>
      <c r="F102" s="344"/>
      <c r="G102" s="344"/>
      <c r="H102" s="344"/>
      <c r="I102" s="133"/>
      <c r="J102" s="133"/>
      <c r="K102" s="133"/>
      <c r="L102" s="275"/>
      <c r="M102" s="275"/>
      <c r="N102" s="283">
        <f>ROUND(N89*T102,2)</f>
        <v>0</v>
      </c>
      <c r="O102" s="345"/>
      <c r="P102" s="345"/>
      <c r="Q102" s="345"/>
      <c r="R102" s="135"/>
      <c r="S102" s="133"/>
      <c r="T102" s="136"/>
      <c r="U102" s="137" t="s">
        <v>43</v>
      </c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8"/>
      <c r="AW102" s="138"/>
      <c r="AX102" s="138"/>
      <c r="AY102" s="139" t="s">
        <v>167</v>
      </c>
      <c r="AZ102" s="138"/>
      <c r="BA102" s="138"/>
      <c r="BB102" s="138"/>
      <c r="BC102" s="138"/>
      <c r="BD102" s="138"/>
      <c r="BE102" s="140">
        <f t="shared" ref="BE102:BE107" si="0">IF(U102="základná",N102,0)</f>
        <v>0</v>
      </c>
      <c r="BF102" s="140">
        <f t="shared" ref="BF102:BF107" si="1">IF(U102="znížená",N102,0)</f>
        <v>0</v>
      </c>
      <c r="BG102" s="140">
        <f t="shared" ref="BG102:BG107" si="2">IF(U102="zákl. prenesená",N102,0)</f>
        <v>0</v>
      </c>
      <c r="BH102" s="140">
        <f t="shared" ref="BH102:BH107" si="3">IF(U102="zníž. prenesená",N102,0)</f>
        <v>0</v>
      </c>
      <c r="BI102" s="140">
        <f t="shared" ref="BI102:BI107" si="4">IF(U102="nulová",N102,0)</f>
        <v>0</v>
      </c>
      <c r="BJ102" s="139" t="s">
        <v>87</v>
      </c>
      <c r="BK102" s="138"/>
      <c r="BL102" s="138"/>
      <c r="BM102" s="138"/>
    </row>
    <row r="103" spans="2:65" s="1" customFormat="1" ht="18" customHeight="1">
      <c r="B103" s="132"/>
      <c r="C103" s="133"/>
      <c r="D103" s="281" t="s">
        <v>168</v>
      </c>
      <c r="E103" s="344"/>
      <c r="F103" s="344"/>
      <c r="G103" s="344"/>
      <c r="H103" s="344"/>
      <c r="I103" s="133"/>
      <c r="J103" s="133"/>
      <c r="K103" s="133"/>
      <c r="L103" s="275"/>
      <c r="M103" s="275"/>
      <c r="N103" s="283">
        <f>ROUND(N89*T103,2)</f>
        <v>0</v>
      </c>
      <c r="O103" s="345"/>
      <c r="P103" s="345"/>
      <c r="Q103" s="345"/>
      <c r="R103" s="135"/>
      <c r="S103" s="133"/>
      <c r="T103" s="136"/>
      <c r="U103" s="137" t="s">
        <v>43</v>
      </c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9" t="s">
        <v>167</v>
      </c>
      <c r="AZ103" s="138"/>
      <c r="BA103" s="138"/>
      <c r="BB103" s="138"/>
      <c r="BC103" s="138"/>
      <c r="BD103" s="138"/>
      <c r="BE103" s="140">
        <f t="shared" si="0"/>
        <v>0</v>
      </c>
      <c r="BF103" s="140">
        <f t="shared" si="1"/>
        <v>0</v>
      </c>
      <c r="BG103" s="140">
        <f t="shared" si="2"/>
        <v>0</v>
      </c>
      <c r="BH103" s="140">
        <f t="shared" si="3"/>
        <v>0</v>
      </c>
      <c r="BI103" s="140">
        <f t="shared" si="4"/>
        <v>0</v>
      </c>
      <c r="BJ103" s="139" t="s">
        <v>87</v>
      </c>
      <c r="BK103" s="138"/>
      <c r="BL103" s="138"/>
      <c r="BM103" s="138"/>
    </row>
    <row r="104" spans="2:65" s="1" customFormat="1" ht="18" customHeight="1">
      <c r="B104" s="132"/>
      <c r="C104" s="133"/>
      <c r="D104" s="281" t="s">
        <v>169</v>
      </c>
      <c r="E104" s="344"/>
      <c r="F104" s="344"/>
      <c r="G104" s="344"/>
      <c r="H104" s="344"/>
      <c r="I104" s="133"/>
      <c r="J104" s="133"/>
      <c r="K104" s="133"/>
      <c r="L104" s="275"/>
      <c r="M104" s="275"/>
      <c r="N104" s="283">
        <f>ROUND(N89*T104,2)</f>
        <v>0</v>
      </c>
      <c r="O104" s="345"/>
      <c r="P104" s="345"/>
      <c r="Q104" s="345"/>
      <c r="R104" s="135"/>
      <c r="S104" s="133"/>
      <c r="T104" s="136"/>
      <c r="U104" s="137" t="s">
        <v>43</v>
      </c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8"/>
      <c r="AW104" s="138"/>
      <c r="AX104" s="138"/>
      <c r="AY104" s="139" t="s">
        <v>167</v>
      </c>
      <c r="AZ104" s="138"/>
      <c r="BA104" s="138"/>
      <c r="BB104" s="138"/>
      <c r="BC104" s="138"/>
      <c r="BD104" s="138"/>
      <c r="BE104" s="140">
        <f t="shared" si="0"/>
        <v>0</v>
      </c>
      <c r="BF104" s="140">
        <f t="shared" si="1"/>
        <v>0</v>
      </c>
      <c r="BG104" s="140">
        <f t="shared" si="2"/>
        <v>0</v>
      </c>
      <c r="BH104" s="140">
        <f t="shared" si="3"/>
        <v>0</v>
      </c>
      <c r="BI104" s="140">
        <f t="shared" si="4"/>
        <v>0</v>
      </c>
      <c r="BJ104" s="139" t="s">
        <v>87</v>
      </c>
      <c r="BK104" s="138"/>
      <c r="BL104" s="138"/>
      <c r="BM104" s="138"/>
    </row>
    <row r="105" spans="2:65" s="1" customFormat="1" ht="18" customHeight="1">
      <c r="B105" s="132"/>
      <c r="C105" s="133"/>
      <c r="D105" s="281" t="s">
        <v>170</v>
      </c>
      <c r="E105" s="344"/>
      <c r="F105" s="344"/>
      <c r="G105" s="344"/>
      <c r="H105" s="344"/>
      <c r="I105" s="133"/>
      <c r="J105" s="133"/>
      <c r="K105" s="133"/>
      <c r="L105" s="275"/>
      <c r="M105" s="275"/>
      <c r="N105" s="283">
        <f>ROUND(N89*T105,2)</f>
        <v>0</v>
      </c>
      <c r="O105" s="345"/>
      <c r="P105" s="345"/>
      <c r="Q105" s="345"/>
      <c r="R105" s="135"/>
      <c r="S105" s="133"/>
      <c r="T105" s="136"/>
      <c r="U105" s="137" t="s">
        <v>43</v>
      </c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38"/>
      <c r="AW105" s="138"/>
      <c r="AX105" s="138"/>
      <c r="AY105" s="139" t="s">
        <v>167</v>
      </c>
      <c r="AZ105" s="138"/>
      <c r="BA105" s="138"/>
      <c r="BB105" s="138"/>
      <c r="BC105" s="138"/>
      <c r="BD105" s="138"/>
      <c r="BE105" s="140">
        <f t="shared" si="0"/>
        <v>0</v>
      </c>
      <c r="BF105" s="140">
        <f t="shared" si="1"/>
        <v>0</v>
      </c>
      <c r="BG105" s="140">
        <f t="shared" si="2"/>
        <v>0</v>
      </c>
      <c r="BH105" s="140">
        <f t="shared" si="3"/>
        <v>0</v>
      </c>
      <c r="BI105" s="140">
        <f t="shared" si="4"/>
        <v>0</v>
      </c>
      <c r="BJ105" s="139" t="s">
        <v>87</v>
      </c>
      <c r="BK105" s="138"/>
      <c r="BL105" s="138"/>
      <c r="BM105" s="138"/>
    </row>
    <row r="106" spans="2:65" s="1" customFormat="1" ht="18" customHeight="1">
      <c r="B106" s="132"/>
      <c r="C106" s="133"/>
      <c r="D106" s="281" t="s">
        <v>171</v>
      </c>
      <c r="E106" s="344"/>
      <c r="F106" s="344"/>
      <c r="G106" s="344"/>
      <c r="H106" s="344"/>
      <c r="I106" s="133"/>
      <c r="J106" s="133"/>
      <c r="K106" s="133"/>
      <c r="L106" s="275"/>
      <c r="M106" s="275"/>
      <c r="N106" s="283">
        <f>ROUND(N89*T106,2)</f>
        <v>0</v>
      </c>
      <c r="O106" s="345"/>
      <c r="P106" s="345"/>
      <c r="Q106" s="345"/>
      <c r="R106" s="135"/>
      <c r="S106" s="133"/>
      <c r="T106" s="136"/>
      <c r="U106" s="137" t="s">
        <v>43</v>
      </c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8"/>
      <c r="AW106" s="138"/>
      <c r="AX106" s="138"/>
      <c r="AY106" s="139" t="s">
        <v>167</v>
      </c>
      <c r="AZ106" s="138"/>
      <c r="BA106" s="138"/>
      <c r="BB106" s="138"/>
      <c r="BC106" s="138"/>
      <c r="BD106" s="138"/>
      <c r="BE106" s="140">
        <f t="shared" si="0"/>
        <v>0</v>
      </c>
      <c r="BF106" s="140">
        <f t="shared" si="1"/>
        <v>0</v>
      </c>
      <c r="BG106" s="140">
        <f t="shared" si="2"/>
        <v>0</v>
      </c>
      <c r="BH106" s="140">
        <f t="shared" si="3"/>
        <v>0</v>
      </c>
      <c r="BI106" s="140">
        <f t="shared" si="4"/>
        <v>0</v>
      </c>
      <c r="BJ106" s="139" t="s">
        <v>87</v>
      </c>
      <c r="BK106" s="138"/>
      <c r="BL106" s="138"/>
      <c r="BM106" s="138"/>
    </row>
    <row r="107" spans="2:65" s="1" customFormat="1" ht="18" customHeight="1">
      <c r="B107" s="132"/>
      <c r="C107" s="133"/>
      <c r="D107" s="134" t="s">
        <v>172</v>
      </c>
      <c r="E107" s="133"/>
      <c r="F107" s="133"/>
      <c r="G107" s="133"/>
      <c r="H107" s="133"/>
      <c r="I107" s="133"/>
      <c r="J107" s="133"/>
      <c r="K107" s="133"/>
      <c r="L107" s="275"/>
      <c r="M107" s="275"/>
      <c r="N107" s="283">
        <f>ROUND(N89*T107,2)</f>
        <v>0</v>
      </c>
      <c r="O107" s="345"/>
      <c r="P107" s="345"/>
      <c r="Q107" s="345"/>
      <c r="R107" s="135"/>
      <c r="S107" s="133"/>
      <c r="T107" s="141"/>
      <c r="U107" s="142" t="s">
        <v>43</v>
      </c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8"/>
      <c r="AW107" s="138"/>
      <c r="AX107" s="138"/>
      <c r="AY107" s="139" t="s">
        <v>173</v>
      </c>
      <c r="AZ107" s="138"/>
      <c r="BA107" s="138"/>
      <c r="BB107" s="138"/>
      <c r="BC107" s="138"/>
      <c r="BD107" s="138"/>
      <c r="BE107" s="140">
        <f t="shared" si="0"/>
        <v>0</v>
      </c>
      <c r="BF107" s="140">
        <f t="shared" si="1"/>
        <v>0</v>
      </c>
      <c r="BG107" s="140">
        <f t="shared" si="2"/>
        <v>0</v>
      </c>
      <c r="BH107" s="140">
        <f t="shared" si="3"/>
        <v>0</v>
      </c>
      <c r="BI107" s="140">
        <f t="shared" si="4"/>
        <v>0</v>
      </c>
      <c r="BJ107" s="139" t="s">
        <v>87</v>
      </c>
      <c r="BK107" s="138"/>
      <c r="BL107" s="138"/>
      <c r="BM107" s="138"/>
    </row>
    <row r="108" spans="2:65" s="1" customFormat="1">
      <c r="B108" s="35"/>
      <c r="C108" s="36"/>
      <c r="D108" s="36"/>
      <c r="E108" s="36"/>
      <c r="F108" s="36"/>
      <c r="G108" s="36"/>
      <c r="H108" s="36"/>
      <c r="I108" s="36"/>
      <c r="J108" s="36"/>
      <c r="K108" s="36"/>
      <c r="L108" s="275"/>
      <c r="M108" s="275"/>
      <c r="N108" s="275"/>
      <c r="O108" s="275"/>
      <c r="P108" s="275"/>
      <c r="Q108" s="275"/>
      <c r="R108" s="37"/>
    </row>
    <row r="109" spans="2:65" s="1" customFormat="1" ht="29.25" customHeight="1">
      <c r="B109" s="35"/>
      <c r="C109" s="114" t="s">
        <v>122</v>
      </c>
      <c r="D109" s="115"/>
      <c r="E109" s="115"/>
      <c r="F109" s="115"/>
      <c r="G109" s="115"/>
      <c r="H109" s="115"/>
      <c r="I109" s="115"/>
      <c r="J109" s="115"/>
      <c r="K109" s="115"/>
      <c r="L109" s="346">
        <f>ROUND(SUM(N89+N101),2)</f>
        <v>0</v>
      </c>
      <c r="M109" s="346"/>
      <c r="N109" s="346"/>
      <c r="O109" s="346"/>
      <c r="P109" s="346"/>
      <c r="Q109" s="346"/>
      <c r="R109" s="37"/>
    </row>
    <row r="110" spans="2:65" s="1" customFormat="1" ht="6.95" customHeight="1">
      <c r="B110" s="54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6"/>
    </row>
    <row r="114" spans="2:63" s="1" customFormat="1" ht="6.95" customHeight="1">
      <c r="B114" s="57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9"/>
    </row>
    <row r="115" spans="2:63" s="1" customFormat="1" ht="36.950000000000003" customHeight="1">
      <c r="B115" s="35"/>
      <c r="C115" s="293" t="s">
        <v>174</v>
      </c>
      <c r="D115" s="381"/>
      <c r="E115" s="381"/>
      <c r="F115" s="381"/>
      <c r="G115" s="381"/>
      <c r="H115" s="381"/>
      <c r="I115" s="381"/>
      <c r="J115" s="381"/>
      <c r="K115" s="381"/>
      <c r="L115" s="381"/>
      <c r="M115" s="381"/>
      <c r="N115" s="381"/>
      <c r="O115" s="381"/>
      <c r="P115" s="381"/>
      <c r="Q115" s="381"/>
      <c r="R115" s="37"/>
    </row>
    <row r="116" spans="2:63" s="1" customFormat="1" ht="6.95" customHeight="1">
      <c r="B116" s="35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7"/>
    </row>
    <row r="117" spans="2:63" s="1" customFormat="1" ht="30" customHeight="1">
      <c r="B117" s="35"/>
      <c r="C117" s="30" t="s">
        <v>16</v>
      </c>
      <c r="D117" s="36"/>
      <c r="E117" s="36"/>
      <c r="F117" s="379" t="str">
        <f>F6</f>
        <v>Poradenské centrum UKF v Nitre - zmena 12/2016</v>
      </c>
      <c r="G117" s="380"/>
      <c r="H117" s="380"/>
      <c r="I117" s="380"/>
      <c r="J117" s="380"/>
      <c r="K117" s="380"/>
      <c r="L117" s="380"/>
      <c r="M117" s="380"/>
      <c r="N117" s="380"/>
      <c r="O117" s="380"/>
      <c r="P117" s="380"/>
      <c r="Q117" s="36"/>
      <c r="R117" s="37"/>
    </row>
    <row r="118" spans="2:63" ht="30" customHeight="1">
      <c r="B118" s="22"/>
      <c r="C118" s="30" t="s">
        <v>128</v>
      </c>
      <c r="D118" s="26"/>
      <c r="E118" s="26"/>
      <c r="F118" s="379" t="s">
        <v>129</v>
      </c>
      <c r="G118" s="307"/>
      <c r="H118" s="307"/>
      <c r="I118" s="307"/>
      <c r="J118" s="307"/>
      <c r="K118" s="307"/>
      <c r="L118" s="307"/>
      <c r="M118" s="307"/>
      <c r="N118" s="307"/>
      <c r="O118" s="307"/>
      <c r="P118" s="307"/>
      <c r="Q118" s="26"/>
      <c r="R118" s="23"/>
    </row>
    <row r="119" spans="2:63" s="1" customFormat="1" ht="36.950000000000003" customHeight="1">
      <c r="B119" s="35"/>
      <c r="C119" s="64" t="s">
        <v>130</v>
      </c>
      <c r="D119" s="36"/>
      <c r="E119" s="36"/>
      <c r="F119" s="295" t="str">
        <f>F8</f>
        <v>002 - Vykurovanie</v>
      </c>
      <c r="G119" s="381"/>
      <c r="H119" s="381"/>
      <c r="I119" s="381"/>
      <c r="J119" s="381"/>
      <c r="K119" s="381"/>
      <c r="L119" s="381"/>
      <c r="M119" s="381"/>
      <c r="N119" s="381"/>
      <c r="O119" s="381"/>
      <c r="P119" s="381"/>
      <c r="Q119" s="36"/>
      <c r="R119" s="37"/>
    </row>
    <row r="120" spans="2:63" s="1" customFormat="1" ht="6.95" customHeight="1">
      <c r="B120" s="35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7"/>
    </row>
    <row r="121" spans="2:63" s="1" customFormat="1" ht="18" customHeight="1">
      <c r="B121" s="35"/>
      <c r="C121" s="30" t="s">
        <v>20</v>
      </c>
      <c r="D121" s="36"/>
      <c r="E121" s="36"/>
      <c r="F121" s="28" t="str">
        <f>F10</f>
        <v>Trieda A.Hlinku 1, Nitra</v>
      </c>
      <c r="G121" s="36"/>
      <c r="H121" s="36"/>
      <c r="I121" s="36"/>
      <c r="J121" s="36"/>
      <c r="K121" s="30" t="s">
        <v>22</v>
      </c>
      <c r="L121" s="36"/>
      <c r="M121" s="382" t="str">
        <f>IF(O10="","",O10)</f>
        <v>19. 12. 2016</v>
      </c>
      <c r="N121" s="382"/>
      <c r="O121" s="382"/>
      <c r="P121" s="382"/>
      <c r="Q121" s="36"/>
      <c r="R121" s="37"/>
    </row>
    <row r="122" spans="2:63" s="1" customFormat="1" ht="6.95" customHeight="1">
      <c r="B122" s="35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7"/>
    </row>
    <row r="123" spans="2:63" s="1" customFormat="1" ht="15">
      <c r="B123" s="35"/>
      <c r="C123" s="30" t="s">
        <v>24</v>
      </c>
      <c r="D123" s="36"/>
      <c r="E123" s="36"/>
      <c r="F123" s="28" t="str">
        <f>E13</f>
        <v>UKF Nitra</v>
      </c>
      <c r="G123" s="36"/>
      <c r="H123" s="36"/>
      <c r="I123" s="36"/>
      <c r="J123" s="36"/>
      <c r="K123" s="30" t="s">
        <v>30</v>
      </c>
      <c r="L123" s="36"/>
      <c r="M123" s="306" t="str">
        <f>E19</f>
        <v>SH final s.r.o. Nitra</v>
      </c>
      <c r="N123" s="306"/>
      <c r="O123" s="306"/>
      <c r="P123" s="306"/>
      <c r="Q123" s="306"/>
      <c r="R123" s="37"/>
    </row>
    <row r="124" spans="2:63" s="1" customFormat="1" ht="14.45" customHeight="1">
      <c r="B124" s="35"/>
      <c r="C124" s="30" t="s">
        <v>28</v>
      </c>
      <c r="D124" s="36"/>
      <c r="E124" s="36"/>
      <c r="F124" s="28" t="str">
        <f>IF(E16="","",E16)</f>
        <v>Vyplň údaj</v>
      </c>
      <c r="G124" s="36"/>
      <c r="H124" s="36"/>
      <c r="I124" s="36"/>
      <c r="J124" s="36"/>
      <c r="K124" s="30" t="s">
        <v>34</v>
      </c>
      <c r="L124" s="36"/>
      <c r="M124" s="306" t="str">
        <f>E22</f>
        <v>Ing.Valent</v>
      </c>
      <c r="N124" s="306"/>
      <c r="O124" s="306"/>
      <c r="P124" s="306"/>
      <c r="Q124" s="306"/>
      <c r="R124" s="37"/>
    </row>
    <row r="125" spans="2:63" s="1" customFormat="1" ht="10.35" customHeight="1">
      <c r="B125" s="35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7"/>
    </row>
    <row r="126" spans="2:63" s="9" customFormat="1" ht="29.25" customHeight="1">
      <c r="B126" s="143"/>
      <c r="C126" s="144" t="s">
        <v>175</v>
      </c>
      <c r="D126" s="145" t="s">
        <v>176</v>
      </c>
      <c r="E126" s="145" t="s">
        <v>58</v>
      </c>
      <c r="F126" s="383" t="s">
        <v>177</v>
      </c>
      <c r="G126" s="383"/>
      <c r="H126" s="383"/>
      <c r="I126" s="383"/>
      <c r="J126" s="145" t="s">
        <v>178</v>
      </c>
      <c r="K126" s="145" t="s">
        <v>179</v>
      </c>
      <c r="L126" s="384" t="s">
        <v>180</v>
      </c>
      <c r="M126" s="384"/>
      <c r="N126" s="383" t="s">
        <v>135</v>
      </c>
      <c r="O126" s="383"/>
      <c r="P126" s="383"/>
      <c r="Q126" s="385"/>
      <c r="R126" s="146"/>
      <c r="T126" s="71" t="s">
        <v>181</v>
      </c>
      <c r="U126" s="72" t="s">
        <v>40</v>
      </c>
      <c r="V126" s="72" t="s">
        <v>182</v>
      </c>
      <c r="W126" s="72" t="s">
        <v>183</v>
      </c>
      <c r="X126" s="72" t="s">
        <v>184</v>
      </c>
      <c r="Y126" s="72" t="s">
        <v>185</v>
      </c>
      <c r="Z126" s="72" t="s">
        <v>186</v>
      </c>
      <c r="AA126" s="73" t="s">
        <v>187</v>
      </c>
    </row>
    <row r="127" spans="2:63" s="1" customFormat="1" ht="29.25" customHeight="1">
      <c r="B127" s="35"/>
      <c r="C127" s="75" t="s">
        <v>132</v>
      </c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23">
        <f>BK127</f>
        <v>0</v>
      </c>
      <c r="O127" s="324"/>
      <c r="P127" s="324"/>
      <c r="Q127" s="324"/>
      <c r="R127" s="37"/>
      <c r="T127" s="74"/>
      <c r="U127" s="46"/>
      <c r="V127" s="46"/>
      <c r="W127" s="147">
        <f>W128+W179+W194+W200</f>
        <v>0</v>
      </c>
      <c r="X127" s="46"/>
      <c r="Y127" s="147">
        <f>Y128+Y179+Y194+Y200</f>
        <v>0.45165</v>
      </c>
      <c r="Z127" s="46"/>
      <c r="AA127" s="148">
        <f>AA128+AA179+AA194+AA200</f>
        <v>0</v>
      </c>
      <c r="AT127" s="18" t="s">
        <v>75</v>
      </c>
      <c r="AU127" s="18" t="s">
        <v>137</v>
      </c>
      <c r="BK127" s="149">
        <f>BK128+BK179+BK194+BK200</f>
        <v>0</v>
      </c>
    </row>
    <row r="128" spans="2:63" s="10" customFormat="1" ht="37.35" customHeight="1">
      <c r="B128" s="150"/>
      <c r="C128" s="151"/>
      <c r="D128" s="152" t="s">
        <v>146</v>
      </c>
      <c r="E128" s="152"/>
      <c r="F128" s="152"/>
      <c r="G128" s="152"/>
      <c r="H128" s="152"/>
      <c r="I128" s="152"/>
      <c r="J128" s="152"/>
      <c r="K128" s="152"/>
      <c r="L128" s="152"/>
      <c r="M128" s="152"/>
      <c r="N128" s="325">
        <f>BK128</f>
        <v>0</v>
      </c>
      <c r="O128" s="326"/>
      <c r="P128" s="326"/>
      <c r="Q128" s="326"/>
      <c r="R128" s="153"/>
      <c r="T128" s="154"/>
      <c r="U128" s="151"/>
      <c r="V128" s="151"/>
      <c r="W128" s="155">
        <f>W129+W139+W146+W155+W176</f>
        <v>0</v>
      </c>
      <c r="X128" s="151"/>
      <c r="Y128" s="155">
        <f>Y129+Y139+Y146+Y155+Y176</f>
        <v>0.40856999999999999</v>
      </c>
      <c r="Z128" s="151"/>
      <c r="AA128" s="156">
        <f>AA129+AA139+AA146+AA155+AA176</f>
        <v>0</v>
      </c>
      <c r="AR128" s="157" t="s">
        <v>87</v>
      </c>
      <c r="AT128" s="158" t="s">
        <v>75</v>
      </c>
      <c r="AU128" s="158" t="s">
        <v>76</v>
      </c>
      <c r="AY128" s="157" t="s">
        <v>188</v>
      </c>
      <c r="BK128" s="159">
        <f>BK129+BK139+BK146+BK155+BK176</f>
        <v>0</v>
      </c>
    </row>
    <row r="129" spans="2:65" s="10" customFormat="1" ht="19.899999999999999" customHeight="1">
      <c r="B129" s="150"/>
      <c r="C129" s="151"/>
      <c r="D129" s="160" t="s">
        <v>149</v>
      </c>
      <c r="E129" s="160"/>
      <c r="F129" s="160"/>
      <c r="G129" s="160"/>
      <c r="H129" s="160"/>
      <c r="I129" s="160"/>
      <c r="J129" s="160"/>
      <c r="K129" s="160"/>
      <c r="L129" s="160"/>
      <c r="M129" s="160"/>
      <c r="N129" s="327">
        <f>BK129</f>
        <v>0</v>
      </c>
      <c r="O129" s="328"/>
      <c r="P129" s="328"/>
      <c r="Q129" s="328"/>
      <c r="R129" s="153"/>
      <c r="T129" s="154"/>
      <c r="U129" s="151"/>
      <c r="V129" s="151"/>
      <c r="W129" s="155">
        <f>SUM(W130:W138)</f>
        <v>0</v>
      </c>
      <c r="X129" s="151"/>
      <c r="Y129" s="155">
        <f>SUM(Y130:Y138)</f>
        <v>4.7699999999999982E-3</v>
      </c>
      <c r="Z129" s="151"/>
      <c r="AA129" s="156">
        <f>SUM(AA130:AA138)</f>
        <v>0</v>
      </c>
      <c r="AR129" s="157" t="s">
        <v>87</v>
      </c>
      <c r="AT129" s="158" t="s">
        <v>75</v>
      </c>
      <c r="AU129" s="158" t="s">
        <v>83</v>
      </c>
      <c r="AY129" s="157" t="s">
        <v>188</v>
      </c>
      <c r="BK129" s="159">
        <f>SUM(BK130:BK138)</f>
        <v>0</v>
      </c>
    </row>
    <row r="130" spans="2:65" s="1" customFormat="1" ht="31.5" customHeight="1">
      <c r="B130" s="132"/>
      <c r="C130" s="161" t="s">
        <v>253</v>
      </c>
      <c r="D130" s="161" t="s">
        <v>189</v>
      </c>
      <c r="E130" s="162" t="s">
        <v>1064</v>
      </c>
      <c r="F130" s="319" t="s">
        <v>1065</v>
      </c>
      <c r="G130" s="319"/>
      <c r="H130" s="319"/>
      <c r="I130" s="319"/>
      <c r="J130" s="265" t="s">
        <v>299</v>
      </c>
      <c r="K130" s="266">
        <v>17</v>
      </c>
      <c r="L130" s="320">
        <v>0</v>
      </c>
      <c r="M130" s="320"/>
      <c r="N130" s="321">
        <f t="shared" ref="N130:N138" si="5">ROUND(L130*K130,3)</f>
        <v>0</v>
      </c>
      <c r="O130" s="321"/>
      <c r="P130" s="321"/>
      <c r="Q130" s="321"/>
      <c r="R130" s="135"/>
      <c r="T130" s="166" t="s">
        <v>5</v>
      </c>
      <c r="U130" s="42" t="s">
        <v>43</v>
      </c>
      <c r="V130" s="36"/>
      <c r="W130" s="167">
        <f t="shared" ref="W130:W138" si="6">V130*K130</f>
        <v>0</v>
      </c>
      <c r="X130" s="167">
        <v>0</v>
      </c>
      <c r="Y130" s="167">
        <f t="shared" ref="Y130:Y138" si="7">X130*K130</f>
        <v>0</v>
      </c>
      <c r="Z130" s="167">
        <v>0</v>
      </c>
      <c r="AA130" s="168">
        <f t="shared" ref="AA130:AA138" si="8">Z130*K130</f>
        <v>0</v>
      </c>
      <c r="AR130" s="18" t="s">
        <v>253</v>
      </c>
      <c r="AT130" s="18" t="s">
        <v>189</v>
      </c>
      <c r="AU130" s="18" t="s">
        <v>87</v>
      </c>
      <c r="AY130" s="18" t="s">
        <v>188</v>
      </c>
      <c r="BE130" s="109">
        <f t="shared" ref="BE130:BE138" si="9">IF(U130="základná",N130,0)</f>
        <v>0</v>
      </c>
      <c r="BF130" s="109">
        <f t="shared" ref="BF130:BF138" si="10">IF(U130="znížená",N130,0)</f>
        <v>0</v>
      </c>
      <c r="BG130" s="109">
        <f t="shared" ref="BG130:BG138" si="11">IF(U130="zákl. prenesená",N130,0)</f>
        <v>0</v>
      </c>
      <c r="BH130" s="109">
        <f t="shared" ref="BH130:BH138" si="12">IF(U130="zníž. prenesená",N130,0)</f>
        <v>0</v>
      </c>
      <c r="BI130" s="109">
        <f t="shared" ref="BI130:BI138" si="13">IF(U130="nulová",N130,0)</f>
        <v>0</v>
      </c>
      <c r="BJ130" s="18" t="s">
        <v>87</v>
      </c>
      <c r="BK130" s="169">
        <f t="shared" ref="BK130:BK138" si="14">ROUND(L130*K130,3)</f>
        <v>0</v>
      </c>
      <c r="BL130" s="18" t="s">
        <v>253</v>
      </c>
      <c r="BM130" s="18" t="s">
        <v>87</v>
      </c>
    </row>
    <row r="131" spans="2:65" s="1" customFormat="1" ht="31.5" customHeight="1">
      <c r="B131" s="132"/>
      <c r="C131" s="161" t="s">
        <v>257</v>
      </c>
      <c r="D131" s="161" t="s">
        <v>189</v>
      </c>
      <c r="E131" s="162" t="s">
        <v>1066</v>
      </c>
      <c r="F131" s="319" t="s">
        <v>1067</v>
      </c>
      <c r="G131" s="319"/>
      <c r="H131" s="319"/>
      <c r="I131" s="319"/>
      <c r="J131" s="265" t="s">
        <v>299</v>
      </c>
      <c r="K131" s="266">
        <v>88</v>
      </c>
      <c r="L131" s="320">
        <v>0</v>
      </c>
      <c r="M131" s="320"/>
      <c r="N131" s="321">
        <f t="shared" si="5"/>
        <v>0</v>
      </c>
      <c r="O131" s="321"/>
      <c r="P131" s="321"/>
      <c r="Q131" s="321"/>
      <c r="R131" s="135"/>
      <c r="T131" s="166" t="s">
        <v>5</v>
      </c>
      <c r="U131" s="42" t="s">
        <v>43</v>
      </c>
      <c r="V131" s="36"/>
      <c r="W131" s="167">
        <f t="shared" si="6"/>
        <v>0</v>
      </c>
      <c r="X131" s="167">
        <v>2.0000000000000002E-5</v>
      </c>
      <c r="Y131" s="167">
        <f t="shared" si="7"/>
        <v>1.7600000000000001E-3</v>
      </c>
      <c r="Z131" s="167">
        <v>0</v>
      </c>
      <c r="AA131" s="168">
        <f t="shared" si="8"/>
        <v>0</v>
      </c>
      <c r="AR131" s="18" t="s">
        <v>253</v>
      </c>
      <c r="AT131" s="18" t="s">
        <v>189</v>
      </c>
      <c r="AU131" s="18" t="s">
        <v>87</v>
      </c>
      <c r="AY131" s="18" t="s">
        <v>188</v>
      </c>
      <c r="BE131" s="109">
        <f t="shared" si="9"/>
        <v>0</v>
      </c>
      <c r="BF131" s="109">
        <f t="shared" si="10"/>
        <v>0</v>
      </c>
      <c r="BG131" s="109">
        <f t="shared" si="11"/>
        <v>0</v>
      </c>
      <c r="BH131" s="109">
        <f t="shared" si="12"/>
        <v>0</v>
      </c>
      <c r="BI131" s="109">
        <f t="shared" si="13"/>
        <v>0</v>
      </c>
      <c r="BJ131" s="18" t="s">
        <v>87</v>
      </c>
      <c r="BK131" s="169">
        <f t="shared" si="14"/>
        <v>0</v>
      </c>
      <c r="BL131" s="18" t="s">
        <v>253</v>
      </c>
      <c r="BM131" s="18" t="s">
        <v>193</v>
      </c>
    </row>
    <row r="132" spans="2:65" s="1" customFormat="1" ht="31.5" customHeight="1">
      <c r="B132" s="132"/>
      <c r="C132" s="170" t="s">
        <v>349</v>
      </c>
      <c r="D132" s="170" t="s">
        <v>236</v>
      </c>
      <c r="E132" s="171" t="s">
        <v>1068</v>
      </c>
      <c r="F132" s="331" t="s">
        <v>1069</v>
      </c>
      <c r="G132" s="331"/>
      <c r="H132" s="331"/>
      <c r="I132" s="331"/>
      <c r="J132" s="269" t="s">
        <v>299</v>
      </c>
      <c r="K132" s="270">
        <v>31</v>
      </c>
      <c r="L132" s="332">
        <v>0</v>
      </c>
      <c r="M132" s="332"/>
      <c r="N132" s="333">
        <f t="shared" si="5"/>
        <v>0</v>
      </c>
      <c r="O132" s="321"/>
      <c r="P132" s="321"/>
      <c r="Q132" s="321"/>
      <c r="R132" s="135"/>
      <c r="T132" s="166" t="s">
        <v>5</v>
      </c>
      <c r="U132" s="42" t="s">
        <v>43</v>
      </c>
      <c r="V132" s="36"/>
      <c r="W132" s="167">
        <f t="shared" si="6"/>
        <v>0</v>
      </c>
      <c r="X132" s="167">
        <v>1.35483870967742E-5</v>
      </c>
      <c r="Y132" s="167">
        <f t="shared" si="7"/>
        <v>4.2000000000000023E-4</v>
      </c>
      <c r="Z132" s="167">
        <v>0</v>
      </c>
      <c r="AA132" s="168">
        <f t="shared" si="8"/>
        <v>0</v>
      </c>
      <c r="AR132" s="18" t="s">
        <v>317</v>
      </c>
      <c r="AT132" s="18" t="s">
        <v>236</v>
      </c>
      <c r="AU132" s="18" t="s">
        <v>87</v>
      </c>
      <c r="AY132" s="18" t="s">
        <v>188</v>
      </c>
      <c r="BE132" s="109">
        <f t="shared" si="9"/>
        <v>0</v>
      </c>
      <c r="BF132" s="109">
        <f t="shared" si="10"/>
        <v>0</v>
      </c>
      <c r="BG132" s="109">
        <f t="shared" si="11"/>
        <v>0</v>
      </c>
      <c r="BH132" s="109">
        <f t="shared" si="12"/>
        <v>0</v>
      </c>
      <c r="BI132" s="109">
        <f t="shared" si="13"/>
        <v>0</v>
      </c>
      <c r="BJ132" s="18" t="s">
        <v>87</v>
      </c>
      <c r="BK132" s="169">
        <f t="shared" si="14"/>
        <v>0</v>
      </c>
      <c r="BL132" s="18" t="s">
        <v>253</v>
      </c>
      <c r="BM132" s="18" t="s">
        <v>211</v>
      </c>
    </row>
    <row r="133" spans="2:65" s="1" customFormat="1" ht="31.5" customHeight="1">
      <c r="B133" s="132"/>
      <c r="C133" s="170" t="s">
        <v>353</v>
      </c>
      <c r="D133" s="170" t="s">
        <v>236</v>
      </c>
      <c r="E133" s="171" t="s">
        <v>1070</v>
      </c>
      <c r="F133" s="331" t="s">
        <v>1071</v>
      </c>
      <c r="G133" s="331"/>
      <c r="H133" s="331"/>
      <c r="I133" s="331"/>
      <c r="J133" s="269" t="s">
        <v>299</v>
      </c>
      <c r="K133" s="270">
        <v>35</v>
      </c>
      <c r="L133" s="332">
        <v>0</v>
      </c>
      <c r="M133" s="332"/>
      <c r="N133" s="333">
        <f t="shared" si="5"/>
        <v>0</v>
      </c>
      <c r="O133" s="321"/>
      <c r="P133" s="321"/>
      <c r="Q133" s="321"/>
      <c r="R133" s="135"/>
      <c r="T133" s="166" t="s">
        <v>5</v>
      </c>
      <c r="U133" s="42" t="s">
        <v>43</v>
      </c>
      <c r="V133" s="36"/>
      <c r="W133" s="167">
        <f t="shared" si="6"/>
        <v>0</v>
      </c>
      <c r="X133" s="167">
        <v>2.5142857142857099E-5</v>
      </c>
      <c r="Y133" s="167">
        <f t="shared" si="7"/>
        <v>8.7999999999999851E-4</v>
      </c>
      <c r="Z133" s="167">
        <v>0</v>
      </c>
      <c r="AA133" s="168">
        <f t="shared" si="8"/>
        <v>0</v>
      </c>
      <c r="AR133" s="18" t="s">
        <v>317</v>
      </c>
      <c r="AT133" s="18" t="s">
        <v>236</v>
      </c>
      <c r="AU133" s="18" t="s">
        <v>87</v>
      </c>
      <c r="AY133" s="18" t="s">
        <v>188</v>
      </c>
      <c r="BE133" s="109">
        <f t="shared" si="9"/>
        <v>0</v>
      </c>
      <c r="BF133" s="109">
        <f t="shared" si="10"/>
        <v>0</v>
      </c>
      <c r="BG133" s="109">
        <f t="shared" si="11"/>
        <v>0</v>
      </c>
      <c r="BH133" s="109">
        <f t="shared" si="12"/>
        <v>0</v>
      </c>
      <c r="BI133" s="109">
        <f t="shared" si="13"/>
        <v>0</v>
      </c>
      <c r="BJ133" s="18" t="s">
        <v>87</v>
      </c>
      <c r="BK133" s="169">
        <f t="shared" si="14"/>
        <v>0</v>
      </c>
      <c r="BL133" s="18" t="s">
        <v>253</v>
      </c>
      <c r="BM133" s="18" t="s">
        <v>219</v>
      </c>
    </row>
    <row r="134" spans="2:65" s="1" customFormat="1" ht="31.5" customHeight="1">
      <c r="B134" s="132"/>
      <c r="C134" s="170" t="s">
        <v>357</v>
      </c>
      <c r="D134" s="170" t="s">
        <v>236</v>
      </c>
      <c r="E134" s="171" t="s">
        <v>1072</v>
      </c>
      <c r="F134" s="331" t="s">
        <v>1073</v>
      </c>
      <c r="G134" s="331"/>
      <c r="H134" s="331"/>
      <c r="I134" s="331"/>
      <c r="J134" s="269" t="s">
        <v>299</v>
      </c>
      <c r="K134" s="270">
        <v>22</v>
      </c>
      <c r="L134" s="332">
        <v>0</v>
      </c>
      <c r="M134" s="332"/>
      <c r="N134" s="333">
        <f t="shared" si="5"/>
        <v>0</v>
      </c>
      <c r="O134" s="321"/>
      <c r="P134" s="321"/>
      <c r="Q134" s="321"/>
      <c r="R134" s="135"/>
      <c r="T134" s="166" t="s">
        <v>5</v>
      </c>
      <c r="U134" s="42" t="s">
        <v>43</v>
      </c>
      <c r="V134" s="36"/>
      <c r="W134" s="167">
        <f t="shared" si="6"/>
        <v>0</v>
      </c>
      <c r="X134" s="167">
        <v>4.1818181818181799E-5</v>
      </c>
      <c r="Y134" s="167">
        <f t="shared" si="7"/>
        <v>9.1999999999999959E-4</v>
      </c>
      <c r="Z134" s="167">
        <v>0</v>
      </c>
      <c r="AA134" s="168">
        <f t="shared" si="8"/>
        <v>0</v>
      </c>
      <c r="AR134" s="18" t="s">
        <v>317</v>
      </c>
      <c r="AT134" s="18" t="s">
        <v>236</v>
      </c>
      <c r="AU134" s="18" t="s">
        <v>87</v>
      </c>
      <c r="AY134" s="18" t="s">
        <v>188</v>
      </c>
      <c r="BE134" s="109">
        <f t="shared" si="9"/>
        <v>0</v>
      </c>
      <c r="BF134" s="109">
        <f t="shared" si="10"/>
        <v>0</v>
      </c>
      <c r="BG134" s="109">
        <f t="shared" si="11"/>
        <v>0</v>
      </c>
      <c r="BH134" s="109">
        <f t="shared" si="12"/>
        <v>0</v>
      </c>
      <c r="BI134" s="109">
        <f t="shared" si="13"/>
        <v>0</v>
      </c>
      <c r="BJ134" s="18" t="s">
        <v>87</v>
      </c>
      <c r="BK134" s="169">
        <f t="shared" si="14"/>
        <v>0</v>
      </c>
      <c r="BL134" s="18" t="s">
        <v>253</v>
      </c>
      <c r="BM134" s="18" t="s">
        <v>227</v>
      </c>
    </row>
    <row r="135" spans="2:65" s="1" customFormat="1" ht="31.5" customHeight="1">
      <c r="B135" s="132"/>
      <c r="C135" s="170" t="s">
        <v>361</v>
      </c>
      <c r="D135" s="170" t="s">
        <v>236</v>
      </c>
      <c r="E135" s="171" t="s">
        <v>1074</v>
      </c>
      <c r="F135" s="331" t="s">
        <v>1075</v>
      </c>
      <c r="G135" s="331"/>
      <c r="H135" s="331"/>
      <c r="I135" s="331"/>
      <c r="J135" s="269" t="s">
        <v>299</v>
      </c>
      <c r="K135" s="270">
        <v>17</v>
      </c>
      <c r="L135" s="332">
        <v>0</v>
      </c>
      <c r="M135" s="332"/>
      <c r="N135" s="333">
        <f t="shared" si="5"/>
        <v>0</v>
      </c>
      <c r="O135" s="321"/>
      <c r="P135" s="321"/>
      <c r="Q135" s="321"/>
      <c r="R135" s="135"/>
      <c r="T135" s="166" t="s">
        <v>5</v>
      </c>
      <c r="U135" s="42" t="s">
        <v>43</v>
      </c>
      <c r="V135" s="36"/>
      <c r="W135" s="167">
        <f t="shared" si="6"/>
        <v>0</v>
      </c>
      <c r="X135" s="167">
        <v>4.64705882352941E-5</v>
      </c>
      <c r="Y135" s="167">
        <f t="shared" si="7"/>
        <v>7.8999999999999969E-4</v>
      </c>
      <c r="Z135" s="167">
        <v>0</v>
      </c>
      <c r="AA135" s="168">
        <f t="shared" si="8"/>
        <v>0</v>
      </c>
      <c r="AR135" s="18" t="s">
        <v>317</v>
      </c>
      <c r="AT135" s="18" t="s">
        <v>236</v>
      </c>
      <c r="AU135" s="18" t="s">
        <v>87</v>
      </c>
      <c r="AY135" s="18" t="s">
        <v>188</v>
      </c>
      <c r="BE135" s="109">
        <f t="shared" si="9"/>
        <v>0</v>
      </c>
      <c r="BF135" s="109">
        <f t="shared" si="10"/>
        <v>0</v>
      </c>
      <c r="BG135" s="109">
        <f t="shared" si="11"/>
        <v>0</v>
      </c>
      <c r="BH135" s="109">
        <f t="shared" si="12"/>
        <v>0</v>
      </c>
      <c r="BI135" s="109">
        <f t="shared" si="13"/>
        <v>0</v>
      </c>
      <c r="BJ135" s="18" t="s">
        <v>87</v>
      </c>
      <c r="BK135" s="169">
        <f t="shared" si="14"/>
        <v>0</v>
      </c>
      <c r="BL135" s="18" t="s">
        <v>253</v>
      </c>
      <c r="BM135" s="18" t="s">
        <v>235</v>
      </c>
    </row>
    <row r="136" spans="2:65" s="1" customFormat="1" ht="22.5" customHeight="1">
      <c r="B136" s="132"/>
      <c r="C136" s="170" t="s">
        <v>365</v>
      </c>
      <c r="D136" s="170" t="s">
        <v>236</v>
      </c>
      <c r="E136" s="171" t="s">
        <v>1076</v>
      </c>
      <c r="F136" s="331" t="s">
        <v>1077</v>
      </c>
      <c r="G136" s="331"/>
      <c r="H136" s="331"/>
      <c r="I136" s="331"/>
      <c r="J136" s="269" t="s">
        <v>247</v>
      </c>
      <c r="K136" s="270">
        <v>2</v>
      </c>
      <c r="L136" s="332">
        <v>0</v>
      </c>
      <c r="M136" s="332"/>
      <c r="N136" s="333">
        <f t="shared" si="5"/>
        <v>0</v>
      </c>
      <c r="O136" s="321"/>
      <c r="P136" s="321"/>
      <c r="Q136" s="321"/>
      <c r="R136" s="135"/>
      <c r="T136" s="166" t="s">
        <v>5</v>
      </c>
      <c r="U136" s="42" t="s">
        <v>43</v>
      </c>
      <c r="V136" s="36"/>
      <c r="W136" s="167">
        <f t="shared" si="6"/>
        <v>0</v>
      </c>
      <c r="X136" s="167">
        <v>0</v>
      </c>
      <c r="Y136" s="167">
        <f t="shared" si="7"/>
        <v>0</v>
      </c>
      <c r="Z136" s="167">
        <v>0</v>
      </c>
      <c r="AA136" s="168">
        <f t="shared" si="8"/>
        <v>0</v>
      </c>
      <c r="AR136" s="18" t="s">
        <v>317</v>
      </c>
      <c r="AT136" s="18" t="s">
        <v>236</v>
      </c>
      <c r="AU136" s="18" t="s">
        <v>87</v>
      </c>
      <c r="AY136" s="18" t="s">
        <v>188</v>
      </c>
      <c r="BE136" s="109">
        <f t="shared" si="9"/>
        <v>0</v>
      </c>
      <c r="BF136" s="109">
        <f t="shared" si="10"/>
        <v>0</v>
      </c>
      <c r="BG136" s="109">
        <f t="shared" si="11"/>
        <v>0</v>
      </c>
      <c r="BH136" s="109">
        <f t="shared" si="12"/>
        <v>0</v>
      </c>
      <c r="BI136" s="109">
        <f t="shared" si="13"/>
        <v>0</v>
      </c>
      <c r="BJ136" s="18" t="s">
        <v>87</v>
      </c>
      <c r="BK136" s="169">
        <f t="shared" si="14"/>
        <v>0</v>
      </c>
      <c r="BL136" s="18" t="s">
        <v>253</v>
      </c>
      <c r="BM136" s="18" t="s">
        <v>244</v>
      </c>
    </row>
    <row r="137" spans="2:65" s="1" customFormat="1" ht="22.5" customHeight="1">
      <c r="B137" s="132"/>
      <c r="C137" s="170" t="s">
        <v>369</v>
      </c>
      <c r="D137" s="170" t="s">
        <v>236</v>
      </c>
      <c r="E137" s="171" t="s">
        <v>1078</v>
      </c>
      <c r="F137" s="331" t="s">
        <v>1079</v>
      </c>
      <c r="G137" s="331"/>
      <c r="H137" s="331"/>
      <c r="I137" s="331"/>
      <c r="J137" s="269" t="s">
        <v>247</v>
      </c>
      <c r="K137" s="270">
        <v>1</v>
      </c>
      <c r="L137" s="332">
        <v>0</v>
      </c>
      <c r="M137" s="332"/>
      <c r="N137" s="333">
        <f t="shared" si="5"/>
        <v>0</v>
      </c>
      <c r="O137" s="321"/>
      <c r="P137" s="321"/>
      <c r="Q137" s="321"/>
      <c r="R137" s="135"/>
      <c r="T137" s="166" t="s">
        <v>5</v>
      </c>
      <c r="U137" s="42" t="s">
        <v>43</v>
      </c>
      <c r="V137" s="36"/>
      <c r="W137" s="167">
        <f t="shared" si="6"/>
        <v>0</v>
      </c>
      <c r="X137" s="167">
        <v>0</v>
      </c>
      <c r="Y137" s="167">
        <f t="shared" si="7"/>
        <v>0</v>
      </c>
      <c r="Z137" s="167">
        <v>0</v>
      </c>
      <c r="AA137" s="168">
        <f t="shared" si="8"/>
        <v>0</v>
      </c>
      <c r="AR137" s="18" t="s">
        <v>317</v>
      </c>
      <c r="AT137" s="18" t="s">
        <v>236</v>
      </c>
      <c r="AU137" s="18" t="s">
        <v>87</v>
      </c>
      <c r="AY137" s="18" t="s">
        <v>188</v>
      </c>
      <c r="BE137" s="109">
        <f t="shared" si="9"/>
        <v>0</v>
      </c>
      <c r="BF137" s="109">
        <f t="shared" si="10"/>
        <v>0</v>
      </c>
      <c r="BG137" s="109">
        <f t="shared" si="11"/>
        <v>0</v>
      </c>
      <c r="BH137" s="109">
        <f t="shared" si="12"/>
        <v>0</v>
      </c>
      <c r="BI137" s="109">
        <f t="shared" si="13"/>
        <v>0</v>
      </c>
      <c r="BJ137" s="18" t="s">
        <v>87</v>
      </c>
      <c r="BK137" s="169">
        <f t="shared" si="14"/>
        <v>0</v>
      </c>
      <c r="BL137" s="18" t="s">
        <v>253</v>
      </c>
      <c r="BM137" s="18" t="s">
        <v>253</v>
      </c>
    </row>
    <row r="138" spans="2:65" s="1" customFormat="1" ht="31.5" customHeight="1">
      <c r="B138" s="132"/>
      <c r="C138" s="161" t="s">
        <v>261</v>
      </c>
      <c r="D138" s="161" t="s">
        <v>189</v>
      </c>
      <c r="E138" s="162" t="s">
        <v>1080</v>
      </c>
      <c r="F138" s="319" t="s">
        <v>1081</v>
      </c>
      <c r="G138" s="319"/>
      <c r="H138" s="319"/>
      <c r="I138" s="319"/>
      <c r="J138" s="265" t="s">
        <v>603</v>
      </c>
      <c r="K138" s="272">
        <v>0</v>
      </c>
      <c r="L138" s="320">
        <v>0</v>
      </c>
      <c r="M138" s="320"/>
      <c r="N138" s="321">
        <f t="shared" si="5"/>
        <v>0</v>
      </c>
      <c r="O138" s="321"/>
      <c r="P138" s="321"/>
      <c r="Q138" s="321"/>
      <c r="R138" s="135"/>
      <c r="T138" s="166" t="s">
        <v>5</v>
      </c>
      <c r="U138" s="42" t="s">
        <v>43</v>
      </c>
      <c r="V138" s="36"/>
      <c r="W138" s="167">
        <f t="shared" si="6"/>
        <v>0</v>
      </c>
      <c r="X138" s="167">
        <v>0</v>
      </c>
      <c r="Y138" s="167">
        <f t="shared" si="7"/>
        <v>0</v>
      </c>
      <c r="Z138" s="167">
        <v>0</v>
      </c>
      <c r="AA138" s="168">
        <f t="shared" si="8"/>
        <v>0</v>
      </c>
      <c r="AR138" s="18" t="s">
        <v>253</v>
      </c>
      <c r="AT138" s="18" t="s">
        <v>189</v>
      </c>
      <c r="AU138" s="18" t="s">
        <v>87</v>
      </c>
      <c r="AY138" s="18" t="s">
        <v>188</v>
      </c>
      <c r="BE138" s="109">
        <f t="shared" si="9"/>
        <v>0</v>
      </c>
      <c r="BF138" s="109">
        <f t="shared" si="10"/>
        <v>0</v>
      </c>
      <c r="BG138" s="109">
        <f t="shared" si="11"/>
        <v>0</v>
      </c>
      <c r="BH138" s="109">
        <f t="shared" si="12"/>
        <v>0</v>
      </c>
      <c r="BI138" s="109">
        <f t="shared" si="13"/>
        <v>0</v>
      </c>
      <c r="BJ138" s="18" t="s">
        <v>87</v>
      </c>
      <c r="BK138" s="169">
        <f t="shared" si="14"/>
        <v>0</v>
      </c>
      <c r="BL138" s="18" t="s">
        <v>253</v>
      </c>
      <c r="BM138" s="18" t="s">
        <v>261</v>
      </c>
    </row>
    <row r="139" spans="2:65" s="10" customFormat="1" ht="29.85" customHeight="1">
      <c r="B139" s="150"/>
      <c r="C139" s="151"/>
      <c r="D139" s="160" t="s">
        <v>1058</v>
      </c>
      <c r="E139" s="160"/>
      <c r="F139" s="267"/>
      <c r="G139" s="267"/>
      <c r="H139" s="267"/>
      <c r="I139" s="267"/>
      <c r="J139" s="267"/>
      <c r="K139" s="267"/>
      <c r="L139" s="160"/>
      <c r="M139" s="160"/>
      <c r="N139" s="317">
        <f>BK139</f>
        <v>0</v>
      </c>
      <c r="O139" s="318"/>
      <c r="P139" s="318"/>
      <c r="Q139" s="318"/>
      <c r="R139" s="153"/>
      <c r="T139" s="154"/>
      <c r="U139" s="151"/>
      <c r="V139" s="151"/>
      <c r="W139" s="155">
        <f>SUM(W140:W145)</f>
        <v>0</v>
      </c>
      <c r="X139" s="151"/>
      <c r="Y139" s="155">
        <f>SUM(Y140:Y145)</f>
        <v>8.5120000000000001E-2</v>
      </c>
      <c r="Z139" s="151"/>
      <c r="AA139" s="156">
        <f>SUM(AA140:AA145)</f>
        <v>0</v>
      </c>
      <c r="AR139" s="157" t="s">
        <v>87</v>
      </c>
      <c r="AT139" s="158" t="s">
        <v>75</v>
      </c>
      <c r="AU139" s="158" t="s">
        <v>83</v>
      </c>
      <c r="AY139" s="157" t="s">
        <v>188</v>
      </c>
      <c r="BK139" s="159">
        <f>SUM(BK140:BK145)</f>
        <v>0</v>
      </c>
    </row>
    <row r="140" spans="2:65" s="1" customFormat="1" ht="31.5" customHeight="1">
      <c r="B140" s="132"/>
      <c r="C140" s="161" t="s">
        <v>83</v>
      </c>
      <c r="D140" s="161" t="s">
        <v>189</v>
      </c>
      <c r="E140" s="162" t="s">
        <v>1082</v>
      </c>
      <c r="F140" s="319" t="s">
        <v>1083</v>
      </c>
      <c r="G140" s="319"/>
      <c r="H140" s="319"/>
      <c r="I140" s="319"/>
      <c r="J140" s="265" t="s">
        <v>299</v>
      </c>
      <c r="K140" s="266">
        <v>56</v>
      </c>
      <c r="L140" s="320">
        <v>0</v>
      </c>
      <c r="M140" s="320"/>
      <c r="N140" s="321">
        <f t="shared" ref="N140:N145" si="15">ROUND(L140*K140,3)</f>
        <v>0</v>
      </c>
      <c r="O140" s="321"/>
      <c r="P140" s="321"/>
      <c r="Q140" s="321"/>
      <c r="R140" s="135"/>
      <c r="T140" s="166" t="s">
        <v>5</v>
      </c>
      <c r="U140" s="42" t="s">
        <v>43</v>
      </c>
      <c r="V140" s="36"/>
      <c r="W140" s="167">
        <f t="shared" ref="W140:W145" si="16">V140*K140</f>
        <v>0</v>
      </c>
      <c r="X140" s="167">
        <v>1.5200000000000001E-3</v>
      </c>
      <c r="Y140" s="167">
        <f t="shared" ref="Y140:Y145" si="17">X140*K140</f>
        <v>8.5120000000000001E-2</v>
      </c>
      <c r="Z140" s="167">
        <v>0</v>
      </c>
      <c r="AA140" s="168">
        <f t="shared" ref="AA140:AA145" si="18">Z140*K140</f>
        <v>0</v>
      </c>
      <c r="AR140" s="18" t="s">
        <v>253</v>
      </c>
      <c r="AT140" s="18" t="s">
        <v>189</v>
      </c>
      <c r="AU140" s="18" t="s">
        <v>87</v>
      </c>
      <c r="AY140" s="18" t="s">
        <v>188</v>
      </c>
      <c r="BE140" s="109">
        <f t="shared" ref="BE140:BE145" si="19">IF(U140="základná",N140,0)</f>
        <v>0</v>
      </c>
      <c r="BF140" s="109">
        <f t="shared" ref="BF140:BF145" si="20">IF(U140="znížená",N140,0)</f>
        <v>0</v>
      </c>
      <c r="BG140" s="109">
        <f t="shared" ref="BG140:BG145" si="21">IF(U140="zákl. prenesená",N140,0)</f>
        <v>0</v>
      </c>
      <c r="BH140" s="109">
        <f t="shared" ref="BH140:BH145" si="22">IF(U140="zníž. prenesená",N140,0)</f>
        <v>0</v>
      </c>
      <c r="BI140" s="109">
        <f t="shared" ref="BI140:BI145" si="23">IF(U140="nulová",N140,0)</f>
        <v>0</v>
      </c>
      <c r="BJ140" s="18" t="s">
        <v>87</v>
      </c>
      <c r="BK140" s="169">
        <f t="shared" ref="BK140:BK145" si="24">ROUND(L140*K140,3)</f>
        <v>0</v>
      </c>
      <c r="BL140" s="18" t="s">
        <v>253</v>
      </c>
      <c r="BM140" s="18" t="s">
        <v>10</v>
      </c>
    </row>
    <row r="141" spans="2:65" s="1" customFormat="1" ht="44.25" customHeight="1">
      <c r="B141" s="132"/>
      <c r="C141" s="161" t="s">
        <v>87</v>
      </c>
      <c r="D141" s="161" t="s">
        <v>189</v>
      </c>
      <c r="E141" s="162" t="s">
        <v>1084</v>
      </c>
      <c r="F141" s="319" t="s">
        <v>1085</v>
      </c>
      <c r="G141" s="319"/>
      <c r="H141" s="319"/>
      <c r="I141" s="319"/>
      <c r="J141" s="265" t="s">
        <v>247</v>
      </c>
      <c r="K141" s="266">
        <v>32</v>
      </c>
      <c r="L141" s="320">
        <v>0</v>
      </c>
      <c r="M141" s="320"/>
      <c r="N141" s="321">
        <f t="shared" si="15"/>
        <v>0</v>
      </c>
      <c r="O141" s="321"/>
      <c r="P141" s="321"/>
      <c r="Q141" s="321"/>
      <c r="R141" s="135"/>
      <c r="T141" s="166" t="s">
        <v>5</v>
      </c>
      <c r="U141" s="42" t="s">
        <v>43</v>
      </c>
      <c r="V141" s="36"/>
      <c r="W141" s="167">
        <f t="shared" si="16"/>
        <v>0</v>
      </c>
      <c r="X141" s="167">
        <v>0</v>
      </c>
      <c r="Y141" s="167">
        <f t="shared" si="17"/>
        <v>0</v>
      </c>
      <c r="Z141" s="167">
        <v>0</v>
      </c>
      <c r="AA141" s="168">
        <f t="shared" si="18"/>
        <v>0</v>
      </c>
      <c r="AR141" s="18" t="s">
        <v>253</v>
      </c>
      <c r="AT141" s="18" t="s">
        <v>189</v>
      </c>
      <c r="AU141" s="18" t="s">
        <v>87</v>
      </c>
      <c r="AY141" s="18" t="s">
        <v>188</v>
      </c>
      <c r="BE141" s="109">
        <f t="shared" si="19"/>
        <v>0</v>
      </c>
      <c r="BF141" s="109">
        <f t="shared" si="20"/>
        <v>0</v>
      </c>
      <c r="BG141" s="109">
        <f t="shared" si="21"/>
        <v>0</v>
      </c>
      <c r="BH141" s="109">
        <f t="shared" si="22"/>
        <v>0</v>
      </c>
      <c r="BI141" s="109">
        <f t="shared" si="23"/>
        <v>0</v>
      </c>
      <c r="BJ141" s="18" t="s">
        <v>87</v>
      </c>
      <c r="BK141" s="169">
        <f t="shared" si="24"/>
        <v>0</v>
      </c>
      <c r="BL141" s="18" t="s">
        <v>253</v>
      </c>
      <c r="BM141" s="18" t="s">
        <v>276</v>
      </c>
    </row>
    <row r="142" spans="2:65" s="1" customFormat="1" ht="44.25" customHeight="1">
      <c r="B142" s="132"/>
      <c r="C142" s="161" t="s">
        <v>193</v>
      </c>
      <c r="D142" s="161" t="s">
        <v>189</v>
      </c>
      <c r="E142" s="162" t="s">
        <v>1086</v>
      </c>
      <c r="F142" s="319" t="s">
        <v>1087</v>
      </c>
      <c r="G142" s="319"/>
      <c r="H142" s="319"/>
      <c r="I142" s="319"/>
      <c r="J142" s="265" t="s">
        <v>247</v>
      </c>
      <c r="K142" s="266">
        <v>2</v>
      </c>
      <c r="L142" s="320">
        <v>0</v>
      </c>
      <c r="M142" s="320"/>
      <c r="N142" s="321">
        <f t="shared" si="15"/>
        <v>0</v>
      </c>
      <c r="O142" s="321"/>
      <c r="P142" s="321"/>
      <c r="Q142" s="321"/>
      <c r="R142" s="135"/>
      <c r="T142" s="166" t="s">
        <v>5</v>
      </c>
      <c r="U142" s="42" t="s">
        <v>43</v>
      </c>
      <c r="V142" s="36"/>
      <c r="W142" s="167">
        <f t="shared" si="16"/>
        <v>0</v>
      </c>
      <c r="X142" s="167">
        <v>0</v>
      </c>
      <c r="Y142" s="167">
        <f t="shared" si="17"/>
        <v>0</v>
      </c>
      <c r="Z142" s="167">
        <v>0</v>
      </c>
      <c r="AA142" s="168">
        <f t="shared" si="18"/>
        <v>0</v>
      </c>
      <c r="AR142" s="18" t="s">
        <v>253</v>
      </c>
      <c r="AT142" s="18" t="s">
        <v>189</v>
      </c>
      <c r="AU142" s="18" t="s">
        <v>87</v>
      </c>
      <c r="AY142" s="18" t="s">
        <v>188</v>
      </c>
      <c r="BE142" s="109">
        <f t="shared" si="19"/>
        <v>0</v>
      </c>
      <c r="BF142" s="109">
        <f t="shared" si="20"/>
        <v>0</v>
      </c>
      <c r="BG142" s="109">
        <f t="shared" si="21"/>
        <v>0</v>
      </c>
      <c r="BH142" s="109">
        <f t="shared" si="22"/>
        <v>0</v>
      </c>
      <c r="BI142" s="109">
        <f t="shared" si="23"/>
        <v>0</v>
      </c>
      <c r="BJ142" s="18" t="s">
        <v>87</v>
      </c>
      <c r="BK142" s="169">
        <f t="shared" si="24"/>
        <v>0</v>
      </c>
      <c r="BL142" s="18" t="s">
        <v>253</v>
      </c>
      <c r="BM142" s="18" t="s">
        <v>284</v>
      </c>
    </row>
    <row r="143" spans="2:65" s="1" customFormat="1" ht="44.25" customHeight="1">
      <c r="B143" s="132"/>
      <c r="C143" s="161" t="s">
        <v>199</v>
      </c>
      <c r="D143" s="161" t="s">
        <v>189</v>
      </c>
      <c r="E143" s="162" t="s">
        <v>1088</v>
      </c>
      <c r="F143" s="319" t="s">
        <v>1089</v>
      </c>
      <c r="G143" s="319"/>
      <c r="H143" s="319"/>
      <c r="I143" s="319"/>
      <c r="J143" s="265" t="s">
        <v>247</v>
      </c>
      <c r="K143" s="266">
        <v>2</v>
      </c>
      <c r="L143" s="320">
        <v>0</v>
      </c>
      <c r="M143" s="320"/>
      <c r="N143" s="321">
        <f t="shared" si="15"/>
        <v>0</v>
      </c>
      <c r="O143" s="321"/>
      <c r="P143" s="321"/>
      <c r="Q143" s="321"/>
      <c r="R143" s="135"/>
      <c r="T143" s="166" t="s">
        <v>5</v>
      </c>
      <c r="U143" s="42" t="s">
        <v>43</v>
      </c>
      <c r="V143" s="36"/>
      <c r="W143" s="167">
        <f t="shared" si="16"/>
        <v>0</v>
      </c>
      <c r="X143" s="167">
        <v>0</v>
      </c>
      <c r="Y143" s="167">
        <f t="shared" si="17"/>
        <v>0</v>
      </c>
      <c r="Z143" s="167">
        <v>0</v>
      </c>
      <c r="AA143" s="168">
        <f t="shared" si="18"/>
        <v>0</v>
      </c>
      <c r="AR143" s="18" t="s">
        <v>253</v>
      </c>
      <c r="AT143" s="18" t="s">
        <v>189</v>
      </c>
      <c r="AU143" s="18" t="s">
        <v>87</v>
      </c>
      <c r="AY143" s="18" t="s">
        <v>188</v>
      </c>
      <c r="BE143" s="109">
        <f t="shared" si="19"/>
        <v>0</v>
      </c>
      <c r="BF143" s="109">
        <f t="shared" si="20"/>
        <v>0</v>
      </c>
      <c r="BG143" s="109">
        <f t="shared" si="21"/>
        <v>0</v>
      </c>
      <c r="BH143" s="109">
        <f t="shared" si="22"/>
        <v>0</v>
      </c>
      <c r="BI143" s="109">
        <f t="shared" si="23"/>
        <v>0</v>
      </c>
      <c r="BJ143" s="18" t="s">
        <v>87</v>
      </c>
      <c r="BK143" s="169">
        <f t="shared" si="24"/>
        <v>0</v>
      </c>
      <c r="BL143" s="18" t="s">
        <v>253</v>
      </c>
      <c r="BM143" s="18" t="s">
        <v>292</v>
      </c>
    </row>
    <row r="144" spans="2:65" s="1" customFormat="1" ht="31.5" customHeight="1">
      <c r="B144" s="132"/>
      <c r="C144" s="161" t="s">
        <v>206</v>
      </c>
      <c r="D144" s="161" t="s">
        <v>189</v>
      </c>
      <c r="E144" s="162" t="s">
        <v>1090</v>
      </c>
      <c r="F144" s="319" t="s">
        <v>1091</v>
      </c>
      <c r="G144" s="319"/>
      <c r="H144" s="319"/>
      <c r="I144" s="319"/>
      <c r="J144" s="265" t="s">
        <v>299</v>
      </c>
      <c r="K144" s="266">
        <v>56</v>
      </c>
      <c r="L144" s="320">
        <v>0</v>
      </c>
      <c r="M144" s="320"/>
      <c r="N144" s="321">
        <f t="shared" si="15"/>
        <v>0</v>
      </c>
      <c r="O144" s="321"/>
      <c r="P144" s="321"/>
      <c r="Q144" s="321"/>
      <c r="R144" s="135"/>
      <c r="T144" s="166" t="s">
        <v>5</v>
      </c>
      <c r="U144" s="42" t="s">
        <v>43</v>
      </c>
      <c r="V144" s="36"/>
      <c r="W144" s="167">
        <f t="shared" si="16"/>
        <v>0</v>
      </c>
      <c r="X144" s="167">
        <v>0</v>
      </c>
      <c r="Y144" s="167">
        <f t="shared" si="17"/>
        <v>0</v>
      </c>
      <c r="Z144" s="167">
        <v>0</v>
      </c>
      <c r="AA144" s="168">
        <f t="shared" si="18"/>
        <v>0</v>
      </c>
      <c r="AR144" s="18" t="s">
        <v>253</v>
      </c>
      <c r="AT144" s="18" t="s">
        <v>189</v>
      </c>
      <c r="AU144" s="18" t="s">
        <v>87</v>
      </c>
      <c r="AY144" s="18" t="s">
        <v>188</v>
      </c>
      <c r="BE144" s="109">
        <f t="shared" si="19"/>
        <v>0</v>
      </c>
      <c r="BF144" s="109">
        <f t="shared" si="20"/>
        <v>0</v>
      </c>
      <c r="BG144" s="109">
        <f t="shared" si="21"/>
        <v>0</v>
      </c>
      <c r="BH144" s="109">
        <f t="shared" si="22"/>
        <v>0</v>
      </c>
      <c r="BI144" s="109">
        <f t="shared" si="23"/>
        <v>0</v>
      </c>
      <c r="BJ144" s="18" t="s">
        <v>87</v>
      </c>
      <c r="BK144" s="169">
        <f t="shared" si="24"/>
        <v>0</v>
      </c>
      <c r="BL144" s="18" t="s">
        <v>253</v>
      </c>
      <c r="BM144" s="18" t="s">
        <v>301</v>
      </c>
    </row>
    <row r="145" spans="2:65" s="1" customFormat="1" ht="31.5" customHeight="1">
      <c r="B145" s="132"/>
      <c r="C145" s="161" t="s">
        <v>211</v>
      </c>
      <c r="D145" s="161" t="s">
        <v>189</v>
      </c>
      <c r="E145" s="162" t="s">
        <v>1092</v>
      </c>
      <c r="F145" s="319" t="s">
        <v>1093</v>
      </c>
      <c r="G145" s="319"/>
      <c r="H145" s="319"/>
      <c r="I145" s="319"/>
      <c r="J145" s="265" t="s">
        <v>603</v>
      </c>
      <c r="K145" s="272">
        <v>0</v>
      </c>
      <c r="L145" s="320">
        <v>0</v>
      </c>
      <c r="M145" s="320"/>
      <c r="N145" s="321">
        <f t="shared" si="15"/>
        <v>0</v>
      </c>
      <c r="O145" s="321"/>
      <c r="P145" s="321"/>
      <c r="Q145" s="321"/>
      <c r="R145" s="135"/>
      <c r="T145" s="166" t="s">
        <v>5</v>
      </c>
      <c r="U145" s="42" t="s">
        <v>43</v>
      </c>
      <c r="V145" s="36"/>
      <c r="W145" s="167">
        <f t="shared" si="16"/>
        <v>0</v>
      </c>
      <c r="X145" s="167">
        <v>0</v>
      </c>
      <c r="Y145" s="167">
        <f t="shared" si="17"/>
        <v>0</v>
      </c>
      <c r="Z145" s="167">
        <v>0</v>
      </c>
      <c r="AA145" s="168">
        <f t="shared" si="18"/>
        <v>0</v>
      </c>
      <c r="AR145" s="18" t="s">
        <v>253</v>
      </c>
      <c r="AT145" s="18" t="s">
        <v>189</v>
      </c>
      <c r="AU145" s="18" t="s">
        <v>87</v>
      </c>
      <c r="AY145" s="18" t="s">
        <v>188</v>
      </c>
      <c r="BE145" s="109">
        <f t="shared" si="19"/>
        <v>0</v>
      </c>
      <c r="BF145" s="109">
        <f t="shared" si="20"/>
        <v>0</v>
      </c>
      <c r="BG145" s="109">
        <f t="shared" si="21"/>
        <v>0</v>
      </c>
      <c r="BH145" s="109">
        <f t="shared" si="22"/>
        <v>0</v>
      </c>
      <c r="BI145" s="109">
        <f t="shared" si="23"/>
        <v>0</v>
      </c>
      <c r="BJ145" s="18" t="s">
        <v>87</v>
      </c>
      <c r="BK145" s="169">
        <f t="shared" si="24"/>
        <v>0</v>
      </c>
      <c r="BL145" s="18" t="s">
        <v>253</v>
      </c>
      <c r="BM145" s="18" t="s">
        <v>309</v>
      </c>
    </row>
    <row r="146" spans="2:65" s="10" customFormat="1" ht="29.85" customHeight="1">
      <c r="B146" s="150"/>
      <c r="C146" s="151"/>
      <c r="D146" s="160" t="s">
        <v>1059</v>
      </c>
      <c r="E146" s="160"/>
      <c r="F146" s="267"/>
      <c r="G146" s="267"/>
      <c r="H146" s="267"/>
      <c r="I146" s="267"/>
      <c r="J146" s="267"/>
      <c r="K146" s="267"/>
      <c r="L146" s="160"/>
      <c r="M146" s="160"/>
      <c r="N146" s="317">
        <f>BK146</f>
        <v>0</v>
      </c>
      <c r="O146" s="318"/>
      <c r="P146" s="318"/>
      <c r="Q146" s="318"/>
      <c r="R146" s="153"/>
      <c r="T146" s="154"/>
      <c r="U146" s="151"/>
      <c r="V146" s="151"/>
      <c r="W146" s="155">
        <f>SUM(W147:W154)</f>
        <v>0</v>
      </c>
      <c r="X146" s="151"/>
      <c r="Y146" s="155">
        <f>SUM(Y147:Y154)</f>
        <v>5.8799999999999963E-3</v>
      </c>
      <c r="Z146" s="151"/>
      <c r="AA146" s="156">
        <f>SUM(AA147:AA154)</f>
        <v>0</v>
      </c>
      <c r="AR146" s="157" t="s">
        <v>87</v>
      </c>
      <c r="AT146" s="158" t="s">
        <v>75</v>
      </c>
      <c r="AU146" s="158" t="s">
        <v>83</v>
      </c>
      <c r="AY146" s="157" t="s">
        <v>188</v>
      </c>
      <c r="BK146" s="159">
        <f>SUM(BK147:BK154)</f>
        <v>0</v>
      </c>
    </row>
    <row r="147" spans="2:65" s="1" customFormat="1" ht="22.5" customHeight="1">
      <c r="B147" s="132"/>
      <c r="C147" s="161" t="s">
        <v>215</v>
      </c>
      <c r="D147" s="161" t="s">
        <v>189</v>
      </c>
      <c r="E147" s="162" t="s">
        <v>1094</v>
      </c>
      <c r="F147" s="319" t="s">
        <v>1095</v>
      </c>
      <c r="G147" s="319"/>
      <c r="H147" s="319"/>
      <c r="I147" s="319"/>
      <c r="J147" s="265" t="s">
        <v>247</v>
      </c>
      <c r="K147" s="266">
        <v>13</v>
      </c>
      <c r="L147" s="320">
        <v>0</v>
      </c>
      <c r="M147" s="320"/>
      <c r="N147" s="321">
        <f t="shared" ref="N147:N154" si="25">ROUND(L147*K147,3)</f>
        <v>0</v>
      </c>
      <c r="O147" s="321"/>
      <c r="P147" s="321"/>
      <c r="Q147" s="321"/>
      <c r="R147" s="135"/>
      <c r="T147" s="166" t="s">
        <v>5</v>
      </c>
      <c r="U147" s="42" t="s">
        <v>43</v>
      </c>
      <c r="V147" s="36"/>
      <c r="W147" s="167">
        <f t="shared" ref="W147:W154" si="26">V147*K147</f>
        <v>0</v>
      </c>
      <c r="X147" s="167">
        <v>3.0000000000000001E-5</v>
      </c>
      <c r="Y147" s="167">
        <f t="shared" ref="Y147:Y154" si="27">X147*K147</f>
        <v>3.8999999999999999E-4</v>
      </c>
      <c r="Z147" s="167">
        <v>0</v>
      </c>
      <c r="AA147" s="168">
        <f t="shared" ref="AA147:AA154" si="28">Z147*K147</f>
        <v>0</v>
      </c>
      <c r="AR147" s="18" t="s">
        <v>253</v>
      </c>
      <c r="AT147" s="18" t="s">
        <v>189</v>
      </c>
      <c r="AU147" s="18" t="s">
        <v>87</v>
      </c>
      <c r="AY147" s="18" t="s">
        <v>188</v>
      </c>
      <c r="BE147" s="109">
        <f t="shared" ref="BE147:BE154" si="29">IF(U147="základná",N147,0)</f>
        <v>0</v>
      </c>
      <c r="BF147" s="109">
        <f t="shared" ref="BF147:BF154" si="30">IF(U147="znížená",N147,0)</f>
        <v>0</v>
      </c>
      <c r="BG147" s="109">
        <f t="shared" ref="BG147:BG154" si="31">IF(U147="zákl. prenesená",N147,0)</f>
        <v>0</v>
      </c>
      <c r="BH147" s="109">
        <f t="shared" ref="BH147:BH154" si="32">IF(U147="zníž. prenesená",N147,0)</f>
        <v>0</v>
      </c>
      <c r="BI147" s="109">
        <f t="shared" ref="BI147:BI154" si="33">IF(U147="nulová",N147,0)</f>
        <v>0</v>
      </c>
      <c r="BJ147" s="18" t="s">
        <v>87</v>
      </c>
      <c r="BK147" s="169">
        <f t="shared" ref="BK147:BK154" si="34">ROUND(L147*K147,3)</f>
        <v>0</v>
      </c>
      <c r="BL147" s="18" t="s">
        <v>253</v>
      </c>
      <c r="BM147" s="18" t="s">
        <v>317</v>
      </c>
    </row>
    <row r="148" spans="2:65" s="1" customFormat="1" ht="31.5" customHeight="1">
      <c r="B148" s="132"/>
      <c r="C148" s="170" t="s">
        <v>265</v>
      </c>
      <c r="D148" s="170" t="s">
        <v>236</v>
      </c>
      <c r="E148" s="171" t="s">
        <v>1096</v>
      </c>
      <c r="F148" s="331" t="s">
        <v>1097</v>
      </c>
      <c r="G148" s="331"/>
      <c r="H148" s="331"/>
      <c r="I148" s="331"/>
      <c r="J148" s="269" t="s">
        <v>247</v>
      </c>
      <c r="K148" s="270">
        <v>13</v>
      </c>
      <c r="L148" s="332">
        <v>0</v>
      </c>
      <c r="M148" s="332"/>
      <c r="N148" s="333">
        <f t="shared" si="25"/>
        <v>0</v>
      </c>
      <c r="O148" s="321"/>
      <c r="P148" s="321"/>
      <c r="Q148" s="321"/>
      <c r="R148" s="135"/>
      <c r="T148" s="166" t="s">
        <v>5</v>
      </c>
      <c r="U148" s="42" t="s">
        <v>43</v>
      </c>
      <c r="V148" s="36"/>
      <c r="W148" s="167">
        <f t="shared" si="26"/>
        <v>0</v>
      </c>
      <c r="X148" s="167">
        <v>1.2230769230769199E-4</v>
      </c>
      <c r="Y148" s="167">
        <f t="shared" si="27"/>
        <v>1.5899999999999959E-3</v>
      </c>
      <c r="Z148" s="167">
        <v>0</v>
      </c>
      <c r="AA148" s="168">
        <f t="shared" si="28"/>
        <v>0</v>
      </c>
      <c r="AR148" s="18" t="s">
        <v>317</v>
      </c>
      <c r="AT148" s="18" t="s">
        <v>236</v>
      </c>
      <c r="AU148" s="18" t="s">
        <v>87</v>
      </c>
      <c r="AY148" s="18" t="s">
        <v>188</v>
      </c>
      <c r="BE148" s="109">
        <f t="shared" si="29"/>
        <v>0</v>
      </c>
      <c r="BF148" s="109">
        <f t="shared" si="30"/>
        <v>0</v>
      </c>
      <c r="BG148" s="109">
        <f t="shared" si="31"/>
        <v>0</v>
      </c>
      <c r="BH148" s="109">
        <f t="shared" si="32"/>
        <v>0</v>
      </c>
      <c r="BI148" s="109">
        <f t="shared" si="33"/>
        <v>0</v>
      </c>
      <c r="BJ148" s="18" t="s">
        <v>87</v>
      </c>
      <c r="BK148" s="169">
        <f t="shared" si="34"/>
        <v>0</v>
      </c>
      <c r="BL148" s="18" t="s">
        <v>253</v>
      </c>
      <c r="BM148" s="18" t="s">
        <v>325</v>
      </c>
    </row>
    <row r="149" spans="2:65" s="1" customFormat="1" ht="22.5" customHeight="1">
      <c r="B149" s="132"/>
      <c r="C149" s="161" t="s">
        <v>227</v>
      </c>
      <c r="D149" s="161" t="s">
        <v>189</v>
      </c>
      <c r="E149" s="162" t="s">
        <v>1098</v>
      </c>
      <c r="F149" s="319" t="s">
        <v>1099</v>
      </c>
      <c r="G149" s="319"/>
      <c r="H149" s="319"/>
      <c r="I149" s="319"/>
      <c r="J149" s="265" t="s">
        <v>247</v>
      </c>
      <c r="K149" s="266">
        <v>13</v>
      </c>
      <c r="L149" s="320">
        <v>0</v>
      </c>
      <c r="M149" s="320"/>
      <c r="N149" s="321">
        <f t="shared" si="25"/>
        <v>0</v>
      </c>
      <c r="O149" s="321"/>
      <c r="P149" s="321"/>
      <c r="Q149" s="321"/>
      <c r="R149" s="135"/>
      <c r="T149" s="166" t="s">
        <v>5</v>
      </c>
      <c r="U149" s="42" t="s">
        <v>43</v>
      </c>
      <c r="V149" s="36"/>
      <c r="W149" s="167">
        <f t="shared" si="26"/>
        <v>0</v>
      </c>
      <c r="X149" s="167">
        <v>2.0000000000000002E-5</v>
      </c>
      <c r="Y149" s="167">
        <f t="shared" si="27"/>
        <v>2.6000000000000003E-4</v>
      </c>
      <c r="Z149" s="167">
        <v>0</v>
      </c>
      <c r="AA149" s="168">
        <f t="shared" si="28"/>
        <v>0</v>
      </c>
      <c r="AR149" s="18" t="s">
        <v>253</v>
      </c>
      <c r="AT149" s="18" t="s">
        <v>189</v>
      </c>
      <c r="AU149" s="18" t="s">
        <v>87</v>
      </c>
      <c r="AY149" s="18" t="s">
        <v>188</v>
      </c>
      <c r="BE149" s="109">
        <f t="shared" si="29"/>
        <v>0</v>
      </c>
      <c r="BF149" s="109">
        <f t="shared" si="30"/>
        <v>0</v>
      </c>
      <c r="BG149" s="109">
        <f t="shared" si="31"/>
        <v>0</v>
      </c>
      <c r="BH149" s="109">
        <f t="shared" si="32"/>
        <v>0</v>
      </c>
      <c r="BI149" s="109">
        <f t="shared" si="33"/>
        <v>0</v>
      </c>
      <c r="BJ149" s="18" t="s">
        <v>87</v>
      </c>
      <c r="BK149" s="169">
        <f t="shared" si="34"/>
        <v>0</v>
      </c>
      <c r="BL149" s="18" t="s">
        <v>253</v>
      </c>
      <c r="BM149" s="18" t="s">
        <v>333</v>
      </c>
    </row>
    <row r="150" spans="2:65" s="1" customFormat="1" ht="22.5" customHeight="1">
      <c r="B150" s="132"/>
      <c r="C150" s="170" t="s">
        <v>10</v>
      </c>
      <c r="D150" s="170" t="s">
        <v>236</v>
      </c>
      <c r="E150" s="171" t="s">
        <v>1100</v>
      </c>
      <c r="F150" s="331" t="s">
        <v>1101</v>
      </c>
      <c r="G150" s="331"/>
      <c r="H150" s="331"/>
      <c r="I150" s="331"/>
      <c r="J150" s="269" t="s">
        <v>247</v>
      </c>
      <c r="K150" s="270">
        <v>5</v>
      </c>
      <c r="L150" s="332">
        <v>0</v>
      </c>
      <c r="M150" s="332"/>
      <c r="N150" s="333">
        <f t="shared" si="25"/>
        <v>0</v>
      </c>
      <c r="O150" s="321"/>
      <c r="P150" s="321"/>
      <c r="Q150" s="321"/>
      <c r="R150" s="135"/>
      <c r="T150" s="166" t="s">
        <v>5</v>
      </c>
      <c r="U150" s="42" t="s">
        <v>43</v>
      </c>
      <c r="V150" s="36"/>
      <c r="W150" s="167">
        <f t="shared" si="26"/>
        <v>0</v>
      </c>
      <c r="X150" s="167">
        <v>1.1E-4</v>
      </c>
      <c r="Y150" s="167">
        <f t="shared" si="27"/>
        <v>5.5000000000000003E-4</v>
      </c>
      <c r="Z150" s="167">
        <v>0</v>
      </c>
      <c r="AA150" s="168">
        <f t="shared" si="28"/>
        <v>0</v>
      </c>
      <c r="AR150" s="18" t="s">
        <v>317</v>
      </c>
      <c r="AT150" s="18" t="s">
        <v>236</v>
      </c>
      <c r="AU150" s="18" t="s">
        <v>87</v>
      </c>
      <c r="AY150" s="18" t="s">
        <v>188</v>
      </c>
      <c r="BE150" s="109">
        <f t="shared" si="29"/>
        <v>0</v>
      </c>
      <c r="BF150" s="109">
        <f t="shared" si="30"/>
        <v>0</v>
      </c>
      <c r="BG150" s="109">
        <f t="shared" si="31"/>
        <v>0</v>
      </c>
      <c r="BH150" s="109">
        <f t="shared" si="32"/>
        <v>0</v>
      </c>
      <c r="BI150" s="109">
        <f t="shared" si="33"/>
        <v>0</v>
      </c>
      <c r="BJ150" s="18" t="s">
        <v>87</v>
      </c>
      <c r="BK150" s="169">
        <f t="shared" si="34"/>
        <v>0</v>
      </c>
      <c r="BL150" s="18" t="s">
        <v>253</v>
      </c>
      <c r="BM150" s="18" t="s">
        <v>341</v>
      </c>
    </row>
    <row r="151" spans="2:65" s="1" customFormat="1" ht="22.5" customHeight="1">
      <c r="B151" s="132"/>
      <c r="C151" s="170" t="s">
        <v>272</v>
      </c>
      <c r="D151" s="170" t="s">
        <v>236</v>
      </c>
      <c r="E151" s="171" t="s">
        <v>1102</v>
      </c>
      <c r="F151" s="331" t="s">
        <v>1103</v>
      </c>
      <c r="G151" s="331"/>
      <c r="H151" s="331"/>
      <c r="I151" s="331"/>
      <c r="J151" s="269" t="s">
        <v>247</v>
      </c>
      <c r="K151" s="270">
        <v>7</v>
      </c>
      <c r="L151" s="332">
        <v>0</v>
      </c>
      <c r="M151" s="332"/>
      <c r="N151" s="333">
        <f t="shared" si="25"/>
        <v>0</v>
      </c>
      <c r="O151" s="321"/>
      <c r="P151" s="321"/>
      <c r="Q151" s="321"/>
      <c r="R151" s="135"/>
      <c r="T151" s="166" t="s">
        <v>5</v>
      </c>
      <c r="U151" s="42" t="s">
        <v>43</v>
      </c>
      <c r="V151" s="36"/>
      <c r="W151" s="167">
        <f t="shared" si="26"/>
        <v>0</v>
      </c>
      <c r="X151" s="167">
        <v>1.1E-4</v>
      </c>
      <c r="Y151" s="167">
        <f t="shared" si="27"/>
        <v>7.7000000000000007E-4</v>
      </c>
      <c r="Z151" s="167">
        <v>0</v>
      </c>
      <c r="AA151" s="168">
        <f t="shared" si="28"/>
        <v>0</v>
      </c>
      <c r="AR151" s="18" t="s">
        <v>317</v>
      </c>
      <c r="AT151" s="18" t="s">
        <v>236</v>
      </c>
      <c r="AU151" s="18" t="s">
        <v>87</v>
      </c>
      <c r="AY151" s="18" t="s">
        <v>188</v>
      </c>
      <c r="BE151" s="109">
        <f t="shared" si="29"/>
        <v>0</v>
      </c>
      <c r="BF151" s="109">
        <f t="shared" si="30"/>
        <v>0</v>
      </c>
      <c r="BG151" s="109">
        <f t="shared" si="31"/>
        <v>0</v>
      </c>
      <c r="BH151" s="109">
        <f t="shared" si="32"/>
        <v>0</v>
      </c>
      <c r="BI151" s="109">
        <f t="shared" si="33"/>
        <v>0</v>
      </c>
      <c r="BJ151" s="18" t="s">
        <v>87</v>
      </c>
      <c r="BK151" s="169">
        <f t="shared" si="34"/>
        <v>0</v>
      </c>
      <c r="BL151" s="18" t="s">
        <v>253</v>
      </c>
      <c r="BM151" s="18" t="s">
        <v>349</v>
      </c>
    </row>
    <row r="152" spans="2:65" s="1" customFormat="1" ht="22.5" customHeight="1">
      <c r="B152" s="132"/>
      <c r="C152" s="170" t="s">
        <v>341</v>
      </c>
      <c r="D152" s="170" t="s">
        <v>236</v>
      </c>
      <c r="E152" s="171" t="s">
        <v>1104</v>
      </c>
      <c r="F152" s="331" t="s">
        <v>1105</v>
      </c>
      <c r="G152" s="331"/>
      <c r="H152" s="331"/>
      <c r="I152" s="331"/>
      <c r="J152" s="269" t="s">
        <v>247</v>
      </c>
      <c r="K152" s="270">
        <v>1</v>
      </c>
      <c r="L152" s="332">
        <v>0</v>
      </c>
      <c r="M152" s="332"/>
      <c r="N152" s="333">
        <f t="shared" si="25"/>
        <v>0</v>
      </c>
      <c r="O152" s="321"/>
      <c r="P152" s="321"/>
      <c r="Q152" s="321"/>
      <c r="R152" s="135"/>
      <c r="T152" s="166" t="s">
        <v>5</v>
      </c>
      <c r="U152" s="42" t="s">
        <v>43</v>
      </c>
      <c r="V152" s="36"/>
      <c r="W152" s="167">
        <f t="shared" si="26"/>
        <v>0</v>
      </c>
      <c r="X152" s="167">
        <v>1.1E-4</v>
      </c>
      <c r="Y152" s="167">
        <f t="shared" si="27"/>
        <v>1.1E-4</v>
      </c>
      <c r="Z152" s="167">
        <v>0</v>
      </c>
      <c r="AA152" s="168">
        <f t="shared" si="28"/>
        <v>0</v>
      </c>
      <c r="AR152" s="18" t="s">
        <v>317</v>
      </c>
      <c r="AT152" s="18" t="s">
        <v>236</v>
      </c>
      <c r="AU152" s="18" t="s">
        <v>87</v>
      </c>
      <c r="AY152" s="18" t="s">
        <v>188</v>
      </c>
      <c r="BE152" s="109">
        <f t="shared" si="29"/>
        <v>0</v>
      </c>
      <c r="BF152" s="109">
        <f t="shared" si="30"/>
        <v>0</v>
      </c>
      <c r="BG152" s="109">
        <f t="shared" si="31"/>
        <v>0</v>
      </c>
      <c r="BH152" s="109">
        <f t="shared" si="32"/>
        <v>0</v>
      </c>
      <c r="BI152" s="109">
        <f t="shared" si="33"/>
        <v>0</v>
      </c>
      <c r="BJ152" s="18" t="s">
        <v>87</v>
      </c>
      <c r="BK152" s="169">
        <f t="shared" si="34"/>
        <v>0</v>
      </c>
      <c r="BL152" s="18" t="s">
        <v>253</v>
      </c>
      <c r="BM152" s="18" t="s">
        <v>357</v>
      </c>
    </row>
    <row r="153" spans="2:65" s="1" customFormat="1" ht="31.5" customHeight="1">
      <c r="B153" s="132"/>
      <c r="C153" s="161" t="s">
        <v>219</v>
      </c>
      <c r="D153" s="161" t="s">
        <v>189</v>
      </c>
      <c r="E153" s="162" t="s">
        <v>1106</v>
      </c>
      <c r="F153" s="319" t="s">
        <v>1107</v>
      </c>
      <c r="G153" s="319"/>
      <c r="H153" s="319"/>
      <c r="I153" s="319"/>
      <c r="J153" s="265" t="s">
        <v>247</v>
      </c>
      <c r="K153" s="266">
        <v>13</v>
      </c>
      <c r="L153" s="320">
        <v>0</v>
      </c>
      <c r="M153" s="320"/>
      <c r="N153" s="321">
        <f t="shared" si="25"/>
        <v>0</v>
      </c>
      <c r="O153" s="321"/>
      <c r="P153" s="321"/>
      <c r="Q153" s="321"/>
      <c r="R153" s="135"/>
      <c r="T153" s="166" t="s">
        <v>5</v>
      </c>
      <c r="U153" s="42" t="s">
        <v>43</v>
      </c>
      <c r="V153" s="36"/>
      <c r="W153" s="167">
        <f t="shared" si="26"/>
        <v>0</v>
      </c>
      <c r="X153" s="167">
        <v>1.7000000000000001E-4</v>
      </c>
      <c r="Y153" s="167">
        <f t="shared" si="27"/>
        <v>2.2100000000000002E-3</v>
      </c>
      <c r="Z153" s="167">
        <v>0</v>
      </c>
      <c r="AA153" s="168">
        <f t="shared" si="28"/>
        <v>0</v>
      </c>
      <c r="AR153" s="18" t="s">
        <v>253</v>
      </c>
      <c r="AT153" s="18" t="s">
        <v>189</v>
      </c>
      <c r="AU153" s="18" t="s">
        <v>87</v>
      </c>
      <c r="AY153" s="18" t="s">
        <v>188</v>
      </c>
      <c r="BE153" s="109">
        <f t="shared" si="29"/>
        <v>0</v>
      </c>
      <c r="BF153" s="109">
        <f t="shared" si="30"/>
        <v>0</v>
      </c>
      <c r="BG153" s="109">
        <f t="shared" si="31"/>
        <v>0</v>
      </c>
      <c r="BH153" s="109">
        <f t="shared" si="32"/>
        <v>0</v>
      </c>
      <c r="BI153" s="109">
        <f t="shared" si="33"/>
        <v>0</v>
      </c>
      <c r="BJ153" s="18" t="s">
        <v>87</v>
      </c>
      <c r="BK153" s="169">
        <f t="shared" si="34"/>
        <v>0</v>
      </c>
      <c r="BL153" s="18" t="s">
        <v>253</v>
      </c>
      <c r="BM153" s="18" t="s">
        <v>365</v>
      </c>
    </row>
    <row r="154" spans="2:65" s="1" customFormat="1" ht="31.5" customHeight="1">
      <c r="B154" s="132"/>
      <c r="C154" s="161" t="s">
        <v>223</v>
      </c>
      <c r="D154" s="161" t="s">
        <v>189</v>
      </c>
      <c r="E154" s="162" t="s">
        <v>1108</v>
      </c>
      <c r="F154" s="319" t="s">
        <v>1109</v>
      </c>
      <c r="G154" s="319"/>
      <c r="H154" s="319"/>
      <c r="I154" s="319"/>
      <c r="J154" s="265" t="s">
        <v>603</v>
      </c>
      <c r="K154" s="272">
        <v>0</v>
      </c>
      <c r="L154" s="320">
        <v>0</v>
      </c>
      <c r="M154" s="320"/>
      <c r="N154" s="321">
        <f t="shared" si="25"/>
        <v>0</v>
      </c>
      <c r="O154" s="321"/>
      <c r="P154" s="321"/>
      <c r="Q154" s="321"/>
      <c r="R154" s="135"/>
      <c r="T154" s="166" t="s">
        <v>5</v>
      </c>
      <c r="U154" s="42" t="s">
        <v>43</v>
      </c>
      <c r="V154" s="36"/>
      <c r="W154" s="167">
        <f t="shared" si="26"/>
        <v>0</v>
      </c>
      <c r="X154" s="167">
        <v>0</v>
      </c>
      <c r="Y154" s="167">
        <f t="shared" si="27"/>
        <v>0</v>
      </c>
      <c r="Z154" s="167">
        <v>0</v>
      </c>
      <c r="AA154" s="168">
        <f t="shared" si="28"/>
        <v>0</v>
      </c>
      <c r="AR154" s="18" t="s">
        <v>253</v>
      </c>
      <c r="AT154" s="18" t="s">
        <v>189</v>
      </c>
      <c r="AU154" s="18" t="s">
        <v>87</v>
      </c>
      <c r="AY154" s="18" t="s">
        <v>188</v>
      </c>
      <c r="BE154" s="109">
        <f t="shared" si="29"/>
        <v>0</v>
      </c>
      <c r="BF154" s="109">
        <f t="shared" si="30"/>
        <v>0</v>
      </c>
      <c r="BG154" s="109">
        <f t="shared" si="31"/>
        <v>0</v>
      </c>
      <c r="BH154" s="109">
        <f t="shared" si="32"/>
        <v>0</v>
      </c>
      <c r="BI154" s="109">
        <f t="shared" si="33"/>
        <v>0</v>
      </c>
      <c r="BJ154" s="18" t="s">
        <v>87</v>
      </c>
      <c r="BK154" s="169">
        <f t="shared" si="34"/>
        <v>0</v>
      </c>
      <c r="BL154" s="18" t="s">
        <v>253</v>
      </c>
      <c r="BM154" s="18" t="s">
        <v>373</v>
      </c>
    </row>
    <row r="155" spans="2:65" s="10" customFormat="1" ht="29.85" customHeight="1">
      <c r="B155" s="150"/>
      <c r="C155" s="151"/>
      <c r="D155" s="160" t="s">
        <v>1060</v>
      </c>
      <c r="E155" s="160"/>
      <c r="F155" s="267"/>
      <c r="G155" s="267"/>
      <c r="H155" s="267"/>
      <c r="I155" s="267"/>
      <c r="J155" s="267"/>
      <c r="K155" s="267"/>
      <c r="L155" s="160"/>
      <c r="M155" s="160"/>
      <c r="N155" s="317">
        <f>BK155</f>
        <v>0</v>
      </c>
      <c r="O155" s="318"/>
      <c r="P155" s="318"/>
      <c r="Q155" s="318"/>
      <c r="R155" s="153"/>
      <c r="T155" s="154"/>
      <c r="U155" s="151"/>
      <c r="V155" s="151"/>
      <c r="W155" s="155">
        <f>SUM(W156:W175)</f>
        <v>0</v>
      </c>
      <c r="X155" s="151"/>
      <c r="Y155" s="155">
        <f>SUM(Y156:Y175)</f>
        <v>0.30925999999999998</v>
      </c>
      <c r="Z155" s="151"/>
      <c r="AA155" s="156">
        <f>SUM(AA156:AA175)</f>
        <v>0</v>
      </c>
      <c r="AR155" s="157" t="s">
        <v>87</v>
      </c>
      <c r="AT155" s="158" t="s">
        <v>75</v>
      </c>
      <c r="AU155" s="158" t="s">
        <v>83</v>
      </c>
      <c r="AY155" s="157" t="s">
        <v>188</v>
      </c>
      <c r="BK155" s="159">
        <f>SUM(BK156:BK175)</f>
        <v>0</v>
      </c>
    </row>
    <row r="156" spans="2:65" s="1" customFormat="1" ht="31.5" customHeight="1">
      <c r="B156" s="132"/>
      <c r="C156" s="161" t="s">
        <v>313</v>
      </c>
      <c r="D156" s="161" t="s">
        <v>189</v>
      </c>
      <c r="E156" s="162" t="s">
        <v>1110</v>
      </c>
      <c r="F156" s="319" t="s">
        <v>1111</v>
      </c>
      <c r="G156" s="319"/>
      <c r="H156" s="319"/>
      <c r="I156" s="319"/>
      <c r="J156" s="265" t="s">
        <v>247</v>
      </c>
      <c r="K156" s="266">
        <v>1</v>
      </c>
      <c r="L156" s="320">
        <v>0</v>
      </c>
      <c r="M156" s="320"/>
      <c r="N156" s="321">
        <f t="shared" ref="N156:N175" si="35">ROUND(L156*K156,3)</f>
        <v>0</v>
      </c>
      <c r="O156" s="321"/>
      <c r="P156" s="321"/>
      <c r="Q156" s="321"/>
      <c r="R156" s="135"/>
      <c r="T156" s="166" t="s">
        <v>5</v>
      </c>
      <c r="U156" s="42" t="s">
        <v>43</v>
      </c>
      <c r="V156" s="36"/>
      <c r="W156" s="167">
        <f t="shared" ref="W156:W175" si="36">V156*K156</f>
        <v>0</v>
      </c>
      <c r="X156" s="167">
        <v>2.0000000000000002E-5</v>
      </c>
      <c r="Y156" s="167">
        <f t="shared" ref="Y156:Y175" si="37">X156*K156</f>
        <v>2.0000000000000002E-5</v>
      </c>
      <c r="Z156" s="167">
        <v>0</v>
      </c>
      <c r="AA156" s="168">
        <f t="shared" ref="AA156:AA175" si="38">Z156*K156</f>
        <v>0</v>
      </c>
      <c r="AR156" s="18" t="s">
        <v>253</v>
      </c>
      <c r="AT156" s="18" t="s">
        <v>189</v>
      </c>
      <c r="AU156" s="18" t="s">
        <v>87</v>
      </c>
      <c r="AY156" s="18" t="s">
        <v>188</v>
      </c>
      <c r="BE156" s="109">
        <f t="shared" ref="BE156:BE175" si="39">IF(U156="základná",N156,0)</f>
        <v>0</v>
      </c>
      <c r="BF156" s="109">
        <f t="shared" ref="BF156:BF175" si="40">IF(U156="znížená",N156,0)</f>
        <v>0</v>
      </c>
      <c r="BG156" s="109">
        <f t="shared" ref="BG156:BG175" si="41">IF(U156="zákl. prenesená",N156,0)</f>
        <v>0</v>
      </c>
      <c r="BH156" s="109">
        <f t="shared" ref="BH156:BH175" si="42">IF(U156="zníž. prenesená",N156,0)</f>
        <v>0</v>
      </c>
      <c r="BI156" s="109">
        <f t="shared" ref="BI156:BI175" si="43">IF(U156="nulová",N156,0)</f>
        <v>0</v>
      </c>
      <c r="BJ156" s="18" t="s">
        <v>87</v>
      </c>
      <c r="BK156" s="169">
        <f t="shared" ref="BK156:BK175" si="44">ROUND(L156*K156,3)</f>
        <v>0</v>
      </c>
      <c r="BL156" s="18" t="s">
        <v>253</v>
      </c>
      <c r="BM156" s="18" t="s">
        <v>380</v>
      </c>
    </row>
    <row r="157" spans="2:65" s="1" customFormat="1" ht="31.5" customHeight="1">
      <c r="B157" s="132"/>
      <c r="C157" s="161" t="s">
        <v>317</v>
      </c>
      <c r="D157" s="161" t="s">
        <v>189</v>
      </c>
      <c r="E157" s="162" t="s">
        <v>1112</v>
      </c>
      <c r="F157" s="319" t="s">
        <v>1113</v>
      </c>
      <c r="G157" s="319"/>
      <c r="H157" s="319"/>
      <c r="I157" s="319"/>
      <c r="J157" s="265" t="s">
        <v>247</v>
      </c>
      <c r="K157" s="266">
        <v>4</v>
      </c>
      <c r="L157" s="320">
        <v>0</v>
      </c>
      <c r="M157" s="320"/>
      <c r="N157" s="321">
        <f t="shared" si="35"/>
        <v>0</v>
      </c>
      <c r="O157" s="321"/>
      <c r="P157" s="321"/>
      <c r="Q157" s="321"/>
      <c r="R157" s="135"/>
      <c r="T157" s="166" t="s">
        <v>5</v>
      </c>
      <c r="U157" s="42" t="s">
        <v>43</v>
      </c>
      <c r="V157" s="36"/>
      <c r="W157" s="167">
        <f t="shared" si="36"/>
        <v>0</v>
      </c>
      <c r="X157" s="167">
        <v>2.0000000000000002E-5</v>
      </c>
      <c r="Y157" s="167">
        <f t="shared" si="37"/>
        <v>8.0000000000000007E-5</v>
      </c>
      <c r="Z157" s="167">
        <v>0</v>
      </c>
      <c r="AA157" s="168">
        <f t="shared" si="38"/>
        <v>0</v>
      </c>
      <c r="AR157" s="18" t="s">
        <v>253</v>
      </c>
      <c r="AT157" s="18" t="s">
        <v>189</v>
      </c>
      <c r="AU157" s="18" t="s">
        <v>87</v>
      </c>
      <c r="AY157" s="18" t="s">
        <v>188</v>
      </c>
      <c r="BE157" s="109">
        <f t="shared" si="39"/>
        <v>0</v>
      </c>
      <c r="BF157" s="109">
        <f t="shared" si="40"/>
        <v>0</v>
      </c>
      <c r="BG157" s="109">
        <f t="shared" si="41"/>
        <v>0</v>
      </c>
      <c r="BH157" s="109">
        <f t="shared" si="42"/>
        <v>0</v>
      </c>
      <c r="BI157" s="109">
        <f t="shared" si="43"/>
        <v>0</v>
      </c>
      <c r="BJ157" s="18" t="s">
        <v>87</v>
      </c>
      <c r="BK157" s="169">
        <f t="shared" si="44"/>
        <v>0</v>
      </c>
      <c r="BL157" s="18" t="s">
        <v>253</v>
      </c>
      <c r="BM157" s="18" t="s">
        <v>387</v>
      </c>
    </row>
    <row r="158" spans="2:65" s="1" customFormat="1" ht="44.25" customHeight="1">
      <c r="B158" s="132"/>
      <c r="C158" s="161" t="s">
        <v>321</v>
      </c>
      <c r="D158" s="161" t="s">
        <v>189</v>
      </c>
      <c r="E158" s="162" t="s">
        <v>1114</v>
      </c>
      <c r="F158" s="319" t="s">
        <v>1115</v>
      </c>
      <c r="G158" s="319"/>
      <c r="H158" s="319"/>
      <c r="I158" s="319"/>
      <c r="J158" s="265" t="s">
        <v>247</v>
      </c>
      <c r="K158" s="266">
        <v>1</v>
      </c>
      <c r="L158" s="320">
        <v>0</v>
      </c>
      <c r="M158" s="320"/>
      <c r="N158" s="321">
        <f t="shared" si="35"/>
        <v>0</v>
      </c>
      <c r="O158" s="321"/>
      <c r="P158" s="321"/>
      <c r="Q158" s="321"/>
      <c r="R158" s="135"/>
      <c r="T158" s="166" t="s">
        <v>5</v>
      </c>
      <c r="U158" s="42" t="s">
        <v>43</v>
      </c>
      <c r="V158" s="36"/>
      <c r="W158" s="167">
        <f t="shared" si="36"/>
        <v>0</v>
      </c>
      <c r="X158" s="167">
        <v>2.0000000000000002E-5</v>
      </c>
      <c r="Y158" s="167">
        <f t="shared" si="37"/>
        <v>2.0000000000000002E-5</v>
      </c>
      <c r="Z158" s="167">
        <v>0</v>
      </c>
      <c r="AA158" s="168">
        <f t="shared" si="38"/>
        <v>0</v>
      </c>
      <c r="AR158" s="18" t="s">
        <v>253</v>
      </c>
      <c r="AT158" s="18" t="s">
        <v>189</v>
      </c>
      <c r="AU158" s="18" t="s">
        <v>87</v>
      </c>
      <c r="AY158" s="18" t="s">
        <v>188</v>
      </c>
      <c r="BE158" s="109">
        <f t="shared" si="39"/>
        <v>0</v>
      </c>
      <c r="BF158" s="109">
        <f t="shared" si="40"/>
        <v>0</v>
      </c>
      <c r="BG158" s="109">
        <f t="shared" si="41"/>
        <v>0</v>
      </c>
      <c r="BH158" s="109">
        <f t="shared" si="42"/>
        <v>0</v>
      </c>
      <c r="BI158" s="109">
        <f t="shared" si="43"/>
        <v>0</v>
      </c>
      <c r="BJ158" s="18" t="s">
        <v>87</v>
      </c>
      <c r="BK158" s="169">
        <f t="shared" si="44"/>
        <v>0</v>
      </c>
      <c r="BL158" s="18" t="s">
        <v>253</v>
      </c>
      <c r="BM158" s="18" t="s">
        <v>396</v>
      </c>
    </row>
    <row r="159" spans="2:65" s="1" customFormat="1" ht="44.25" customHeight="1">
      <c r="B159" s="132"/>
      <c r="C159" s="161" t="s">
        <v>325</v>
      </c>
      <c r="D159" s="161" t="s">
        <v>189</v>
      </c>
      <c r="E159" s="162" t="s">
        <v>1116</v>
      </c>
      <c r="F159" s="319" t="s">
        <v>1117</v>
      </c>
      <c r="G159" s="319"/>
      <c r="H159" s="319"/>
      <c r="I159" s="319"/>
      <c r="J159" s="265" t="s">
        <v>247</v>
      </c>
      <c r="K159" s="266">
        <v>1</v>
      </c>
      <c r="L159" s="320">
        <v>0</v>
      </c>
      <c r="M159" s="320"/>
      <c r="N159" s="321">
        <f t="shared" si="35"/>
        <v>0</v>
      </c>
      <c r="O159" s="321"/>
      <c r="P159" s="321"/>
      <c r="Q159" s="321"/>
      <c r="R159" s="135"/>
      <c r="T159" s="166" t="s">
        <v>5</v>
      </c>
      <c r="U159" s="42" t="s">
        <v>43</v>
      </c>
      <c r="V159" s="36"/>
      <c r="W159" s="167">
        <f t="shared" si="36"/>
        <v>0</v>
      </c>
      <c r="X159" s="167">
        <v>2.0000000000000002E-5</v>
      </c>
      <c r="Y159" s="167">
        <f t="shared" si="37"/>
        <v>2.0000000000000002E-5</v>
      </c>
      <c r="Z159" s="167">
        <v>0</v>
      </c>
      <c r="AA159" s="168">
        <f t="shared" si="38"/>
        <v>0</v>
      </c>
      <c r="AR159" s="18" t="s">
        <v>253</v>
      </c>
      <c r="AT159" s="18" t="s">
        <v>189</v>
      </c>
      <c r="AU159" s="18" t="s">
        <v>87</v>
      </c>
      <c r="AY159" s="18" t="s">
        <v>188</v>
      </c>
      <c r="BE159" s="109">
        <f t="shared" si="39"/>
        <v>0</v>
      </c>
      <c r="BF159" s="109">
        <f t="shared" si="40"/>
        <v>0</v>
      </c>
      <c r="BG159" s="109">
        <f t="shared" si="41"/>
        <v>0</v>
      </c>
      <c r="BH159" s="109">
        <f t="shared" si="42"/>
        <v>0</v>
      </c>
      <c r="BI159" s="109">
        <f t="shared" si="43"/>
        <v>0</v>
      </c>
      <c r="BJ159" s="18" t="s">
        <v>87</v>
      </c>
      <c r="BK159" s="169">
        <f t="shared" si="44"/>
        <v>0</v>
      </c>
      <c r="BL159" s="18" t="s">
        <v>253</v>
      </c>
      <c r="BM159" s="18" t="s">
        <v>404</v>
      </c>
    </row>
    <row r="160" spans="2:65" s="1" customFormat="1" ht="31.5" customHeight="1">
      <c r="B160" s="132"/>
      <c r="C160" s="161" t="s">
        <v>329</v>
      </c>
      <c r="D160" s="161" t="s">
        <v>189</v>
      </c>
      <c r="E160" s="162" t="s">
        <v>1118</v>
      </c>
      <c r="F160" s="319" t="s">
        <v>1119</v>
      </c>
      <c r="G160" s="319"/>
      <c r="H160" s="319"/>
      <c r="I160" s="319"/>
      <c r="J160" s="265" t="s">
        <v>247</v>
      </c>
      <c r="K160" s="266">
        <v>2</v>
      </c>
      <c r="L160" s="320">
        <v>0</v>
      </c>
      <c r="M160" s="320"/>
      <c r="N160" s="321">
        <f t="shared" si="35"/>
        <v>0</v>
      </c>
      <c r="O160" s="321"/>
      <c r="P160" s="321"/>
      <c r="Q160" s="321"/>
      <c r="R160" s="135"/>
      <c r="T160" s="166" t="s">
        <v>5</v>
      </c>
      <c r="U160" s="42" t="s">
        <v>43</v>
      </c>
      <c r="V160" s="36"/>
      <c r="W160" s="167">
        <f t="shared" si="36"/>
        <v>0</v>
      </c>
      <c r="X160" s="167">
        <v>2.0000000000000002E-5</v>
      </c>
      <c r="Y160" s="167">
        <f t="shared" si="37"/>
        <v>4.0000000000000003E-5</v>
      </c>
      <c r="Z160" s="167">
        <v>0</v>
      </c>
      <c r="AA160" s="168">
        <f t="shared" si="38"/>
        <v>0</v>
      </c>
      <c r="AR160" s="18" t="s">
        <v>253</v>
      </c>
      <c r="AT160" s="18" t="s">
        <v>189</v>
      </c>
      <c r="AU160" s="18" t="s">
        <v>87</v>
      </c>
      <c r="AY160" s="18" t="s">
        <v>188</v>
      </c>
      <c r="BE160" s="109">
        <f t="shared" si="39"/>
        <v>0</v>
      </c>
      <c r="BF160" s="109">
        <f t="shared" si="40"/>
        <v>0</v>
      </c>
      <c r="BG160" s="109">
        <f t="shared" si="41"/>
        <v>0</v>
      </c>
      <c r="BH160" s="109">
        <f t="shared" si="42"/>
        <v>0</v>
      </c>
      <c r="BI160" s="109">
        <f t="shared" si="43"/>
        <v>0</v>
      </c>
      <c r="BJ160" s="18" t="s">
        <v>87</v>
      </c>
      <c r="BK160" s="169">
        <f t="shared" si="44"/>
        <v>0</v>
      </c>
      <c r="BL160" s="18" t="s">
        <v>253</v>
      </c>
      <c r="BM160" s="18" t="s">
        <v>412</v>
      </c>
    </row>
    <row r="161" spans="2:65" s="1" customFormat="1" ht="44.25" customHeight="1">
      <c r="B161" s="132"/>
      <c r="C161" s="161" t="s">
        <v>333</v>
      </c>
      <c r="D161" s="161" t="s">
        <v>189</v>
      </c>
      <c r="E161" s="162" t="s">
        <v>1120</v>
      </c>
      <c r="F161" s="319" t="s">
        <v>1121</v>
      </c>
      <c r="G161" s="319"/>
      <c r="H161" s="319"/>
      <c r="I161" s="319"/>
      <c r="J161" s="265" t="s">
        <v>247</v>
      </c>
      <c r="K161" s="266">
        <v>3</v>
      </c>
      <c r="L161" s="320">
        <v>0</v>
      </c>
      <c r="M161" s="320"/>
      <c r="N161" s="321">
        <f t="shared" si="35"/>
        <v>0</v>
      </c>
      <c r="O161" s="321"/>
      <c r="P161" s="321"/>
      <c r="Q161" s="321"/>
      <c r="R161" s="135"/>
      <c r="T161" s="166" t="s">
        <v>5</v>
      </c>
      <c r="U161" s="42" t="s">
        <v>43</v>
      </c>
      <c r="V161" s="36"/>
      <c r="W161" s="167">
        <f t="shared" si="36"/>
        <v>0</v>
      </c>
      <c r="X161" s="167">
        <v>2.0000000000000002E-5</v>
      </c>
      <c r="Y161" s="167">
        <f t="shared" si="37"/>
        <v>6.0000000000000008E-5</v>
      </c>
      <c r="Z161" s="167">
        <v>0</v>
      </c>
      <c r="AA161" s="168">
        <f t="shared" si="38"/>
        <v>0</v>
      </c>
      <c r="AR161" s="18" t="s">
        <v>253</v>
      </c>
      <c r="AT161" s="18" t="s">
        <v>189</v>
      </c>
      <c r="AU161" s="18" t="s">
        <v>87</v>
      </c>
      <c r="AY161" s="18" t="s">
        <v>188</v>
      </c>
      <c r="BE161" s="109">
        <f t="shared" si="39"/>
        <v>0</v>
      </c>
      <c r="BF161" s="109">
        <f t="shared" si="40"/>
        <v>0</v>
      </c>
      <c r="BG161" s="109">
        <f t="shared" si="41"/>
        <v>0</v>
      </c>
      <c r="BH161" s="109">
        <f t="shared" si="42"/>
        <v>0</v>
      </c>
      <c r="BI161" s="109">
        <f t="shared" si="43"/>
        <v>0</v>
      </c>
      <c r="BJ161" s="18" t="s">
        <v>87</v>
      </c>
      <c r="BK161" s="169">
        <f t="shared" si="44"/>
        <v>0</v>
      </c>
      <c r="BL161" s="18" t="s">
        <v>253</v>
      </c>
      <c r="BM161" s="18" t="s">
        <v>420</v>
      </c>
    </row>
    <row r="162" spans="2:65" s="1" customFormat="1" ht="44.25" customHeight="1">
      <c r="B162" s="132"/>
      <c r="C162" s="161" t="s">
        <v>337</v>
      </c>
      <c r="D162" s="161" t="s">
        <v>189</v>
      </c>
      <c r="E162" s="162" t="s">
        <v>1122</v>
      </c>
      <c r="F162" s="319" t="s">
        <v>1123</v>
      </c>
      <c r="G162" s="319"/>
      <c r="H162" s="319"/>
      <c r="I162" s="319"/>
      <c r="J162" s="265" t="s">
        <v>247</v>
      </c>
      <c r="K162" s="266">
        <v>1</v>
      </c>
      <c r="L162" s="320">
        <v>0</v>
      </c>
      <c r="M162" s="320"/>
      <c r="N162" s="321">
        <f t="shared" si="35"/>
        <v>0</v>
      </c>
      <c r="O162" s="321"/>
      <c r="P162" s="321"/>
      <c r="Q162" s="321"/>
      <c r="R162" s="135"/>
      <c r="T162" s="166" t="s">
        <v>5</v>
      </c>
      <c r="U162" s="42" t="s">
        <v>43</v>
      </c>
      <c r="V162" s="36"/>
      <c r="W162" s="167">
        <f t="shared" si="36"/>
        <v>0</v>
      </c>
      <c r="X162" s="167">
        <v>2.0000000000000002E-5</v>
      </c>
      <c r="Y162" s="167">
        <f t="shared" si="37"/>
        <v>2.0000000000000002E-5</v>
      </c>
      <c r="Z162" s="167">
        <v>0</v>
      </c>
      <c r="AA162" s="168">
        <f t="shared" si="38"/>
        <v>0</v>
      </c>
      <c r="AR162" s="18" t="s">
        <v>253</v>
      </c>
      <c r="AT162" s="18" t="s">
        <v>189</v>
      </c>
      <c r="AU162" s="18" t="s">
        <v>87</v>
      </c>
      <c r="AY162" s="18" t="s">
        <v>188</v>
      </c>
      <c r="BE162" s="109">
        <f t="shared" si="39"/>
        <v>0</v>
      </c>
      <c r="BF162" s="109">
        <f t="shared" si="40"/>
        <v>0</v>
      </c>
      <c r="BG162" s="109">
        <f t="shared" si="41"/>
        <v>0</v>
      </c>
      <c r="BH162" s="109">
        <f t="shared" si="42"/>
        <v>0</v>
      </c>
      <c r="BI162" s="109">
        <f t="shared" si="43"/>
        <v>0</v>
      </c>
      <c r="BJ162" s="18" t="s">
        <v>87</v>
      </c>
      <c r="BK162" s="169">
        <f t="shared" si="44"/>
        <v>0</v>
      </c>
      <c r="BL162" s="18" t="s">
        <v>253</v>
      </c>
      <c r="BM162" s="18" t="s">
        <v>428</v>
      </c>
    </row>
    <row r="163" spans="2:65" s="1" customFormat="1" ht="31.5" customHeight="1">
      <c r="B163" s="132"/>
      <c r="C163" s="161" t="s">
        <v>231</v>
      </c>
      <c r="D163" s="161" t="s">
        <v>189</v>
      </c>
      <c r="E163" s="162" t="s">
        <v>1124</v>
      </c>
      <c r="F163" s="319" t="s">
        <v>1125</v>
      </c>
      <c r="G163" s="319"/>
      <c r="H163" s="319"/>
      <c r="I163" s="319"/>
      <c r="J163" s="265" t="s">
        <v>247</v>
      </c>
      <c r="K163" s="266">
        <v>6</v>
      </c>
      <c r="L163" s="320">
        <v>0</v>
      </c>
      <c r="M163" s="320"/>
      <c r="N163" s="321">
        <f t="shared" si="35"/>
        <v>0</v>
      </c>
      <c r="O163" s="321"/>
      <c r="P163" s="321"/>
      <c r="Q163" s="321"/>
      <c r="R163" s="135"/>
      <c r="T163" s="166" t="s">
        <v>5</v>
      </c>
      <c r="U163" s="42" t="s">
        <v>43</v>
      </c>
      <c r="V163" s="36"/>
      <c r="W163" s="167">
        <f t="shared" si="36"/>
        <v>0</v>
      </c>
      <c r="X163" s="167">
        <v>0</v>
      </c>
      <c r="Y163" s="167">
        <f t="shared" si="37"/>
        <v>0</v>
      </c>
      <c r="Z163" s="167">
        <v>0</v>
      </c>
      <c r="AA163" s="168">
        <f t="shared" si="38"/>
        <v>0</v>
      </c>
      <c r="AR163" s="18" t="s">
        <v>253</v>
      </c>
      <c r="AT163" s="18" t="s">
        <v>189</v>
      </c>
      <c r="AU163" s="18" t="s">
        <v>87</v>
      </c>
      <c r="AY163" s="18" t="s">
        <v>188</v>
      </c>
      <c r="BE163" s="109">
        <f t="shared" si="39"/>
        <v>0</v>
      </c>
      <c r="BF163" s="109">
        <f t="shared" si="40"/>
        <v>0</v>
      </c>
      <c r="BG163" s="109">
        <f t="shared" si="41"/>
        <v>0</v>
      </c>
      <c r="BH163" s="109">
        <f t="shared" si="42"/>
        <v>0</v>
      </c>
      <c r="BI163" s="109">
        <f t="shared" si="43"/>
        <v>0</v>
      </c>
      <c r="BJ163" s="18" t="s">
        <v>87</v>
      </c>
      <c r="BK163" s="169">
        <f t="shared" si="44"/>
        <v>0</v>
      </c>
      <c r="BL163" s="18" t="s">
        <v>253</v>
      </c>
      <c r="BM163" s="18" t="s">
        <v>436</v>
      </c>
    </row>
    <row r="164" spans="2:65" s="1" customFormat="1" ht="31.5" customHeight="1">
      <c r="B164" s="132"/>
      <c r="C164" s="161" t="s">
        <v>235</v>
      </c>
      <c r="D164" s="161" t="s">
        <v>189</v>
      </c>
      <c r="E164" s="162" t="s">
        <v>1126</v>
      </c>
      <c r="F164" s="319" t="s">
        <v>1127</v>
      </c>
      <c r="G164" s="319"/>
      <c r="H164" s="319"/>
      <c r="I164" s="319"/>
      <c r="J164" s="265" t="s">
        <v>247</v>
      </c>
      <c r="K164" s="266">
        <v>7</v>
      </c>
      <c r="L164" s="320">
        <v>0</v>
      </c>
      <c r="M164" s="320"/>
      <c r="N164" s="321">
        <f t="shared" si="35"/>
        <v>0</v>
      </c>
      <c r="O164" s="321"/>
      <c r="P164" s="321"/>
      <c r="Q164" s="321"/>
      <c r="R164" s="135"/>
      <c r="T164" s="166" t="s">
        <v>5</v>
      </c>
      <c r="U164" s="42" t="s">
        <v>43</v>
      </c>
      <c r="V164" s="36"/>
      <c r="W164" s="167">
        <f t="shared" si="36"/>
        <v>0</v>
      </c>
      <c r="X164" s="167">
        <v>0</v>
      </c>
      <c r="Y164" s="167">
        <f t="shared" si="37"/>
        <v>0</v>
      </c>
      <c r="Z164" s="167">
        <v>0</v>
      </c>
      <c r="AA164" s="168">
        <f t="shared" si="38"/>
        <v>0</v>
      </c>
      <c r="AR164" s="18" t="s">
        <v>253</v>
      </c>
      <c r="AT164" s="18" t="s">
        <v>189</v>
      </c>
      <c r="AU164" s="18" t="s">
        <v>87</v>
      </c>
      <c r="AY164" s="18" t="s">
        <v>188</v>
      </c>
      <c r="BE164" s="109">
        <f t="shared" si="39"/>
        <v>0</v>
      </c>
      <c r="BF164" s="109">
        <f t="shared" si="40"/>
        <v>0</v>
      </c>
      <c r="BG164" s="109">
        <f t="shared" si="41"/>
        <v>0</v>
      </c>
      <c r="BH164" s="109">
        <f t="shared" si="42"/>
        <v>0</v>
      </c>
      <c r="BI164" s="109">
        <f t="shared" si="43"/>
        <v>0</v>
      </c>
      <c r="BJ164" s="18" t="s">
        <v>87</v>
      </c>
      <c r="BK164" s="169">
        <f t="shared" si="44"/>
        <v>0</v>
      </c>
      <c r="BL164" s="18" t="s">
        <v>253</v>
      </c>
      <c r="BM164" s="18" t="s">
        <v>444</v>
      </c>
    </row>
    <row r="165" spans="2:65" s="1" customFormat="1" ht="44.25" customHeight="1">
      <c r="B165" s="132"/>
      <c r="C165" s="170" t="s">
        <v>276</v>
      </c>
      <c r="D165" s="170" t="s">
        <v>236</v>
      </c>
      <c r="E165" s="171" t="s">
        <v>1128</v>
      </c>
      <c r="F165" s="331" t="s">
        <v>1129</v>
      </c>
      <c r="G165" s="331"/>
      <c r="H165" s="331"/>
      <c r="I165" s="331"/>
      <c r="J165" s="269" t="s">
        <v>247</v>
      </c>
      <c r="K165" s="270">
        <v>1</v>
      </c>
      <c r="L165" s="332">
        <v>0</v>
      </c>
      <c r="M165" s="332"/>
      <c r="N165" s="333">
        <f t="shared" si="35"/>
        <v>0</v>
      </c>
      <c r="O165" s="321"/>
      <c r="P165" s="321"/>
      <c r="Q165" s="321"/>
      <c r="R165" s="135"/>
      <c r="T165" s="166" t="s">
        <v>5</v>
      </c>
      <c r="U165" s="42" t="s">
        <v>43</v>
      </c>
      <c r="V165" s="36"/>
      <c r="W165" s="167">
        <f t="shared" si="36"/>
        <v>0</v>
      </c>
      <c r="X165" s="167">
        <v>8.9999999999999993E-3</v>
      </c>
      <c r="Y165" s="167">
        <f t="shared" si="37"/>
        <v>8.9999999999999993E-3</v>
      </c>
      <c r="Z165" s="167">
        <v>0</v>
      </c>
      <c r="AA165" s="168">
        <f t="shared" si="38"/>
        <v>0</v>
      </c>
      <c r="AR165" s="18" t="s">
        <v>317</v>
      </c>
      <c r="AT165" s="18" t="s">
        <v>236</v>
      </c>
      <c r="AU165" s="18" t="s">
        <v>87</v>
      </c>
      <c r="AY165" s="18" t="s">
        <v>188</v>
      </c>
      <c r="BE165" s="109">
        <f t="shared" si="39"/>
        <v>0</v>
      </c>
      <c r="BF165" s="109">
        <f t="shared" si="40"/>
        <v>0</v>
      </c>
      <c r="BG165" s="109">
        <f t="shared" si="41"/>
        <v>0</v>
      </c>
      <c r="BH165" s="109">
        <f t="shared" si="42"/>
        <v>0</v>
      </c>
      <c r="BI165" s="109">
        <f t="shared" si="43"/>
        <v>0</v>
      </c>
      <c r="BJ165" s="18" t="s">
        <v>87</v>
      </c>
      <c r="BK165" s="169">
        <f t="shared" si="44"/>
        <v>0</v>
      </c>
      <c r="BL165" s="18" t="s">
        <v>253</v>
      </c>
      <c r="BM165" s="18" t="s">
        <v>452</v>
      </c>
    </row>
    <row r="166" spans="2:65" s="1" customFormat="1" ht="44.25" customHeight="1">
      <c r="B166" s="132"/>
      <c r="C166" s="170" t="s">
        <v>280</v>
      </c>
      <c r="D166" s="170" t="s">
        <v>236</v>
      </c>
      <c r="E166" s="171" t="s">
        <v>1130</v>
      </c>
      <c r="F166" s="331" t="s">
        <v>1131</v>
      </c>
      <c r="G166" s="331"/>
      <c r="H166" s="331"/>
      <c r="I166" s="331"/>
      <c r="J166" s="269" t="s">
        <v>247</v>
      </c>
      <c r="K166" s="270">
        <v>2</v>
      </c>
      <c r="L166" s="332">
        <v>0</v>
      </c>
      <c r="M166" s="332"/>
      <c r="N166" s="333">
        <f t="shared" si="35"/>
        <v>0</v>
      </c>
      <c r="O166" s="321"/>
      <c r="P166" s="321"/>
      <c r="Q166" s="321"/>
      <c r="R166" s="135"/>
      <c r="T166" s="166" t="s">
        <v>5</v>
      </c>
      <c r="U166" s="42" t="s">
        <v>43</v>
      </c>
      <c r="V166" s="36"/>
      <c r="W166" s="167">
        <f t="shared" si="36"/>
        <v>0</v>
      </c>
      <c r="X166" s="167">
        <v>1.4E-2</v>
      </c>
      <c r="Y166" s="167">
        <f t="shared" si="37"/>
        <v>2.8000000000000001E-2</v>
      </c>
      <c r="Z166" s="167">
        <v>0</v>
      </c>
      <c r="AA166" s="168">
        <f t="shared" si="38"/>
        <v>0</v>
      </c>
      <c r="AR166" s="18" t="s">
        <v>317</v>
      </c>
      <c r="AT166" s="18" t="s">
        <v>236</v>
      </c>
      <c r="AU166" s="18" t="s">
        <v>87</v>
      </c>
      <c r="AY166" s="18" t="s">
        <v>188</v>
      </c>
      <c r="BE166" s="109">
        <f t="shared" si="39"/>
        <v>0</v>
      </c>
      <c r="BF166" s="109">
        <f t="shared" si="40"/>
        <v>0</v>
      </c>
      <c r="BG166" s="109">
        <f t="shared" si="41"/>
        <v>0</v>
      </c>
      <c r="BH166" s="109">
        <f t="shared" si="42"/>
        <v>0</v>
      </c>
      <c r="BI166" s="109">
        <f t="shared" si="43"/>
        <v>0</v>
      </c>
      <c r="BJ166" s="18" t="s">
        <v>87</v>
      </c>
      <c r="BK166" s="169">
        <f t="shared" si="44"/>
        <v>0</v>
      </c>
      <c r="BL166" s="18" t="s">
        <v>253</v>
      </c>
      <c r="BM166" s="18" t="s">
        <v>460</v>
      </c>
    </row>
    <row r="167" spans="2:65" s="1" customFormat="1" ht="44.25" customHeight="1">
      <c r="B167" s="132"/>
      <c r="C167" s="170" t="s">
        <v>284</v>
      </c>
      <c r="D167" s="170" t="s">
        <v>236</v>
      </c>
      <c r="E167" s="171" t="s">
        <v>1132</v>
      </c>
      <c r="F167" s="331" t="s">
        <v>1133</v>
      </c>
      <c r="G167" s="331"/>
      <c r="H167" s="331"/>
      <c r="I167" s="331"/>
      <c r="J167" s="269" t="s">
        <v>247</v>
      </c>
      <c r="K167" s="270">
        <v>2</v>
      </c>
      <c r="L167" s="332">
        <v>0</v>
      </c>
      <c r="M167" s="332"/>
      <c r="N167" s="333">
        <f t="shared" si="35"/>
        <v>0</v>
      </c>
      <c r="O167" s="321"/>
      <c r="P167" s="321"/>
      <c r="Q167" s="321"/>
      <c r="R167" s="135"/>
      <c r="T167" s="166" t="s">
        <v>5</v>
      </c>
      <c r="U167" s="42" t="s">
        <v>43</v>
      </c>
      <c r="V167" s="36"/>
      <c r="W167" s="167">
        <f t="shared" si="36"/>
        <v>0</v>
      </c>
      <c r="X167" s="167">
        <v>1.7000000000000001E-2</v>
      </c>
      <c r="Y167" s="167">
        <f t="shared" si="37"/>
        <v>3.4000000000000002E-2</v>
      </c>
      <c r="Z167" s="167">
        <v>0</v>
      </c>
      <c r="AA167" s="168">
        <f t="shared" si="38"/>
        <v>0</v>
      </c>
      <c r="AR167" s="18" t="s">
        <v>317</v>
      </c>
      <c r="AT167" s="18" t="s">
        <v>236</v>
      </c>
      <c r="AU167" s="18" t="s">
        <v>87</v>
      </c>
      <c r="AY167" s="18" t="s">
        <v>188</v>
      </c>
      <c r="BE167" s="109">
        <f t="shared" si="39"/>
        <v>0</v>
      </c>
      <c r="BF167" s="109">
        <f t="shared" si="40"/>
        <v>0</v>
      </c>
      <c r="BG167" s="109">
        <f t="shared" si="41"/>
        <v>0</v>
      </c>
      <c r="BH167" s="109">
        <f t="shared" si="42"/>
        <v>0</v>
      </c>
      <c r="BI167" s="109">
        <f t="shared" si="43"/>
        <v>0</v>
      </c>
      <c r="BJ167" s="18" t="s">
        <v>87</v>
      </c>
      <c r="BK167" s="169">
        <f t="shared" si="44"/>
        <v>0</v>
      </c>
      <c r="BL167" s="18" t="s">
        <v>253</v>
      </c>
      <c r="BM167" s="18" t="s">
        <v>468</v>
      </c>
    </row>
    <row r="168" spans="2:65" s="1" customFormat="1" ht="44.25" customHeight="1">
      <c r="B168" s="132"/>
      <c r="C168" s="170" t="s">
        <v>288</v>
      </c>
      <c r="D168" s="170" t="s">
        <v>236</v>
      </c>
      <c r="E168" s="171" t="s">
        <v>1134</v>
      </c>
      <c r="F168" s="331" t="s">
        <v>1135</v>
      </c>
      <c r="G168" s="331"/>
      <c r="H168" s="331"/>
      <c r="I168" s="331"/>
      <c r="J168" s="269" t="s">
        <v>247</v>
      </c>
      <c r="K168" s="270">
        <v>1</v>
      </c>
      <c r="L168" s="332">
        <v>0</v>
      </c>
      <c r="M168" s="332"/>
      <c r="N168" s="333">
        <f t="shared" si="35"/>
        <v>0</v>
      </c>
      <c r="O168" s="321"/>
      <c r="P168" s="321"/>
      <c r="Q168" s="321"/>
      <c r="R168" s="135"/>
      <c r="T168" s="166" t="s">
        <v>5</v>
      </c>
      <c r="U168" s="42" t="s">
        <v>43</v>
      </c>
      <c r="V168" s="36"/>
      <c r="W168" s="167">
        <f t="shared" si="36"/>
        <v>0</v>
      </c>
      <c r="X168" s="167">
        <v>1.9E-2</v>
      </c>
      <c r="Y168" s="167">
        <f t="shared" si="37"/>
        <v>1.9E-2</v>
      </c>
      <c r="Z168" s="167">
        <v>0</v>
      </c>
      <c r="AA168" s="168">
        <f t="shared" si="38"/>
        <v>0</v>
      </c>
      <c r="AR168" s="18" t="s">
        <v>317</v>
      </c>
      <c r="AT168" s="18" t="s">
        <v>236</v>
      </c>
      <c r="AU168" s="18" t="s">
        <v>87</v>
      </c>
      <c r="AY168" s="18" t="s">
        <v>188</v>
      </c>
      <c r="BE168" s="109">
        <f t="shared" si="39"/>
        <v>0</v>
      </c>
      <c r="BF168" s="109">
        <f t="shared" si="40"/>
        <v>0</v>
      </c>
      <c r="BG168" s="109">
        <f t="shared" si="41"/>
        <v>0</v>
      </c>
      <c r="BH168" s="109">
        <f t="shared" si="42"/>
        <v>0</v>
      </c>
      <c r="BI168" s="109">
        <f t="shared" si="43"/>
        <v>0</v>
      </c>
      <c r="BJ168" s="18" t="s">
        <v>87</v>
      </c>
      <c r="BK168" s="169">
        <f t="shared" si="44"/>
        <v>0</v>
      </c>
      <c r="BL168" s="18" t="s">
        <v>253</v>
      </c>
      <c r="BM168" s="18" t="s">
        <v>476</v>
      </c>
    </row>
    <row r="169" spans="2:65" s="1" customFormat="1" ht="44.25" customHeight="1">
      <c r="B169" s="132"/>
      <c r="C169" s="170" t="s">
        <v>292</v>
      </c>
      <c r="D169" s="170" t="s">
        <v>236</v>
      </c>
      <c r="E169" s="171" t="s">
        <v>1136</v>
      </c>
      <c r="F169" s="331" t="s">
        <v>1137</v>
      </c>
      <c r="G169" s="331"/>
      <c r="H169" s="331"/>
      <c r="I169" s="331"/>
      <c r="J169" s="269" t="s">
        <v>247</v>
      </c>
      <c r="K169" s="270">
        <v>2</v>
      </c>
      <c r="L169" s="332">
        <v>0</v>
      </c>
      <c r="M169" s="332"/>
      <c r="N169" s="333">
        <f t="shared" si="35"/>
        <v>0</v>
      </c>
      <c r="O169" s="321"/>
      <c r="P169" s="321"/>
      <c r="Q169" s="321"/>
      <c r="R169" s="135"/>
      <c r="T169" s="166" t="s">
        <v>5</v>
      </c>
      <c r="U169" s="42" t="s">
        <v>43</v>
      </c>
      <c r="V169" s="36"/>
      <c r="W169" s="167">
        <f t="shared" si="36"/>
        <v>0</v>
      </c>
      <c r="X169" s="167">
        <v>2.5000000000000001E-2</v>
      </c>
      <c r="Y169" s="167">
        <f t="shared" si="37"/>
        <v>0.05</v>
      </c>
      <c r="Z169" s="167">
        <v>0</v>
      </c>
      <c r="AA169" s="168">
        <f t="shared" si="38"/>
        <v>0</v>
      </c>
      <c r="AR169" s="18" t="s">
        <v>317</v>
      </c>
      <c r="AT169" s="18" t="s">
        <v>236</v>
      </c>
      <c r="AU169" s="18" t="s">
        <v>87</v>
      </c>
      <c r="AY169" s="18" t="s">
        <v>188</v>
      </c>
      <c r="BE169" s="109">
        <f t="shared" si="39"/>
        <v>0</v>
      </c>
      <c r="BF169" s="109">
        <f t="shared" si="40"/>
        <v>0</v>
      </c>
      <c r="BG169" s="109">
        <f t="shared" si="41"/>
        <v>0</v>
      </c>
      <c r="BH169" s="109">
        <f t="shared" si="42"/>
        <v>0</v>
      </c>
      <c r="BI169" s="109">
        <f t="shared" si="43"/>
        <v>0</v>
      </c>
      <c r="BJ169" s="18" t="s">
        <v>87</v>
      </c>
      <c r="BK169" s="169">
        <f t="shared" si="44"/>
        <v>0</v>
      </c>
      <c r="BL169" s="18" t="s">
        <v>253</v>
      </c>
      <c r="BM169" s="18" t="s">
        <v>484</v>
      </c>
    </row>
    <row r="170" spans="2:65" s="1" customFormat="1" ht="44.25" customHeight="1">
      <c r="B170" s="132"/>
      <c r="C170" s="170" t="s">
        <v>296</v>
      </c>
      <c r="D170" s="170" t="s">
        <v>236</v>
      </c>
      <c r="E170" s="171" t="s">
        <v>1138</v>
      </c>
      <c r="F170" s="331" t="s">
        <v>1139</v>
      </c>
      <c r="G170" s="331"/>
      <c r="H170" s="331"/>
      <c r="I170" s="331"/>
      <c r="J170" s="269" t="s">
        <v>247</v>
      </c>
      <c r="K170" s="270">
        <v>1</v>
      </c>
      <c r="L170" s="332">
        <v>0</v>
      </c>
      <c r="M170" s="332"/>
      <c r="N170" s="333">
        <f t="shared" si="35"/>
        <v>0</v>
      </c>
      <c r="O170" s="321"/>
      <c r="P170" s="321"/>
      <c r="Q170" s="321"/>
      <c r="R170" s="135"/>
      <c r="T170" s="166" t="s">
        <v>5</v>
      </c>
      <c r="U170" s="42" t="s">
        <v>43</v>
      </c>
      <c r="V170" s="36"/>
      <c r="W170" s="167">
        <f t="shared" si="36"/>
        <v>0</v>
      </c>
      <c r="X170" s="167">
        <v>2.9000000000000001E-2</v>
      </c>
      <c r="Y170" s="167">
        <f t="shared" si="37"/>
        <v>2.9000000000000001E-2</v>
      </c>
      <c r="Z170" s="167">
        <v>0</v>
      </c>
      <c r="AA170" s="168">
        <f t="shared" si="38"/>
        <v>0</v>
      </c>
      <c r="AR170" s="18" t="s">
        <v>317</v>
      </c>
      <c r="AT170" s="18" t="s">
        <v>236</v>
      </c>
      <c r="AU170" s="18" t="s">
        <v>87</v>
      </c>
      <c r="AY170" s="18" t="s">
        <v>188</v>
      </c>
      <c r="BE170" s="109">
        <f t="shared" si="39"/>
        <v>0</v>
      </c>
      <c r="BF170" s="109">
        <f t="shared" si="40"/>
        <v>0</v>
      </c>
      <c r="BG170" s="109">
        <f t="shared" si="41"/>
        <v>0</v>
      </c>
      <c r="BH170" s="109">
        <f t="shared" si="42"/>
        <v>0</v>
      </c>
      <c r="BI170" s="109">
        <f t="shared" si="43"/>
        <v>0</v>
      </c>
      <c r="BJ170" s="18" t="s">
        <v>87</v>
      </c>
      <c r="BK170" s="169">
        <f t="shared" si="44"/>
        <v>0</v>
      </c>
      <c r="BL170" s="18" t="s">
        <v>253</v>
      </c>
      <c r="BM170" s="18" t="s">
        <v>492</v>
      </c>
    </row>
    <row r="171" spans="2:65" s="1" customFormat="1" ht="44.25" customHeight="1">
      <c r="B171" s="132"/>
      <c r="C171" s="170" t="s">
        <v>301</v>
      </c>
      <c r="D171" s="170" t="s">
        <v>236</v>
      </c>
      <c r="E171" s="171" t="s">
        <v>1140</v>
      </c>
      <c r="F171" s="331" t="s">
        <v>1141</v>
      </c>
      <c r="G171" s="331"/>
      <c r="H171" s="331"/>
      <c r="I171" s="331"/>
      <c r="J171" s="269" t="s">
        <v>247</v>
      </c>
      <c r="K171" s="270">
        <v>1</v>
      </c>
      <c r="L171" s="332">
        <v>0</v>
      </c>
      <c r="M171" s="332"/>
      <c r="N171" s="333">
        <f t="shared" si="35"/>
        <v>0</v>
      </c>
      <c r="O171" s="321"/>
      <c r="P171" s="321"/>
      <c r="Q171" s="321"/>
      <c r="R171" s="135"/>
      <c r="T171" s="166" t="s">
        <v>5</v>
      </c>
      <c r="U171" s="42" t="s">
        <v>43</v>
      </c>
      <c r="V171" s="36"/>
      <c r="W171" s="167">
        <f t="shared" si="36"/>
        <v>0</v>
      </c>
      <c r="X171" s="167">
        <v>3.3000000000000002E-2</v>
      </c>
      <c r="Y171" s="167">
        <f t="shared" si="37"/>
        <v>3.3000000000000002E-2</v>
      </c>
      <c r="Z171" s="167">
        <v>0</v>
      </c>
      <c r="AA171" s="168">
        <f t="shared" si="38"/>
        <v>0</v>
      </c>
      <c r="AR171" s="18" t="s">
        <v>317</v>
      </c>
      <c r="AT171" s="18" t="s">
        <v>236</v>
      </c>
      <c r="AU171" s="18" t="s">
        <v>87</v>
      </c>
      <c r="AY171" s="18" t="s">
        <v>188</v>
      </c>
      <c r="BE171" s="109">
        <f t="shared" si="39"/>
        <v>0</v>
      </c>
      <c r="BF171" s="109">
        <f t="shared" si="40"/>
        <v>0</v>
      </c>
      <c r="BG171" s="109">
        <f t="shared" si="41"/>
        <v>0</v>
      </c>
      <c r="BH171" s="109">
        <f t="shared" si="42"/>
        <v>0</v>
      </c>
      <c r="BI171" s="109">
        <f t="shared" si="43"/>
        <v>0</v>
      </c>
      <c r="BJ171" s="18" t="s">
        <v>87</v>
      </c>
      <c r="BK171" s="169">
        <f t="shared" si="44"/>
        <v>0</v>
      </c>
      <c r="BL171" s="18" t="s">
        <v>253</v>
      </c>
      <c r="BM171" s="18" t="s">
        <v>500</v>
      </c>
    </row>
    <row r="172" spans="2:65" s="1" customFormat="1" ht="31.5" customHeight="1">
      <c r="B172" s="132"/>
      <c r="C172" s="170" t="s">
        <v>305</v>
      </c>
      <c r="D172" s="170" t="s">
        <v>236</v>
      </c>
      <c r="E172" s="171" t="s">
        <v>1142</v>
      </c>
      <c r="F172" s="331" t="s">
        <v>1143</v>
      </c>
      <c r="G172" s="331"/>
      <c r="H172" s="331"/>
      <c r="I172" s="331"/>
      <c r="J172" s="269" t="s">
        <v>247</v>
      </c>
      <c r="K172" s="270">
        <v>1</v>
      </c>
      <c r="L172" s="332">
        <v>0</v>
      </c>
      <c r="M172" s="332"/>
      <c r="N172" s="333">
        <f t="shared" si="35"/>
        <v>0</v>
      </c>
      <c r="O172" s="321"/>
      <c r="P172" s="321"/>
      <c r="Q172" s="321"/>
      <c r="R172" s="135"/>
      <c r="T172" s="166" t="s">
        <v>5</v>
      </c>
      <c r="U172" s="42" t="s">
        <v>43</v>
      </c>
      <c r="V172" s="36"/>
      <c r="W172" s="167">
        <f t="shared" si="36"/>
        <v>0</v>
      </c>
      <c r="X172" s="167">
        <v>3.6999999999999998E-2</v>
      </c>
      <c r="Y172" s="167">
        <f t="shared" si="37"/>
        <v>3.6999999999999998E-2</v>
      </c>
      <c r="Z172" s="167">
        <v>0</v>
      </c>
      <c r="AA172" s="168">
        <f t="shared" si="38"/>
        <v>0</v>
      </c>
      <c r="AR172" s="18" t="s">
        <v>317</v>
      </c>
      <c r="AT172" s="18" t="s">
        <v>236</v>
      </c>
      <c r="AU172" s="18" t="s">
        <v>87</v>
      </c>
      <c r="AY172" s="18" t="s">
        <v>188</v>
      </c>
      <c r="BE172" s="109">
        <f t="shared" si="39"/>
        <v>0</v>
      </c>
      <c r="BF172" s="109">
        <f t="shared" si="40"/>
        <v>0</v>
      </c>
      <c r="BG172" s="109">
        <f t="shared" si="41"/>
        <v>0</v>
      </c>
      <c r="BH172" s="109">
        <f t="shared" si="42"/>
        <v>0</v>
      </c>
      <c r="BI172" s="109">
        <f t="shared" si="43"/>
        <v>0</v>
      </c>
      <c r="BJ172" s="18" t="s">
        <v>87</v>
      </c>
      <c r="BK172" s="169">
        <f t="shared" si="44"/>
        <v>0</v>
      </c>
      <c r="BL172" s="18" t="s">
        <v>253</v>
      </c>
      <c r="BM172" s="18" t="s">
        <v>508</v>
      </c>
    </row>
    <row r="173" spans="2:65" s="1" customFormat="1" ht="44.25" customHeight="1">
      <c r="B173" s="132"/>
      <c r="C173" s="170" t="s">
        <v>444</v>
      </c>
      <c r="D173" s="170" t="s">
        <v>236</v>
      </c>
      <c r="E173" s="171" t="s">
        <v>1144</v>
      </c>
      <c r="F173" s="331" t="s">
        <v>1145</v>
      </c>
      <c r="G173" s="331"/>
      <c r="H173" s="331"/>
      <c r="I173" s="331"/>
      <c r="J173" s="269" t="s">
        <v>247</v>
      </c>
      <c r="K173" s="270">
        <v>1</v>
      </c>
      <c r="L173" s="332">
        <v>0</v>
      </c>
      <c r="M173" s="332"/>
      <c r="N173" s="333">
        <f t="shared" si="35"/>
        <v>0</v>
      </c>
      <c r="O173" s="321"/>
      <c r="P173" s="321"/>
      <c r="Q173" s="321"/>
      <c r="R173" s="135"/>
      <c r="T173" s="166" t="s">
        <v>5</v>
      </c>
      <c r="U173" s="42" t="s">
        <v>43</v>
      </c>
      <c r="V173" s="36"/>
      <c r="W173" s="167">
        <f t="shared" si="36"/>
        <v>0</v>
      </c>
      <c r="X173" s="167">
        <v>0.03</v>
      </c>
      <c r="Y173" s="167">
        <f t="shared" si="37"/>
        <v>0.03</v>
      </c>
      <c r="Z173" s="167">
        <v>0</v>
      </c>
      <c r="AA173" s="168">
        <f t="shared" si="38"/>
        <v>0</v>
      </c>
      <c r="AR173" s="18" t="s">
        <v>317</v>
      </c>
      <c r="AT173" s="18" t="s">
        <v>236</v>
      </c>
      <c r="AU173" s="18" t="s">
        <v>87</v>
      </c>
      <c r="AY173" s="18" t="s">
        <v>188</v>
      </c>
      <c r="BE173" s="109">
        <f t="shared" si="39"/>
        <v>0</v>
      </c>
      <c r="BF173" s="109">
        <f t="shared" si="40"/>
        <v>0</v>
      </c>
      <c r="BG173" s="109">
        <f t="shared" si="41"/>
        <v>0</v>
      </c>
      <c r="BH173" s="109">
        <f t="shared" si="42"/>
        <v>0</v>
      </c>
      <c r="BI173" s="109">
        <f t="shared" si="43"/>
        <v>0</v>
      </c>
      <c r="BJ173" s="18" t="s">
        <v>87</v>
      </c>
      <c r="BK173" s="169">
        <f t="shared" si="44"/>
        <v>0</v>
      </c>
      <c r="BL173" s="18" t="s">
        <v>253</v>
      </c>
      <c r="BM173" s="18" t="s">
        <v>516</v>
      </c>
    </row>
    <row r="174" spans="2:65" s="1" customFormat="1" ht="22.5" customHeight="1">
      <c r="B174" s="132"/>
      <c r="C174" s="170" t="s">
        <v>345</v>
      </c>
      <c r="D174" s="170" t="s">
        <v>236</v>
      </c>
      <c r="E174" s="171" t="s">
        <v>1146</v>
      </c>
      <c r="F174" s="331" t="s">
        <v>1147</v>
      </c>
      <c r="G174" s="331"/>
      <c r="H174" s="331"/>
      <c r="I174" s="331"/>
      <c r="J174" s="269" t="s">
        <v>247</v>
      </c>
      <c r="K174" s="270">
        <v>1</v>
      </c>
      <c r="L174" s="332">
        <v>0</v>
      </c>
      <c r="M174" s="332"/>
      <c r="N174" s="333">
        <f t="shared" si="35"/>
        <v>0</v>
      </c>
      <c r="O174" s="321"/>
      <c r="P174" s="321"/>
      <c r="Q174" s="321"/>
      <c r="R174" s="135"/>
      <c r="T174" s="166" t="s">
        <v>5</v>
      </c>
      <c r="U174" s="42" t="s">
        <v>43</v>
      </c>
      <c r="V174" s="36"/>
      <c r="W174" s="167">
        <f t="shared" si="36"/>
        <v>0</v>
      </c>
      <c r="X174" s="167">
        <v>0.04</v>
      </c>
      <c r="Y174" s="167">
        <f t="shared" si="37"/>
        <v>0.04</v>
      </c>
      <c r="Z174" s="167">
        <v>0</v>
      </c>
      <c r="AA174" s="168">
        <f t="shared" si="38"/>
        <v>0</v>
      </c>
      <c r="AR174" s="18" t="s">
        <v>317</v>
      </c>
      <c r="AT174" s="18" t="s">
        <v>236</v>
      </c>
      <c r="AU174" s="18" t="s">
        <v>87</v>
      </c>
      <c r="AY174" s="18" t="s">
        <v>188</v>
      </c>
      <c r="BE174" s="109">
        <f t="shared" si="39"/>
        <v>0</v>
      </c>
      <c r="BF174" s="109">
        <f t="shared" si="40"/>
        <v>0</v>
      </c>
      <c r="BG174" s="109">
        <f t="shared" si="41"/>
        <v>0</v>
      </c>
      <c r="BH174" s="109">
        <f t="shared" si="42"/>
        <v>0</v>
      </c>
      <c r="BI174" s="109">
        <f t="shared" si="43"/>
        <v>0</v>
      </c>
      <c r="BJ174" s="18" t="s">
        <v>87</v>
      </c>
      <c r="BK174" s="169">
        <f t="shared" si="44"/>
        <v>0</v>
      </c>
      <c r="BL174" s="18" t="s">
        <v>253</v>
      </c>
      <c r="BM174" s="18" t="s">
        <v>524</v>
      </c>
    </row>
    <row r="175" spans="2:65" s="1" customFormat="1" ht="31.5" customHeight="1">
      <c r="B175" s="132"/>
      <c r="C175" s="161" t="s">
        <v>240</v>
      </c>
      <c r="D175" s="161" t="s">
        <v>189</v>
      </c>
      <c r="E175" s="162" t="s">
        <v>1148</v>
      </c>
      <c r="F175" s="319" t="s">
        <v>1149</v>
      </c>
      <c r="G175" s="319"/>
      <c r="H175" s="319"/>
      <c r="I175" s="319"/>
      <c r="J175" s="265" t="s">
        <v>603</v>
      </c>
      <c r="K175" s="272">
        <v>0</v>
      </c>
      <c r="L175" s="320">
        <v>0</v>
      </c>
      <c r="M175" s="320"/>
      <c r="N175" s="321">
        <f t="shared" si="35"/>
        <v>0</v>
      </c>
      <c r="O175" s="321"/>
      <c r="P175" s="321"/>
      <c r="Q175" s="321"/>
      <c r="R175" s="135"/>
      <c r="T175" s="166" t="s">
        <v>5</v>
      </c>
      <c r="U175" s="42" t="s">
        <v>43</v>
      </c>
      <c r="V175" s="36"/>
      <c r="W175" s="167">
        <f t="shared" si="36"/>
        <v>0</v>
      </c>
      <c r="X175" s="167">
        <v>0</v>
      </c>
      <c r="Y175" s="167">
        <f t="shared" si="37"/>
        <v>0</v>
      </c>
      <c r="Z175" s="167">
        <v>0</v>
      </c>
      <c r="AA175" s="168">
        <f t="shared" si="38"/>
        <v>0</v>
      </c>
      <c r="AR175" s="18" t="s">
        <v>253</v>
      </c>
      <c r="AT175" s="18" t="s">
        <v>189</v>
      </c>
      <c r="AU175" s="18" t="s">
        <v>87</v>
      </c>
      <c r="AY175" s="18" t="s">
        <v>188</v>
      </c>
      <c r="BE175" s="109">
        <f t="shared" si="39"/>
        <v>0</v>
      </c>
      <c r="BF175" s="109">
        <f t="shared" si="40"/>
        <v>0</v>
      </c>
      <c r="BG175" s="109">
        <f t="shared" si="41"/>
        <v>0</v>
      </c>
      <c r="BH175" s="109">
        <f t="shared" si="42"/>
        <v>0</v>
      </c>
      <c r="BI175" s="109">
        <f t="shared" si="43"/>
        <v>0</v>
      </c>
      <c r="BJ175" s="18" t="s">
        <v>87</v>
      </c>
      <c r="BK175" s="169">
        <f t="shared" si="44"/>
        <v>0</v>
      </c>
      <c r="BL175" s="18" t="s">
        <v>253</v>
      </c>
      <c r="BM175" s="18" t="s">
        <v>532</v>
      </c>
    </row>
    <row r="176" spans="2:65" s="10" customFormat="1" ht="29.85" customHeight="1">
      <c r="B176" s="150"/>
      <c r="C176" s="151"/>
      <c r="D176" s="160" t="s">
        <v>161</v>
      </c>
      <c r="E176" s="160"/>
      <c r="F176" s="267"/>
      <c r="G176" s="267"/>
      <c r="H176" s="267"/>
      <c r="I176" s="267"/>
      <c r="J176" s="267"/>
      <c r="K176" s="267"/>
      <c r="L176" s="160"/>
      <c r="M176" s="160"/>
      <c r="N176" s="317">
        <f>BK176</f>
        <v>0</v>
      </c>
      <c r="O176" s="318"/>
      <c r="P176" s="318"/>
      <c r="Q176" s="318"/>
      <c r="R176" s="153"/>
      <c r="T176" s="154"/>
      <c r="U176" s="151"/>
      <c r="V176" s="151"/>
      <c r="W176" s="155">
        <f>SUM(W177:W178)</f>
        <v>0</v>
      </c>
      <c r="X176" s="151"/>
      <c r="Y176" s="155">
        <f>SUM(Y177:Y178)</f>
        <v>3.5400000000000006E-3</v>
      </c>
      <c r="Z176" s="151"/>
      <c r="AA176" s="156">
        <f>SUM(AA177:AA178)</f>
        <v>0</v>
      </c>
      <c r="AR176" s="157" t="s">
        <v>87</v>
      </c>
      <c r="AT176" s="158" t="s">
        <v>75</v>
      </c>
      <c r="AU176" s="158" t="s">
        <v>83</v>
      </c>
      <c r="AY176" s="157" t="s">
        <v>188</v>
      </c>
      <c r="BK176" s="159">
        <f>SUM(BK177:BK178)</f>
        <v>0</v>
      </c>
    </row>
    <row r="177" spans="2:65" s="1" customFormat="1" ht="31.5" customHeight="1">
      <c r="B177" s="132"/>
      <c r="C177" s="161" t="s">
        <v>244</v>
      </c>
      <c r="D177" s="161" t="s">
        <v>189</v>
      </c>
      <c r="E177" s="162" t="s">
        <v>1150</v>
      </c>
      <c r="F177" s="319" t="s">
        <v>1151</v>
      </c>
      <c r="G177" s="319"/>
      <c r="H177" s="319"/>
      <c r="I177" s="319"/>
      <c r="J177" s="265" t="s">
        <v>299</v>
      </c>
      <c r="K177" s="266">
        <v>16</v>
      </c>
      <c r="L177" s="320">
        <v>0</v>
      </c>
      <c r="M177" s="320"/>
      <c r="N177" s="321">
        <f>ROUND(L177*K177,3)</f>
        <v>0</v>
      </c>
      <c r="O177" s="321"/>
      <c r="P177" s="321"/>
      <c r="Q177" s="321"/>
      <c r="R177" s="135"/>
      <c r="T177" s="166" t="s">
        <v>5</v>
      </c>
      <c r="U177" s="42" t="s">
        <v>43</v>
      </c>
      <c r="V177" s="36"/>
      <c r="W177" s="167">
        <f>V177*K177</f>
        <v>0</v>
      </c>
      <c r="X177" s="167">
        <v>9.0000000000000006E-5</v>
      </c>
      <c r="Y177" s="167">
        <f>X177*K177</f>
        <v>1.4400000000000001E-3</v>
      </c>
      <c r="Z177" s="167">
        <v>0</v>
      </c>
      <c r="AA177" s="168">
        <f>Z177*K177</f>
        <v>0</v>
      </c>
      <c r="AR177" s="18" t="s">
        <v>253</v>
      </c>
      <c r="AT177" s="18" t="s">
        <v>189</v>
      </c>
      <c r="AU177" s="18" t="s">
        <v>87</v>
      </c>
      <c r="AY177" s="18" t="s">
        <v>188</v>
      </c>
      <c r="BE177" s="109">
        <f>IF(U177="základná",N177,0)</f>
        <v>0</v>
      </c>
      <c r="BF177" s="109">
        <f>IF(U177="znížená",N177,0)</f>
        <v>0</v>
      </c>
      <c r="BG177" s="109">
        <f>IF(U177="zákl. prenesená",N177,0)</f>
        <v>0</v>
      </c>
      <c r="BH177" s="109">
        <f>IF(U177="zníž. prenesená",N177,0)</f>
        <v>0</v>
      </c>
      <c r="BI177" s="109">
        <f>IF(U177="nulová",N177,0)</f>
        <v>0</v>
      </c>
      <c r="BJ177" s="18" t="s">
        <v>87</v>
      </c>
      <c r="BK177" s="169">
        <f>ROUND(L177*K177,3)</f>
        <v>0</v>
      </c>
      <c r="BL177" s="18" t="s">
        <v>253</v>
      </c>
      <c r="BM177" s="18" t="s">
        <v>540</v>
      </c>
    </row>
    <row r="178" spans="2:65" s="1" customFormat="1" ht="31.5" customHeight="1">
      <c r="B178" s="132"/>
      <c r="C178" s="161" t="s">
        <v>249</v>
      </c>
      <c r="D178" s="161" t="s">
        <v>189</v>
      </c>
      <c r="E178" s="162" t="s">
        <v>1152</v>
      </c>
      <c r="F178" s="319" t="s">
        <v>1153</v>
      </c>
      <c r="G178" s="319"/>
      <c r="H178" s="319"/>
      <c r="I178" s="319"/>
      <c r="J178" s="265" t="s">
        <v>299</v>
      </c>
      <c r="K178" s="266">
        <v>105</v>
      </c>
      <c r="L178" s="320">
        <v>0</v>
      </c>
      <c r="M178" s="320"/>
      <c r="N178" s="321">
        <f>ROUND(L178*K178,3)</f>
        <v>0</v>
      </c>
      <c r="O178" s="321"/>
      <c r="P178" s="321"/>
      <c r="Q178" s="321"/>
      <c r="R178" s="135"/>
      <c r="T178" s="166" t="s">
        <v>5</v>
      </c>
      <c r="U178" s="42" t="s">
        <v>43</v>
      </c>
      <c r="V178" s="36"/>
      <c r="W178" s="167">
        <f>V178*K178</f>
        <v>0</v>
      </c>
      <c r="X178" s="167">
        <v>2.0000000000000002E-5</v>
      </c>
      <c r="Y178" s="167">
        <f>X178*K178</f>
        <v>2.1000000000000003E-3</v>
      </c>
      <c r="Z178" s="167">
        <v>0</v>
      </c>
      <c r="AA178" s="168">
        <f>Z178*K178</f>
        <v>0</v>
      </c>
      <c r="AR178" s="18" t="s">
        <v>253</v>
      </c>
      <c r="AT178" s="18" t="s">
        <v>189</v>
      </c>
      <c r="AU178" s="18" t="s">
        <v>87</v>
      </c>
      <c r="AY178" s="18" t="s">
        <v>188</v>
      </c>
      <c r="BE178" s="109">
        <f>IF(U178="základná",N178,0)</f>
        <v>0</v>
      </c>
      <c r="BF178" s="109">
        <f>IF(U178="znížená",N178,0)</f>
        <v>0</v>
      </c>
      <c r="BG178" s="109">
        <f>IF(U178="zákl. prenesená",N178,0)</f>
        <v>0</v>
      </c>
      <c r="BH178" s="109">
        <f>IF(U178="zníž. prenesená",N178,0)</f>
        <v>0</v>
      </c>
      <c r="BI178" s="109">
        <f>IF(U178="nulová",N178,0)</f>
        <v>0</v>
      </c>
      <c r="BJ178" s="18" t="s">
        <v>87</v>
      </c>
      <c r="BK178" s="169">
        <f>ROUND(L178*K178,3)</f>
        <v>0</v>
      </c>
      <c r="BL178" s="18" t="s">
        <v>253</v>
      </c>
      <c r="BM178" s="18" t="s">
        <v>548</v>
      </c>
    </row>
    <row r="179" spans="2:65" s="10" customFormat="1" ht="37.35" customHeight="1">
      <c r="B179" s="150"/>
      <c r="C179" s="151"/>
      <c r="D179" s="152" t="s">
        <v>1061</v>
      </c>
      <c r="E179" s="152"/>
      <c r="F179" s="271"/>
      <c r="G179" s="271"/>
      <c r="H179" s="271"/>
      <c r="I179" s="271"/>
      <c r="J179" s="271"/>
      <c r="K179" s="271"/>
      <c r="L179" s="152"/>
      <c r="M179" s="152"/>
      <c r="N179" s="312">
        <f>BK179</f>
        <v>0</v>
      </c>
      <c r="O179" s="313"/>
      <c r="P179" s="313"/>
      <c r="Q179" s="313"/>
      <c r="R179" s="153"/>
      <c r="T179" s="154"/>
      <c r="U179" s="151"/>
      <c r="V179" s="151"/>
      <c r="W179" s="155">
        <f>SUM(W180:W193)</f>
        <v>0</v>
      </c>
      <c r="X179" s="151"/>
      <c r="Y179" s="155">
        <f>SUM(Y180:Y193)</f>
        <v>4.308E-2</v>
      </c>
      <c r="Z179" s="151"/>
      <c r="AA179" s="156">
        <f>SUM(AA180:AA193)</f>
        <v>0</v>
      </c>
      <c r="AR179" s="157" t="s">
        <v>193</v>
      </c>
      <c r="AT179" s="158" t="s">
        <v>75</v>
      </c>
      <c r="AU179" s="158" t="s">
        <v>76</v>
      </c>
      <c r="AY179" s="157" t="s">
        <v>188</v>
      </c>
      <c r="BK179" s="159">
        <f>SUM(BK180:BK193)</f>
        <v>0</v>
      </c>
    </row>
    <row r="180" spans="2:65" s="1" customFormat="1" ht="31.5" customHeight="1">
      <c r="B180" s="132"/>
      <c r="C180" s="161" t="s">
        <v>373</v>
      </c>
      <c r="D180" s="161" t="s">
        <v>189</v>
      </c>
      <c r="E180" s="162" t="s">
        <v>1154</v>
      </c>
      <c r="F180" s="319" t="s">
        <v>1155</v>
      </c>
      <c r="G180" s="319"/>
      <c r="H180" s="319"/>
      <c r="I180" s="319"/>
      <c r="J180" s="265" t="s">
        <v>299</v>
      </c>
      <c r="K180" s="266">
        <v>28</v>
      </c>
      <c r="L180" s="320">
        <v>0</v>
      </c>
      <c r="M180" s="320"/>
      <c r="N180" s="321">
        <f t="shared" ref="N180:N193" si="45">ROUND(L180*K180,3)</f>
        <v>0</v>
      </c>
      <c r="O180" s="321"/>
      <c r="P180" s="321"/>
      <c r="Q180" s="321"/>
      <c r="R180" s="135"/>
      <c r="T180" s="166" t="s">
        <v>5</v>
      </c>
      <c r="U180" s="42" t="s">
        <v>43</v>
      </c>
      <c r="V180" s="36"/>
      <c r="W180" s="167">
        <f t="shared" ref="W180:W193" si="46">V180*K180</f>
        <v>0</v>
      </c>
      <c r="X180" s="167">
        <v>1.0000000000000001E-5</v>
      </c>
      <c r="Y180" s="167">
        <f t="shared" ref="Y180:Y193" si="47">X180*K180</f>
        <v>2.8000000000000003E-4</v>
      </c>
      <c r="Z180" s="167">
        <v>0</v>
      </c>
      <c r="AA180" s="168">
        <f t="shared" ref="AA180:AA193" si="48">Z180*K180</f>
        <v>0</v>
      </c>
      <c r="AR180" s="18" t="s">
        <v>1156</v>
      </c>
      <c r="AT180" s="18" t="s">
        <v>189</v>
      </c>
      <c r="AU180" s="18" t="s">
        <v>83</v>
      </c>
      <c r="AY180" s="18" t="s">
        <v>188</v>
      </c>
      <c r="BE180" s="109">
        <f t="shared" ref="BE180:BE193" si="49">IF(U180="základná",N180,0)</f>
        <v>0</v>
      </c>
      <c r="BF180" s="109">
        <f t="shared" ref="BF180:BF193" si="50">IF(U180="znížená",N180,0)</f>
        <v>0</v>
      </c>
      <c r="BG180" s="109">
        <f t="shared" ref="BG180:BG193" si="51">IF(U180="zákl. prenesená",N180,0)</f>
        <v>0</v>
      </c>
      <c r="BH180" s="109">
        <f t="shared" ref="BH180:BH193" si="52">IF(U180="zníž. prenesená",N180,0)</f>
        <v>0</v>
      </c>
      <c r="BI180" s="109">
        <f t="shared" ref="BI180:BI193" si="53">IF(U180="nulová",N180,0)</f>
        <v>0</v>
      </c>
      <c r="BJ180" s="18" t="s">
        <v>87</v>
      </c>
      <c r="BK180" s="169">
        <f t="shared" ref="BK180:BK193" si="54">ROUND(L180*K180,3)</f>
        <v>0</v>
      </c>
      <c r="BL180" s="18" t="s">
        <v>1156</v>
      </c>
      <c r="BM180" s="18" t="s">
        <v>556</v>
      </c>
    </row>
    <row r="181" spans="2:65" s="1" customFormat="1" ht="31.5" customHeight="1">
      <c r="B181" s="132"/>
      <c r="C181" s="161" t="s">
        <v>376</v>
      </c>
      <c r="D181" s="161" t="s">
        <v>189</v>
      </c>
      <c r="E181" s="162" t="s">
        <v>1157</v>
      </c>
      <c r="F181" s="319" t="s">
        <v>1158</v>
      </c>
      <c r="G181" s="319"/>
      <c r="H181" s="319"/>
      <c r="I181" s="319"/>
      <c r="J181" s="265" t="s">
        <v>299</v>
      </c>
      <c r="K181" s="266">
        <v>57</v>
      </c>
      <c r="L181" s="320">
        <v>0</v>
      </c>
      <c r="M181" s="320"/>
      <c r="N181" s="321">
        <f t="shared" si="45"/>
        <v>0</v>
      </c>
      <c r="O181" s="321"/>
      <c r="P181" s="321"/>
      <c r="Q181" s="321"/>
      <c r="R181" s="135"/>
      <c r="T181" s="166" t="s">
        <v>5</v>
      </c>
      <c r="U181" s="42" t="s">
        <v>43</v>
      </c>
      <c r="V181" s="36"/>
      <c r="W181" s="167">
        <f t="shared" si="46"/>
        <v>0</v>
      </c>
      <c r="X181" s="167">
        <v>2.0000000000000002E-5</v>
      </c>
      <c r="Y181" s="167">
        <f t="shared" si="47"/>
        <v>1.1400000000000002E-3</v>
      </c>
      <c r="Z181" s="167">
        <v>0</v>
      </c>
      <c r="AA181" s="168">
        <f t="shared" si="48"/>
        <v>0</v>
      </c>
      <c r="AR181" s="18" t="s">
        <v>1156</v>
      </c>
      <c r="AT181" s="18" t="s">
        <v>189</v>
      </c>
      <c r="AU181" s="18" t="s">
        <v>83</v>
      </c>
      <c r="AY181" s="18" t="s">
        <v>188</v>
      </c>
      <c r="BE181" s="109">
        <f t="shared" si="49"/>
        <v>0</v>
      </c>
      <c r="BF181" s="109">
        <f t="shared" si="50"/>
        <v>0</v>
      </c>
      <c r="BG181" s="109">
        <f t="shared" si="51"/>
        <v>0</v>
      </c>
      <c r="BH181" s="109">
        <f t="shared" si="52"/>
        <v>0</v>
      </c>
      <c r="BI181" s="109">
        <f t="shared" si="53"/>
        <v>0</v>
      </c>
      <c r="BJ181" s="18" t="s">
        <v>87</v>
      </c>
      <c r="BK181" s="169">
        <f t="shared" si="54"/>
        <v>0</v>
      </c>
      <c r="BL181" s="18" t="s">
        <v>1156</v>
      </c>
      <c r="BM181" s="18" t="s">
        <v>564</v>
      </c>
    </row>
    <row r="182" spans="2:65" s="1" customFormat="1" ht="31.5" customHeight="1">
      <c r="B182" s="132"/>
      <c r="C182" s="161" t="s">
        <v>380</v>
      </c>
      <c r="D182" s="161" t="s">
        <v>189</v>
      </c>
      <c r="E182" s="162" t="s">
        <v>1159</v>
      </c>
      <c r="F182" s="319" t="s">
        <v>1160</v>
      </c>
      <c r="G182" s="319"/>
      <c r="H182" s="319"/>
      <c r="I182" s="319"/>
      <c r="J182" s="265" t="s">
        <v>247</v>
      </c>
      <c r="K182" s="266">
        <v>30</v>
      </c>
      <c r="L182" s="320">
        <v>0</v>
      </c>
      <c r="M182" s="320"/>
      <c r="N182" s="321">
        <f t="shared" si="45"/>
        <v>0</v>
      </c>
      <c r="O182" s="321"/>
      <c r="P182" s="321"/>
      <c r="Q182" s="321"/>
      <c r="R182" s="135"/>
      <c r="T182" s="166" t="s">
        <v>5</v>
      </c>
      <c r="U182" s="42" t="s">
        <v>43</v>
      </c>
      <c r="V182" s="36"/>
      <c r="W182" s="167">
        <f t="shared" si="46"/>
        <v>0</v>
      </c>
      <c r="X182" s="167">
        <v>0</v>
      </c>
      <c r="Y182" s="167">
        <f t="shared" si="47"/>
        <v>0</v>
      </c>
      <c r="Z182" s="167">
        <v>0</v>
      </c>
      <c r="AA182" s="168">
        <f t="shared" si="48"/>
        <v>0</v>
      </c>
      <c r="AR182" s="18" t="s">
        <v>1156</v>
      </c>
      <c r="AT182" s="18" t="s">
        <v>189</v>
      </c>
      <c r="AU182" s="18" t="s">
        <v>83</v>
      </c>
      <c r="AY182" s="18" t="s">
        <v>188</v>
      </c>
      <c r="BE182" s="109">
        <f t="shared" si="49"/>
        <v>0</v>
      </c>
      <c r="BF182" s="109">
        <f t="shared" si="50"/>
        <v>0</v>
      </c>
      <c r="BG182" s="109">
        <f t="shared" si="51"/>
        <v>0</v>
      </c>
      <c r="BH182" s="109">
        <f t="shared" si="52"/>
        <v>0</v>
      </c>
      <c r="BI182" s="109">
        <f t="shared" si="53"/>
        <v>0</v>
      </c>
      <c r="BJ182" s="18" t="s">
        <v>87</v>
      </c>
      <c r="BK182" s="169">
        <f t="shared" si="54"/>
        <v>0</v>
      </c>
      <c r="BL182" s="18" t="s">
        <v>1156</v>
      </c>
      <c r="BM182" s="18" t="s">
        <v>572</v>
      </c>
    </row>
    <row r="183" spans="2:65" s="1" customFormat="1" ht="44.25" customHeight="1">
      <c r="B183" s="132"/>
      <c r="C183" s="161" t="s">
        <v>383</v>
      </c>
      <c r="D183" s="161" t="s">
        <v>189</v>
      </c>
      <c r="E183" s="162" t="s">
        <v>1161</v>
      </c>
      <c r="F183" s="319" t="s">
        <v>1162</v>
      </c>
      <c r="G183" s="319"/>
      <c r="H183" s="319"/>
      <c r="I183" s="319"/>
      <c r="J183" s="265" t="s">
        <v>299</v>
      </c>
      <c r="K183" s="266">
        <v>8</v>
      </c>
      <c r="L183" s="320">
        <v>0</v>
      </c>
      <c r="M183" s="320"/>
      <c r="N183" s="321">
        <f t="shared" si="45"/>
        <v>0</v>
      </c>
      <c r="O183" s="321"/>
      <c r="P183" s="321"/>
      <c r="Q183" s="321"/>
      <c r="R183" s="135"/>
      <c r="T183" s="166" t="s">
        <v>5</v>
      </c>
      <c r="U183" s="42" t="s">
        <v>43</v>
      </c>
      <c r="V183" s="36"/>
      <c r="W183" s="167">
        <f t="shared" si="46"/>
        <v>0</v>
      </c>
      <c r="X183" s="167">
        <v>3.1E-4</v>
      </c>
      <c r="Y183" s="167">
        <f t="shared" si="47"/>
        <v>2.48E-3</v>
      </c>
      <c r="Z183" s="167">
        <v>0</v>
      </c>
      <c r="AA183" s="168">
        <f t="shared" si="48"/>
        <v>0</v>
      </c>
      <c r="AR183" s="18" t="s">
        <v>1156</v>
      </c>
      <c r="AT183" s="18" t="s">
        <v>189</v>
      </c>
      <c r="AU183" s="18" t="s">
        <v>83</v>
      </c>
      <c r="AY183" s="18" t="s">
        <v>188</v>
      </c>
      <c r="BE183" s="109">
        <f t="shared" si="49"/>
        <v>0</v>
      </c>
      <c r="BF183" s="109">
        <f t="shared" si="50"/>
        <v>0</v>
      </c>
      <c r="BG183" s="109">
        <f t="shared" si="51"/>
        <v>0</v>
      </c>
      <c r="BH183" s="109">
        <f t="shared" si="52"/>
        <v>0</v>
      </c>
      <c r="BI183" s="109">
        <f t="shared" si="53"/>
        <v>0</v>
      </c>
      <c r="BJ183" s="18" t="s">
        <v>87</v>
      </c>
      <c r="BK183" s="169">
        <f t="shared" si="54"/>
        <v>0</v>
      </c>
      <c r="BL183" s="18" t="s">
        <v>1156</v>
      </c>
      <c r="BM183" s="18" t="s">
        <v>580</v>
      </c>
    </row>
    <row r="184" spans="2:65" s="1" customFormat="1" ht="44.25" customHeight="1">
      <c r="B184" s="132"/>
      <c r="C184" s="161" t="s">
        <v>387</v>
      </c>
      <c r="D184" s="161" t="s">
        <v>189</v>
      </c>
      <c r="E184" s="162" t="s">
        <v>1163</v>
      </c>
      <c r="F184" s="319" t="s">
        <v>1164</v>
      </c>
      <c r="G184" s="319"/>
      <c r="H184" s="319"/>
      <c r="I184" s="319"/>
      <c r="J184" s="265" t="s">
        <v>299</v>
      </c>
      <c r="K184" s="266">
        <v>35</v>
      </c>
      <c r="L184" s="320">
        <v>0</v>
      </c>
      <c r="M184" s="320"/>
      <c r="N184" s="321">
        <f t="shared" si="45"/>
        <v>0</v>
      </c>
      <c r="O184" s="321"/>
      <c r="P184" s="321"/>
      <c r="Q184" s="321"/>
      <c r="R184" s="135"/>
      <c r="T184" s="166" t="s">
        <v>5</v>
      </c>
      <c r="U184" s="42" t="s">
        <v>43</v>
      </c>
      <c r="V184" s="36"/>
      <c r="W184" s="167">
        <f t="shared" si="46"/>
        <v>0</v>
      </c>
      <c r="X184" s="167">
        <v>3.4000000000000002E-4</v>
      </c>
      <c r="Y184" s="167">
        <f t="shared" si="47"/>
        <v>1.1900000000000001E-2</v>
      </c>
      <c r="Z184" s="167">
        <v>0</v>
      </c>
      <c r="AA184" s="168">
        <f t="shared" si="48"/>
        <v>0</v>
      </c>
      <c r="AR184" s="18" t="s">
        <v>1156</v>
      </c>
      <c r="AT184" s="18" t="s">
        <v>189</v>
      </c>
      <c r="AU184" s="18" t="s">
        <v>83</v>
      </c>
      <c r="AY184" s="18" t="s">
        <v>188</v>
      </c>
      <c r="BE184" s="109">
        <f t="shared" si="49"/>
        <v>0</v>
      </c>
      <c r="BF184" s="109">
        <f t="shared" si="50"/>
        <v>0</v>
      </c>
      <c r="BG184" s="109">
        <f t="shared" si="51"/>
        <v>0</v>
      </c>
      <c r="BH184" s="109">
        <f t="shared" si="52"/>
        <v>0</v>
      </c>
      <c r="BI184" s="109">
        <f t="shared" si="53"/>
        <v>0</v>
      </c>
      <c r="BJ184" s="18" t="s">
        <v>87</v>
      </c>
      <c r="BK184" s="169">
        <f t="shared" si="54"/>
        <v>0</v>
      </c>
      <c r="BL184" s="18" t="s">
        <v>1156</v>
      </c>
      <c r="BM184" s="18" t="s">
        <v>588</v>
      </c>
    </row>
    <row r="185" spans="2:65" s="1" customFormat="1" ht="44.25" customHeight="1">
      <c r="B185" s="132"/>
      <c r="C185" s="161" t="s">
        <v>391</v>
      </c>
      <c r="D185" s="161" t="s">
        <v>189</v>
      </c>
      <c r="E185" s="162" t="s">
        <v>1165</v>
      </c>
      <c r="F185" s="319" t="s">
        <v>1166</v>
      </c>
      <c r="G185" s="319"/>
      <c r="H185" s="319"/>
      <c r="I185" s="319"/>
      <c r="J185" s="265" t="s">
        <v>299</v>
      </c>
      <c r="K185" s="266">
        <v>22</v>
      </c>
      <c r="L185" s="320">
        <v>0</v>
      </c>
      <c r="M185" s="320"/>
      <c r="N185" s="321">
        <f t="shared" si="45"/>
        <v>0</v>
      </c>
      <c r="O185" s="321"/>
      <c r="P185" s="321"/>
      <c r="Q185" s="321"/>
      <c r="R185" s="135"/>
      <c r="T185" s="166" t="s">
        <v>5</v>
      </c>
      <c r="U185" s="42" t="s">
        <v>43</v>
      </c>
      <c r="V185" s="36"/>
      <c r="W185" s="167">
        <f t="shared" si="46"/>
        <v>0</v>
      </c>
      <c r="X185" s="167">
        <v>4.0999999999999999E-4</v>
      </c>
      <c r="Y185" s="167">
        <f t="shared" si="47"/>
        <v>9.0200000000000002E-3</v>
      </c>
      <c r="Z185" s="167">
        <v>0</v>
      </c>
      <c r="AA185" s="168">
        <f t="shared" si="48"/>
        <v>0</v>
      </c>
      <c r="AR185" s="18" t="s">
        <v>1156</v>
      </c>
      <c r="AT185" s="18" t="s">
        <v>189</v>
      </c>
      <c r="AU185" s="18" t="s">
        <v>83</v>
      </c>
      <c r="AY185" s="18" t="s">
        <v>188</v>
      </c>
      <c r="BE185" s="109">
        <f t="shared" si="49"/>
        <v>0</v>
      </c>
      <c r="BF185" s="109">
        <f t="shared" si="50"/>
        <v>0</v>
      </c>
      <c r="BG185" s="109">
        <f t="shared" si="51"/>
        <v>0</v>
      </c>
      <c r="BH185" s="109">
        <f t="shared" si="52"/>
        <v>0</v>
      </c>
      <c r="BI185" s="109">
        <f t="shared" si="53"/>
        <v>0</v>
      </c>
      <c r="BJ185" s="18" t="s">
        <v>87</v>
      </c>
      <c r="BK185" s="169">
        <f t="shared" si="54"/>
        <v>0</v>
      </c>
      <c r="BL185" s="18" t="s">
        <v>1156</v>
      </c>
      <c r="BM185" s="18" t="s">
        <v>596</v>
      </c>
    </row>
    <row r="186" spans="2:65" s="1" customFormat="1" ht="31.5" customHeight="1">
      <c r="B186" s="132"/>
      <c r="C186" s="161" t="s">
        <v>396</v>
      </c>
      <c r="D186" s="161" t="s">
        <v>189</v>
      </c>
      <c r="E186" s="162" t="s">
        <v>1167</v>
      </c>
      <c r="F186" s="319" t="s">
        <v>1168</v>
      </c>
      <c r="G186" s="319"/>
      <c r="H186" s="319"/>
      <c r="I186" s="319"/>
      <c r="J186" s="265" t="s">
        <v>247</v>
      </c>
      <c r="K186" s="266">
        <v>2</v>
      </c>
      <c r="L186" s="320">
        <v>0</v>
      </c>
      <c r="M186" s="320"/>
      <c r="N186" s="321">
        <f t="shared" si="45"/>
        <v>0</v>
      </c>
      <c r="O186" s="321"/>
      <c r="P186" s="321"/>
      <c r="Q186" s="321"/>
      <c r="R186" s="135"/>
      <c r="T186" s="166" t="s">
        <v>5</v>
      </c>
      <c r="U186" s="42" t="s">
        <v>43</v>
      </c>
      <c r="V186" s="36"/>
      <c r="W186" s="167">
        <f t="shared" si="46"/>
        <v>0</v>
      </c>
      <c r="X186" s="167">
        <v>2.9999999999999997E-4</v>
      </c>
      <c r="Y186" s="167">
        <f t="shared" si="47"/>
        <v>5.9999999999999995E-4</v>
      </c>
      <c r="Z186" s="167">
        <v>0</v>
      </c>
      <c r="AA186" s="168">
        <f t="shared" si="48"/>
        <v>0</v>
      </c>
      <c r="AR186" s="18" t="s">
        <v>1156</v>
      </c>
      <c r="AT186" s="18" t="s">
        <v>189</v>
      </c>
      <c r="AU186" s="18" t="s">
        <v>83</v>
      </c>
      <c r="AY186" s="18" t="s">
        <v>188</v>
      </c>
      <c r="BE186" s="109">
        <f t="shared" si="49"/>
        <v>0</v>
      </c>
      <c r="BF186" s="109">
        <f t="shared" si="50"/>
        <v>0</v>
      </c>
      <c r="BG186" s="109">
        <f t="shared" si="51"/>
        <v>0</v>
      </c>
      <c r="BH186" s="109">
        <f t="shared" si="52"/>
        <v>0</v>
      </c>
      <c r="BI186" s="109">
        <f t="shared" si="53"/>
        <v>0</v>
      </c>
      <c r="BJ186" s="18" t="s">
        <v>87</v>
      </c>
      <c r="BK186" s="169">
        <f t="shared" si="54"/>
        <v>0</v>
      </c>
      <c r="BL186" s="18" t="s">
        <v>1156</v>
      </c>
      <c r="BM186" s="18" t="s">
        <v>605</v>
      </c>
    </row>
    <row r="187" spans="2:65" s="1" customFormat="1" ht="31.5" customHeight="1">
      <c r="B187" s="132"/>
      <c r="C187" s="161" t="s">
        <v>400</v>
      </c>
      <c r="D187" s="161" t="s">
        <v>189</v>
      </c>
      <c r="E187" s="162" t="s">
        <v>1169</v>
      </c>
      <c r="F187" s="319" t="s">
        <v>1170</v>
      </c>
      <c r="G187" s="319"/>
      <c r="H187" s="319"/>
      <c r="I187" s="319"/>
      <c r="J187" s="265" t="s">
        <v>247</v>
      </c>
      <c r="K187" s="266">
        <v>28</v>
      </c>
      <c r="L187" s="320">
        <v>0</v>
      </c>
      <c r="M187" s="320"/>
      <c r="N187" s="321">
        <f t="shared" si="45"/>
        <v>0</v>
      </c>
      <c r="O187" s="321"/>
      <c r="P187" s="321"/>
      <c r="Q187" s="321"/>
      <c r="R187" s="135"/>
      <c r="T187" s="166" t="s">
        <v>5</v>
      </c>
      <c r="U187" s="42" t="s">
        <v>43</v>
      </c>
      <c r="V187" s="36"/>
      <c r="W187" s="167">
        <f t="shared" si="46"/>
        <v>0</v>
      </c>
      <c r="X187" s="167">
        <v>5.4000000000000001E-4</v>
      </c>
      <c r="Y187" s="167">
        <f t="shared" si="47"/>
        <v>1.512E-2</v>
      </c>
      <c r="Z187" s="167">
        <v>0</v>
      </c>
      <c r="AA187" s="168">
        <f t="shared" si="48"/>
        <v>0</v>
      </c>
      <c r="AR187" s="18" t="s">
        <v>1156</v>
      </c>
      <c r="AT187" s="18" t="s">
        <v>189</v>
      </c>
      <c r="AU187" s="18" t="s">
        <v>83</v>
      </c>
      <c r="AY187" s="18" t="s">
        <v>188</v>
      </c>
      <c r="BE187" s="109">
        <f t="shared" si="49"/>
        <v>0</v>
      </c>
      <c r="BF187" s="109">
        <f t="shared" si="50"/>
        <v>0</v>
      </c>
      <c r="BG187" s="109">
        <f t="shared" si="51"/>
        <v>0</v>
      </c>
      <c r="BH187" s="109">
        <f t="shared" si="52"/>
        <v>0</v>
      </c>
      <c r="BI187" s="109">
        <f t="shared" si="53"/>
        <v>0</v>
      </c>
      <c r="BJ187" s="18" t="s">
        <v>87</v>
      </c>
      <c r="BK187" s="169">
        <f t="shared" si="54"/>
        <v>0</v>
      </c>
      <c r="BL187" s="18" t="s">
        <v>1156</v>
      </c>
      <c r="BM187" s="18" t="s">
        <v>613</v>
      </c>
    </row>
    <row r="188" spans="2:65" s="1" customFormat="1" ht="31.5" customHeight="1">
      <c r="B188" s="132"/>
      <c r="C188" s="161" t="s">
        <v>404</v>
      </c>
      <c r="D188" s="161" t="s">
        <v>189</v>
      </c>
      <c r="E188" s="162" t="s">
        <v>1171</v>
      </c>
      <c r="F188" s="319" t="s">
        <v>1172</v>
      </c>
      <c r="G188" s="319"/>
      <c r="H188" s="319"/>
      <c r="I188" s="319"/>
      <c r="J188" s="265" t="s">
        <v>247</v>
      </c>
      <c r="K188" s="266">
        <v>18</v>
      </c>
      <c r="L188" s="320">
        <v>0</v>
      </c>
      <c r="M188" s="320"/>
      <c r="N188" s="321">
        <f t="shared" si="45"/>
        <v>0</v>
      </c>
      <c r="O188" s="321"/>
      <c r="P188" s="321"/>
      <c r="Q188" s="321"/>
      <c r="R188" s="135"/>
      <c r="T188" s="166" t="s">
        <v>5</v>
      </c>
      <c r="U188" s="42" t="s">
        <v>43</v>
      </c>
      <c r="V188" s="36"/>
      <c r="W188" s="167">
        <f t="shared" si="46"/>
        <v>0</v>
      </c>
      <c r="X188" s="167">
        <v>9.0000000000000006E-5</v>
      </c>
      <c r="Y188" s="167">
        <f t="shared" si="47"/>
        <v>1.6200000000000001E-3</v>
      </c>
      <c r="Z188" s="167">
        <v>0</v>
      </c>
      <c r="AA188" s="168">
        <f t="shared" si="48"/>
        <v>0</v>
      </c>
      <c r="AR188" s="18" t="s">
        <v>1156</v>
      </c>
      <c r="AT188" s="18" t="s">
        <v>189</v>
      </c>
      <c r="AU188" s="18" t="s">
        <v>83</v>
      </c>
      <c r="AY188" s="18" t="s">
        <v>188</v>
      </c>
      <c r="BE188" s="109">
        <f t="shared" si="49"/>
        <v>0</v>
      </c>
      <c r="BF188" s="109">
        <f t="shared" si="50"/>
        <v>0</v>
      </c>
      <c r="BG188" s="109">
        <f t="shared" si="51"/>
        <v>0</v>
      </c>
      <c r="BH188" s="109">
        <f t="shared" si="52"/>
        <v>0</v>
      </c>
      <c r="BI188" s="109">
        <f t="shared" si="53"/>
        <v>0</v>
      </c>
      <c r="BJ188" s="18" t="s">
        <v>87</v>
      </c>
      <c r="BK188" s="169">
        <f t="shared" si="54"/>
        <v>0</v>
      </c>
      <c r="BL188" s="18" t="s">
        <v>1156</v>
      </c>
      <c r="BM188" s="18" t="s">
        <v>621</v>
      </c>
    </row>
    <row r="189" spans="2:65" s="1" customFormat="1" ht="31.5" customHeight="1">
      <c r="B189" s="132"/>
      <c r="C189" s="161" t="s">
        <v>408</v>
      </c>
      <c r="D189" s="161" t="s">
        <v>189</v>
      </c>
      <c r="E189" s="162" t="s">
        <v>1173</v>
      </c>
      <c r="F189" s="319" t="s">
        <v>1174</v>
      </c>
      <c r="G189" s="319"/>
      <c r="H189" s="319"/>
      <c r="I189" s="319"/>
      <c r="J189" s="265" t="s">
        <v>247</v>
      </c>
      <c r="K189" s="266">
        <v>18</v>
      </c>
      <c r="L189" s="320">
        <v>0</v>
      </c>
      <c r="M189" s="320"/>
      <c r="N189" s="321">
        <f t="shared" si="45"/>
        <v>0</v>
      </c>
      <c r="O189" s="321"/>
      <c r="P189" s="321"/>
      <c r="Q189" s="321"/>
      <c r="R189" s="135"/>
      <c r="T189" s="166" t="s">
        <v>5</v>
      </c>
      <c r="U189" s="42" t="s">
        <v>43</v>
      </c>
      <c r="V189" s="36"/>
      <c r="W189" s="167">
        <f t="shared" si="46"/>
        <v>0</v>
      </c>
      <c r="X189" s="167">
        <v>2.0000000000000002E-5</v>
      </c>
      <c r="Y189" s="167">
        <f t="shared" si="47"/>
        <v>3.6000000000000002E-4</v>
      </c>
      <c r="Z189" s="167">
        <v>0</v>
      </c>
      <c r="AA189" s="168">
        <f t="shared" si="48"/>
        <v>0</v>
      </c>
      <c r="AR189" s="18" t="s">
        <v>1156</v>
      </c>
      <c r="AT189" s="18" t="s">
        <v>189</v>
      </c>
      <c r="AU189" s="18" t="s">
        <v>83</v>
      </c>
      <c r="AY189" s="18" t="s">
        <v>188</v>
      </c>
      <c r="BE189" s="109">
        <f t="shared" si="49"/>
        <v>0</v>
      </c>
      <c r="BF189" s="109">
        <f t="shared" si="50"/>
        <v>0</v>
      </c>
      <c r="BG189" s="109">
        <f t="shared" si="51"/>
        <v>0</v>
      </c>
      <c r="BH189" s="109">
        <f t="shared" si="52"/>
        <v>0</v>
      </c>
      <c r="BI189" s="109">
        <f t="shared" si="53"/>
        <v>0</v>
      </c>
      <c r="BJ189" s="18" t="s">
        <v>87</v>
      </c>
      <c r="BK189" s="169">
        <f t="shared" si="54"/>
        <v>0</v>
      </c>
      <c r="BL189" s="18" t="s">
        <v>1156</v>
      </c>
      <c r="BM189" s="18" t="s">
        <v>629</v>
      </c>
    </row>
    <row r="190" spans="2:65" s="1" customFormat="1" ht="31.5" customHeight="1">
      <c r="B190" s="132"/>
      <c r="C190" s="161" t="s">
        <v>424</v>
      </c>
      <c r="D190" s="161" t="s">
        <v>189</v>
      </c>
      <c r="E190" s="162" t="s">
        <v>1175</v>
      </c>
      <c r="F190" s="319" t="s">
        <v>1176</v>
      </c>
      <c r="G190" s="319"/>
      <c r="H190" s="319"/>
      <c r="I190" s="319"/>
      <c r="J190" s="265" t="s">
        <v>247</v>
      </c>
      <c r="K190" s="266">
        <v>50</v>
      </c>
      <c r="L190" s="320">
        <v>0</v>
      </c>
      <c r="M190" s="320"/>
      <c r="N190" s="321">
        <f t="shared" si="45"/>
        <v>0</v>
      </c>
      <c r="O190" s="321"/>
      <c r="P190" s="321"/>
      <c r="Q190" s="321"/>
      <c r="R190" s="135"/>
      <c r="T190" s="166" t="s">
        <v>5</v>
      </c>
      <c r="U190" s="42" t="s">
        <v>43</v>
      </c>
      <c r="V190" s="36"/>
      <c r="W190" s="167">
        <f t="shared" si="46"/>
        <v>0</v>
      </c>
      <c r="X190" s="167">
        <v>0</v>
      </c>
      <c r="Y190" s="167">
        <f t="shared" si="47"/>
        <v>0</v>
      </c>
      <c r="Z190" s="167">
        <v>0</v>
      </c>
      <c r="AA190" s="168">
        <f t="shared" si="48"/>
        <v>0</v>
      </c>
      <c r="AR190" s="18" t="s">
        <v>1156</v>
      </c>
      <c r="AT190" s="18" t="s">
        <v>189</v>
      </c>
      <c r="AU190" s="18" t="s">
        <v>83</v>
      </c>
      <c r="AY190" s="18" t="s">
        <v>188</v>
      </c>
      <c r="BE190" s="109">
        <f t="shared" si="49"/>
        <v>0</v>
      </c>
      <c r="BF190" s="109">
        <f t="shared" si="50"/>
        <v>0</v>
      </c>
      <c r="BG190" s="109">
        <f t="shared" si="51"/>
        <v>0</v>
      </c>
      <c r="BH190" s="109">
        <f t="shared" si="52"/>
        <v>0</v>
      </c>
      <c r="BI190" s="109">
        <f t="shared" si="53"/>
        <v>0</v>
      </c>
      <c r="BJ190" s="18" t="s">
        <v>87</v>
      </c>
      <c r="BK190" s="169">
        <f t="shared" si="54"/>
        <v>0</v>
      </c>
      <c r="BL190" s="18" t="s">
        <v>1156</v>
      </c>
      <c r="BM190" s="18" t="s">
        <v>637</v>
      </c>
    </row>
    <row r="191" spans="2:65" s="1" customFormat="1" ht="44.25" customHeight="1">
      <c r="B191" s="132"/>
      <c r="C191" s="161" t="s">
        <v>412</v>
      </c>
      <c r="D191" s="161" t="s">
        <v>189</v>
      </c>
      <c r="E191" s="162" t="s">
        <v>1177</v>
      </c>
      <c r="F191" s="319" t="s">
        <v>1178</v>
      </c>
      <c r="G191" s="319"/>
      <c r="H191" s="319"/>
      <c r="I191" s="319"/>
      <c r="J191" s="265" t="s">
        <v>247</v>
      </c>
      <c r="K191" s="266">
        <v>7</v>
      </c>
      <c r="L191" s="320">
        <v>0</v>
      </c>
      <c r="M191" s="320"/>
      <c r="N191" s="321">
        <f t="shared" si="45"/>
        <v>0</v>
      </c>
      <c r="O191" s="321"/>
      <c r="P191" s="321"/>
      <c r="Q191" s="321"/>
      <c r="R191" s="135"/>
      <c r="T191" s="166" t="s">
        <v>5</v>
      </c>
      <c r="U191" s="42" t="s">
        <v>43</v>
      </c>
      <c r="V191" s="36"/>
      <c r="W191" s="167">
        <f t="shared" si="46"/>
        <v>0</v>
      </c>
      <c r="X191" s="167">
        <v>8.0000000000000007E-5</v>
      </c>
      <c r="Y191" s="167">
        <f t="shared" si="47"/>
        <v>5.6000000000000006E-4</v>
      </c>
      <c r="Z191" s="167">
        <v>0</v>
      </c>
      <c r="AA191" s="168">
        <f t="shared" si="48"/>
        <v>0</v>
      </c>
      <c r="AR191" s="18" t="s">
        <v>1156</v>
      </c>
      <c r="AT191" s="18" t="s">
        <v>189</v>
      </c>
      <c r="AU191" s="18" t="s">
        <v>83</v>
      </c>
      <c r="AY191" s="18" t="s">
        <v>188</v>
      </c>
      <c r="BE191" s="109">
        <f t="shared" si="49"/>
        <v>0</v>
      </c>
      <c r="BF191" s="109">
        <f t="shared" si="50"/>
        <v>0</v>
      </c>
      <c r="BG191" s="109">
        <f t="shared" si="51"/>
        <v>0</v>
      </c>
      <c r="BH191" s="109">
        <f t="shared" si="52"/>
        <v>0</v>
      </c>
      <c r="BI191" s="109">
        <f t="shared" si="53"/>
        <v>0</v>
      </c>
      <c r="BJ191" s="18" t="s">
        <v>87</v>
      </c>
      <c r="BK191" s="169">
        <f t="shared" si="54"/>
        <v>0</v>
      </c>
      <c r="BL191" s="18" t="s">
        <v>1156</v>
      </c>
      <c r="BM191" s="18" t="s">
        <v>643</v>
      </c>
    </row>
    <row r="192" spans="2:65" s="1" customFormat="1" ht="31.5" customHeight="1">
      <c r="B192" s="132"/>
      <c r="C192" s="161" t="s">
        <v>416</v>
      </c>
      <c r="D192" s="161" t="s">
        <v>189</v>
      </c>
      <c r="E192" s="162" t="s">
        <v>1179</v>
      </c>
      <c r="F192" s="319" t="s">
        <v>1180</v>
      </c>
      <c r="G192" s="319"/>
      <c r="H192" s="319"/>
      <c r="I192" s="319"/>
      <c r="J192" s="265" t="s">
        <v>192</v>
      </c>
      <c r="K192" s="266">
        <v>160</v>
      </c>
      <c r="L192" s="320">
        <v>0</v>
      </c>
      <c r="M192" s="320"/>
      <c r="N192" s="321">
        <f t="shared" si="45"/>
        <v>0</v>
      </c>
      <c r="O192" s="321"/>
      <c r="P192" s="321"/>
      <c r="Q192" s="321"/>
      <c r="R192" s="135"/>
      <c r="T192" s="166" t="s">
        <v>5</v>
      </c>
      <c r="U192" s="42" t="s">
        <v>43</v>
      </c>
      <c r="V192" s="36"/>
      <c r="W192" s="167">
        <f t="shared" si="46"/>
        <v>0</v>
      </c>
      <c r="X192" s="167">
        <v>0</v>
      </c>
      <c r="Y192" s="167">
        <f t="shared" si="47"/>
        <v>0</v>
      </c>
      <c r="Z192" s="167">
        <v>0</v>
      </c>
      <c r="AA192" s="168">
        <f t="shared" si="48"/>
        <v>0</v>
      </c>
      <c r="AR192" s="18" t="s">
        <v>1156</v>
      </c>
      <c r="AT192" s="18" t="s">
        <v>189</v>
      </c>
      <c r="AU192" s="18" t="s">
        <v>83</v>
      </c>
      <c r="AY192" s="18" t="s">
        <v>188</v>
      </c>
      <c r="BE192" s="109">
        <f t="shared" si="49"/>
        <v>0</v>
      </c>
      <c r="BF192" s="109">
        <f t="shared" si="50"/>
        <v>0</v>
      </c>
      <c r="BG192" s="109">
        <f t="shared" si="51"/>
        <v>0</v>
      </c>
      <c r="BH192" s="109">
        <f t="shared" si="52"/>
        <v>0</v>
      </c>
      <c r="BI192" s="109">
        <f t="shared" si="53"/>
        <v>0</v>
      </c>
      <c r="BJ192" s="18" t="s">
        <v>87</v>
      </c>
      <c r="BK192" s="169">
        <f t="shared" si="54"/>
        <v>0</v>
      </c>
      <c r="BL192" s="18" t="s">
        <v>1156</v>
      </c>
      <c r="BM192" s="18" t="s">
        <v>651</v>
      </c>
    </row>
    <row r="193" spans="2:65" s="1" customFormat="1" ht="31.5" customHeight="1">
      <c r="B193" s="132"/>
      <c r="C193" s="161" t="s">
        <v>420</v>
      </c>
      <c r="D193" s="161" t="s">
        <v>189</v>
      </c>
      <c r="E193" s="162" t="s">
        <v>1181</v>
      </c>
      <c r="F193" s="319" t="s">
        <v>1182</v>
      </c>
      <c r="G193" s="319"/>
      <c r="H193" s="319"/>
      <c r="I193" s="319"/>
      <c r="J193" s="265" t="s">
        <v>192</v>
      </c>
      <c r="K193" s="266">
        <v>160</v>
      </c>
      <c r="L193" s="320">
        <v>0</v>
      </c>
      <c r="M193" s="320"/>
      <c r="N193" s="321">
        <f>ROUND(L193*K193,3)</f>
        <v>0</v>
      </c>
      <c r="O193" s="321"/>
      <c r="P193" s="321"/>
      <c r="Q193" s="321"/>
      <c r="R193" s="135"/>
      <c r="T193" s="166" t="s">
        <v>5</v>
      </c>
      <c r="U193" s="42" t="s">
        <v>43</v>
      </c>
      <c r="V193" s="36"/>
      <c r="W193" s="167">
        <f t="shared" si="46"/>
        <v>0</v>
      </c>
      <c r="X193" s="167">
        <v>0</v>
      </c>
      <c r="Y193" s="167">
        <f t="shared" si="47"/>
        <v>0</v>
      </c>
      <c r="Z193" s="167">
        <v>0</v>
      </c>
      <c r="AA193" s="168">
        <f t="shared" si="48"/>
        <v>0</v>
      </c>
      <c r="AR193" s="18" t="s">
        <v>1156</v>
      </c>
      <c r="AT193" s="18" t="s">
        <v>189</v>
      </c>
      <c r="AU193" s="18" t="s">
        <v>83</v>
      </c>
      <c r="AY193" s="18" t="s">
        <v>188</v>
      </c>
      <c r="BE193" s="109">
        <f t="shared" si="49"/>
        <v>0</v>
      </c>
      <c r="BF193" s="109">
        <f t="shared" si="50"/>
        <v>0</v>
      </c>
      <c r="BG193" s="109">
        <f t="shared" si="51"/>
        <v>0</v>
      </c>
      <c r="BH193" s="109">
        <f t="shared" si="52"/>
        <v>0</v>
      </c>
      <c r="BI193" s="109">
        <f t="shared" si="53"/>
        <v>0</v>
      </c>
      <c r="BJ193" s="18" t="s">
        <v>87</v>
      </c>
      <c r="BK193" s="169">
        <f t="shared" si="54"/>
        <v>0</v>
      </c>
      <c r="BL193" s="18" t="s">
        <v>1156</v>
      </c>
      <c r="BM193" s="18" t="s">
        <v>659</v>
      </c>
    </row>
    <row r="194" spans="2:65" s="10" customFormat="1" ht="37.35" customHeight="1">
      <c r="B194" s="150"/>
      <c r="C194" s="151"/>
      <c r="D194" s="152" t="s">
        <v>1062</v>
      </c>
      <c r="E194" s="152"/>
      <c r="F194" s="271"/>
      <c r="G194" s="271"/>
      <c r="H194" s="271"/>
      <c r="I194" s="271"/>
      <c r="J194" s="271"/>
      <c r="K194" s="271"/>
      <c r="L194" s="152"/>
      <c r="M194" s="152"/>
      <c r="N194" s="329">
        <f>BK194</f>
        <v>0</v>
      </c>
      <c r="O194" s="330"/>
      <c r="P194" s="330"/>
      <c r="Q194" s="330"/>
      <c r="R194" s="153"/>
      <c r="T194" s="154"/>
      <c r="U194" s="151"/>
      <c r="V194" s="151"/>
      <c r="W194" s="155">
        <f>W195</f>
        <v>0</v>
      </c>
      <c r="X194" s="151"/>
      <c r="Y194" s="155">
        <f>Y195</f>
        <v>0</v>
      </c>
      <c r="Z194" s="151"/>
      <c r="AA194" s="156">
        <f>AA195</f>
        <v>0</v>
      </c>
      <c r="AR194" s="157" t="s">
        <v>83</v>
      </c>
      <c r="AT194" s="158" t="s">
        <v>75</v>
      </c>
      <c r="AU194" s="158" t="s">
        <v>76</v>
      </c>
      <c r="AY194" s="157" t="s">
        <v>188</v>
      </c>
      <c r="BK194" s="159">
        <f>BK195</f>
        <v>0</v>
      </c>
    </row>
    <row r="195" spans="2:65" s="10" customFormat="1" ht="19.899999999999999" customHeight="1">
      <c r="B195" s="150"/>
      <c r="C195" s="151"/>
      <c r="D195" s="160" t="s">
        <v>1063</v>
      </c>
      <c r="E195" s="160"/>
      <c r="F195" s="267"/>
      <c r="G195" s="267"/>
      <c r="H195" s="267"/>
      <c r="I195" s="267"/>
      <c r="J195" s="267"/>
      <c r="K195" s="267"/>
      <c r="L195" s="160"/>
      <c r="M195" s="160"/>
      <c r="N195" s="327">
        <f>BK195</f>
        <v>0</v>
      </c>
      <c r="O195" s="328"/>
      <c r="P195" s="328"/>
      <c r="Q195" s="328"/>
      <c r="R195" s="153"/>
      <c r="T195" s="154"/>
      <c r="U195" s="151"/>
      <c r="V195" s="151"/>
      <c r="W195" s="155">
        <f>SUM(W196:W199)</f>
        <v>0</v>
      </c>
      <c r="X195" s="151"/>
      <c r="Y195" s="155">
        <f>SUM(Y196:Y199)</f>
        <v>0</v>
      </c>
      <c r="Z195" s="151"/>
      <c r="AA195" s="156">
        <f>SUM(AA196:AA199)</f>
        <v>0</v>
      </c>
      <c r="AR195" s="157" t="s">
        <v>193</v>
      </c>
      <c r="AT195" s="158" t="s">
        <v>75</v>
      </c>
      <c r="AU195" s="158" t="s">
        <v>83</v>
      </c>
      <c r="AY195" s="157" t="s">
        <v>188</v>
      </c>
      <c r="BK195" s="159">
        <f>SUM(BK196:BK199)</f>
        <v>0</v>
      </c>
    </row>
    <row r="196" spans="2:65" s="1" customFormat="1" ht="22.5" customHeight="1">
      <c r="B196" s="132"/>
      <c r="C196" s="161" t="s">
        <v>432</v>
      </c>
      <c r="D196" s="161" t="s">
        <v>189</v>
      </c>
      <c r="E196" s="162" t="s">
        <v>1183</v>
      </c>
      <c r="F196" s="319" t="s">
        <v>1184</v>
      </c>
      <c r="G196" s="319"/>
      <c r="H196" s="319"/>
      <c r="I196" s="319"/>
      <c r="J196" s="265" t="s">
        <v>1047</v>
      </c>
      <c r="K196" s="266">
        <v>10</v>
      </c>
      <c r="L196" s="320">
        <v>0</v>
      </c>
      <c r="M196" s="320"/>
      <c r="N196" s="321">
        <f>ROUND(L196*K196,3)</f>
        <v>0</v>
      </c>
      <c r="O196" s="321"/>
      <c r="P196" s="321"/>
      <c r="Q196" s="321"/>
      <c r="R196" s="135"/>
      <c r="T196" s="166" t="s">
        <v>5</v>
      </c>
      <c r="U196" s="42" t="s">
        <v>43</v>
      </c>
      <c r="V196" s="36"/>
      <c r="W196" s="167">
        <f>V196*K196</f>
        <v>0</v>
      </c>
      <c r="X196" s="167">
        <v>0</v>
      </c>
      <c r="Y196" s="167">
        <f>X196*K196</f>
        <v>0</v>
      </c>
      <c r="Z196" s="167">
        <v>0</v>
      </c>
      <c r="AA196" s="168">
        <f>Z196*K196</f>
        <v>0</v>
      </c>
      <c r="AR196" s="18" t="s">
        <v>1156</v>
      </c>
      <c r="AT196" s="18" t="s">
        <v>189</v>
      </c>
      <c r="AU196" s="18" t="s">
        <v>87</v>
      </c>
      <c r="AY196" s="18" t="s">
        <v>188</v>
      </c>
      <c r="BE196" s="109">
        <f>IF(U196="základná",N196,0)</f>
        <v>0</v>
      </c>
      <c r="BF196" s="109">
        <f>IF(U196="znížená",N196,0)</f>
        <v>0</v>
      </c>
      <c r="BG196" s="109">
        <f>IF(U196="zákl. prenesená",N196,0)</f>
        <v>0</v>
      </c>
      <c r="BH196" s="109">
        <f>IF(U196="zníž. prenesená",N196,0)</f>
        <v>0</v>
      </c>
      <c r="BI196" s="109">
        <f>IF(U196="nulová",N196,0)</f>
        <v>0</v>
      </c>
      <c r="BJ196" s="18" t="s">
        <v>87</v>
      </c>
      <c r="BK196" s="169">
        <f>ROUND(L196*K196,3)</f>
        <v>0</v>
      </c>
      <c r="BL196" s="18" t="s">
        <v>1156</v>
      </c>
      <c r="BM196" s="18" t="s">
        <v>667</v>
      </c>
    </row>
    <row r="197" spans="2:65" s="1" customFormat="1" ht="22.5" customHeight="1">
      <c r="B197" s="132"/>
      <c r="C197" s="161" t="s">
        <v>436</v>
      </c>
      <c r="D197" s="161" t="s">
        <v>189</v>
      </c>
      <c r="E197" s="162" t="s">
        <v>1185</v>
      </c>
      <c r="F197" s="319" t="s">
        <v>1186</v>
      </c>
      <c r="G197" s="319"/>
      <c r="H197" s="319"/>
      <c r="I197" s="319"/>
      <c r="J197" s="265" t="s">
        <v>1047</v>
      </c>
      <c r="K197" s="266">
        <v>6</v>
      </c>
      <c r="L197" s="320">
        <v>0</v>
      </c>
      <c r="M197" s="320"/>
      <c r="N197" s="321">
        <f>ROUND(L197*K197,3)</f>
        <v>0</v>
      </c>
      <c r="O197" s="321"/>
      <c r="P197" s="321"/>
      <c r="Q197" s="321"/>
      <c r="R197" s="135"/>
      <c r="T197" s="166" t="s">
        <v>5</v>
      </c>
      <c r="U197" s="42" t="s">
        <v>43</v>
      </c>
      <c r="V197" s="36"/>
      <c r="W197" s="167">
        <f>V197*K197</f>
        <v>0</v>
      </c>
      <c r="X197" s="167">
        <v>0</v>
      </c>
      <c r="Y197" s="167">
        <f>X197*K197</f>
        <v>0</v>
      </c>
      <c r="Z197" s="167">
        <v>0</v>
      </c>
      <c r="AA197" s="168">
        <f>Z197*K197</f>
        <v>0</v>
      </c>
      <c r="AR197" s="18" t="s">
        <v>1156</v>
      </c>
      <c r="AT197" s="18" t="s">
        <v>189</v>
      </c>
      <c r="AU197" s="18" t="s">
        <v>87</v>
      </c>
      <c r="AY197" s="18" t="s">
        <v>188</v>
      </c>
      <c r="BE197" s="109">
        <f>IF(U197="základná",N197,0)</f>
        <v>0</v>
      </c>
      <c r="BF197" s="109">
        <f>IF(U197="znížená",N197,0)</f>
        <v>0</v>
      </c>
      <c r="BG197" s="109">
        <f>IF(U197="zákl. prenesená",N197,0)</f>
        <v>0</v>
      </c>
      <c r="BH197" s="109">
        <f>IF(U197="zníž. prenesená",N197,0)</f>
        <v>0</v>
      </c>
      <c r="BI197" s="109">
        <f>IF(U197="nulová",N197,0)</f>
        <v>0</v>
      </c>
      <c r="BJ197" s="18" t="s">
        <v>87</v>
      </c>
      <c r="BK197" s="169">
        <f>ROUND(L197*K197,3)</f>
        <v>0</v>
      </c>
      <c r="BL197" s="18" t="s">
        <v>1156</v>
      </c>
      <c r="BM197" s="18" t="s">
        <v>675</v>
      </c>
    </row>
    <row r="198" spans="2:65" s="1" customFormat="1" ht="22.5" customHeight="1">
      <c r="B198" s="132"/>
      <c r="C198" s="161" t="s">
        <v>440</v>
      </c>
      <c r="D198" s="161" t="s">
        <v>189</v>
      </c>
      <c r="E198" s="162" t="s">
        <v>1187</v>
      </c>
      <c r="F198" s="319" t="s">
        <v>1747</v>
      </c>
      <c r="G198" s="319"/>
      <c r="H198" s="319"/>
      <c r="I198" s="319"/>
      <c r="J198" s="265" t="s">
        <v>1047</v>
      </c>
      <c r="K198" s="266">
        <v>2</v>
      </c>
      <c r="L198" s="320">
        <v>0</v>
      </c>
      <c r="M198" s="320"/>
      <c r="N198" s="321">
        <f>ROUND(L198*K198,3)</f>
        <v>0</v>
      </c>
      <c r="O198" s="321"/>
      <c r="P198" s="321"/>
      <c r="Q198" s="321"/>
      <c r="R198" s="135"/>
      <c r="T198" s="166" t="s">
        <v>5</v>
      </c>
      <c r="U198" s="42" t="s">
        <v>43</v>
      </c>
      <c r="V198" s="36"/>
      <c r="W198" s="167">
        <f>V198*K198</f>
        <v>0</v>
      </c>
      <c r="X198" s="167">
        <v>0</v>
      </c>
      <c r="Y198" s="167">
        <f>X198*K198</f>
        <v>0</v>
      </c>
      <c r="Z198" s="167">
        <v>0</v>
      </c>
      <c r="AA198" s="168">
        <f>Z198*K198</f>
        <v>0</v>
      </c>
      <c r="AR198" s="18" t="s">
        <v>1156</v>
      </c>
      <c r="AT198" s="18" t="s">
        <v>189</v>
      </c>
      <c r="AU198" s="18" t="s">
        <v>87</v>
      </c>
      <c r="AY198" s="18" t="s">
        <v>188</v>
      </c>
      <c r="BE198" s="109">
        <f>IF(U198="základná",N198,0)</f>
        <v>0</v>
      </c>
      <c r="BF198" s="109">
        <f>IF(U198="znížená",N198,0)</f>
        <v>0</v>
      </c>
      <c r="BG198" s="109">
        <f>IF(U198="zákl. prenesená",N198,0)</f>
        <v>0</v>
      </c>
      <c r="BH198" s="109">
        <f>IF(U198="zníž. prenesená",N198,0)</f>
        <v>0</v>
      </c>
      <c r="BI198" s="109">
        <f>IF(U198="nulová",N198,0)</f>
        <v>0</v>
      </c>
      <c r="BJ198" s="18" t="s">
        <v>87</v>
      </c>
      <c r="BK198" s="169">
        <f>ROUND(L198*K198,3)</f>
        <v>0</v>
      </c>
      <c r="BL198" s="18" t="s">
        <v>1156</v>
      </c>
      <c r="BM198" s="18" t="s">
        <v>682</v>
      </c>
    </row>
    <row r="199" spans="2:65" s="1" customFormat="1" ht="22.5" customHeight="1">
      <c r="B199" s="132"/>
      <c r="C199" s="161" t="s">
        <v>428</v>
      </c>
      <c r="D199" s="161" t="s">
        <v>189</v>
      </c>
      <c r="E199" s="162" t="s">
        <v>1188</v>
      </c>
      <c r="F199" s="319" t="s">
        <v>1189</v>
      </c>
      <c r="G199" s="319"/>
      <c r="H199" s="319"/>
      <c r="I199" s="319"/>
      <c r="J199" s="265" t="s">
        <v>1047</v>
      </c>
      <c r="K199" s="266">
        <v>24</v>
      </c>
      <c r="L199" s="320">
        <v>0</v>
      </c>
      <c r="M199" s="320"/>
      <c r="N199" s="321">
        <f>ROUND(L199*K199,3)</f>
        <v>0</v>
      </c>
      <c r="O199" s="321"/>
      <c r="P199" s="321"/>
      <c r="Q199" s="321"/>
      <c r="R199" s="135"/>
      <c r="T199" s="166" t="s">
        <v>5</v>
      </c>
      <c r="U199" s="42" t="s">
        <v>43</v>
      </c>
      <c r="V199" s="36"/>
      <c r="W199" s="167">
        <f>V199*K199</f>
        <v>0</v>
      </c>
      <c r="X199" s="167">
        <v>0</v>
      </c>
      <c r="Y199" s="167">
        <f>X199*K199</f>
        <v>0</v>
      </c>
      <c r="Z199" s="167">
        <v>0</v>
      </c>
      <c r="AA199" s="168">
        <f>Z199*K199</f>
        <v>0</v>
      </c>
      <c r="AR199" s="18" t="s">
        <v>1156</v>
      </c>
      <c r="AT199" s="18" t="s">
        <v>189</v>
      </c>
      <c r="AU199" s="18" t="s">
        <v>87</v>
      </c>
      <c r="AY199" s="18" t="s">
        <v>188</v>
      </c>
      <c r="BE199" s="109">
        <f>IF(U199="základná",N199,0)</f>
        <v>0</v>
      </c>
      <c r="BF199" s="109">
        <f>IF(U199="znížená",N199,0)</f>
        <v>0</v>
      </c>
      <c r="BG199" s="109">
        <f>IF(U199="zákl. prenesená",N199,0)</f>
        <v>0</v>
      </c>
      <c r="BH199" s="109">
        <f>IF(U199="zníž. prenesená",N199,0)</f>
        <v>0</v>
      </c>
      <c r="BI199" s="109">
        <f>IF(U199="nulová",N199,0)</f>
        <v>0</v>
      </c>
      <c r="BJ199" s="18" t="s">
        <v>87</v>
      </c>
      <c r="BK199" s="169">
        <f>ROUND(L199*K199,3)</f>
        <v>0</v>
      </c>
      <c r="BL199" s="18" t="s">
        <v>1156</v>
      </c>
      <c r="BM199" s="18" t="s">
        <v>690</v>
      </c>
    </row>
    <row r="200" spans="2:65" s="1" customFormat="1" ht="49.9" customHeight="1">
      <c r="B200" s="35"/>
      <c r="C200" s="36"/>
      <c r="D200" s="152" t="s">
        <v>1054</v>
      </c>
      <c r="E200" s="36"/>
      <c r="F200" s="36"/>
      <c r="G200" s="36"/>
      <c r="H200" s="36"/>
      <c r="I200" s="36"/>
      <c r="J200" s="36"/>
      <c r="K200" s="36"/>
      <c r="L200" s="36"/>
      <c r="M200" s="36"/>
      <c r="N200" s="312">
        <f>BK200</f>
        <v>0</v>
      </c>
      <c r="O200" s="313"/>
      <c r="P200" s="313"/>
      <c r="Q200" s="313"/>
      <c r="R200" s="37"/>
      <c r="T200" s="172"/>
      <c r="U200" s="36"/>
      <c r="V200" s="36"/>
      <c r="W200" s="36"/>
      <c r="X200" s="36"/>
      <c r="Y200" s="36"/>
      <c r="Z200" s="36"/>
      <c r="AA200" s="69"/>
      <c r="AT200" s="18" t="s">
        <v>75</v>
      </c>
      <c r="AU200" s="18" t="s">
        <v>76</v>
      </c>
      <c r="AY200" s="18" t="s">
        <v>1055</v>
      </c>
      <c r="BK200" s="169">
        <f>SUM(BK201:BK205)</f>
        <v>0</v>
      </c>
    </row>
    <row r="201" spans="2:65" s="1" customFormat="1" ht="22.35" customHeight="1">
      <c r="B201" s="35"/>
      <c r="C201" s="173" t="s">
        <v>5</v>
      </c>
      <c r="D201" s="173" t="s">
        <v>189</v>
      </c>
      <c r="E201" s="174" t="s">
        <v>5</v>
      </c>
      <c r="F201" s="322" t="s">
        <v>5</v>
      </c>
      <c r="G201" s="322"/>
      <c r="H201" s="322"/>
      <c r="I201" s="322"/>
      <c r="J201" s="175" t="s">
        <v>5</v>
      </c>
      <c r="K201" s="165"/>
      <c r="L201" s="320"/>
      <c r="M201" s="369"/>
      <c r="N201" s="321">
        <f>BK201</f>
        <v>0</v>
      </c>
      <c r="O201" s="321"/>
      <c r="P201" s="321"/>
      <c r="Q201" s="321"/>
      <c r="R201" s="37"/>
      <c r="T201" s="166" t="s">
        <v>5</v>
      </c>
      <c r="U201" s="176" t="s">
        <v>43</v>
      </c>
      <c r="V201" s="36"/>
      <c r="W201" s="36"/>
      <c r="X201" s="36"/>
      <c r="Y201" s="36"/>
      <c r="Z201" s="36"/>
      <c r="AA201" s="69"/>
      <c r="AT201" s="18" t="s">
        <v>1055</v>
      </c>
      <c r="AU201" s="18" t="s">
        <v>83</v>
      </c>
      <c r="AY201" s="18" t="s">
        <v>1055</v>
      </c>
      <c r="BE201" s="109">
        <f>IF(U201="základná",N201,0)</f>
        <v>0</v>
      </c>
      <c r="BF201" s="109">
        <f>IF(U201="znížená",N201,0)</f>
        <v>0</v>
      </c>
      <c r="BG201" s="109">
        <f>IF(U201="zákl. prenesená",N201,0)</f>
        <v>0</v>
      </c>
      <c r="BH201" s="109">
        <f>IF(U201="zníž. prenesená",N201,0)</f>
        <v>0</v>
      </c>
      <c r="BI201" s="109">
        <f>IF(U201="nulová",N201,0)</f>
        <v>0</v>
      </c>
      <c r="BJ201" s="18" t="s">
        <v>87</v>
      </c>
      <c r="BK201" s="169">
        <f>L201*K201</f>
        <v>0</v>
      </c>
    </row>
    <row r="202" spans="2:65" s="1" customFormat="1" ht="22.35" customHeight="1">
      <c r="B202" s="35"/>
      <c r="C202" s="173" t="s">
        <v>5</v>
      </c>
      <c r="D202" s="173" t="s">
        <v>189</v>
      </c>
      <c r="E202" s="174" t="s">
        <v>5</v>
      </c>
      <c r="F202" s="322" t="s">
        <v>5</v>
      </c>
      <c r="G202" s="322"/>
      <c r="H202" s="322"/>
      <c r="I202" s="322"/>
      <c r="J202" s="175" t="s">
        <v>5</v>
      </c>
      <c r="K202" s="165"/>
      <c r="L202" s="320"/>
      <c r="M202" s="369"/>
      <c r="N202" s="321">
        <f t="shared" ref="N200:N205" si="55">BK202</f>
        <v>0</v>
      </c>
      <c r="O202" s="321"/>
      <c r="P202" s="321"/>
      <c r="Q202" s="321"/>
      <c r="R202" s="37"/>
      <c r="T202" s="166" t="s">
        <v>5</v>
      </c>
      <c r="U202" s="176" t="s">
        <v>43</v>
      </c>
      <c r="V202" s="36"/>
      <c r="W202" s="36"/>
      <c r="X202" s="36"/>
      <c r="Y202" s="36"/>
      <c r="Z202" s="36"/>
      <c r="AA202" s="69"/>
      <c r="AT202" s="18" t="s">
        <v>1055</v>
      </c>
      <c r="AU202" s="18" t="s">
        <v>83</v>
      </c>
      <c r="AY202" s="18" t="s">
        <v>1055</v>
      </c>
      <c r="BE202" s="109">
        <f>IF(U202="základná",N202,0)</f>
        <v>0</v>
      </c>
      <c r="BF202" s="109">
        <f>IF(U202="znížená",N202,0)</f>
        <v>0</v>
      </c>
      <c r="BG202" s="109">
        <f>IF(U202="zákl. prenesená",N202,0)</f>
        <v>0</v>
      </c>
      <c r="BH202" s="109">
        <f>IF(U202="zníž. prenesená",N202,0)</f>
        <v>0</v>
      </c>
      <c r="BI202" s="109">
        <f>IF(U202="nulová",N202,0)</f>
        <v>0</v>
      </c>
      <c r="BJ202" s="18" t="s">
        <v>87</v>
      </c>
      <c r="BK202" s="169">
        <f>L202*K202</f>
        <v>0</v>
      </c>
    </row>
    <row r="203" spans="2:65" s="1" customFormat="1" ht="22.35" customHeight="1">
      <c r="B203" s="35"/>
      <c r="C203" s="173" t="s">
        <v>5</v>
      </c>
      <c r="D203" s="173" t="s">
        <v>189</v>
      </c>
      <c r="E203" s="174" t="s">
        <v>5</v>
      </c>
      <c r="F203" s="322" t="s">
        <v>5</v>
      </c>
      <c r="G203" s="322"/>
      <c r="H203" s="322"/>
      <c r="I203" s="322"/>
      <c r="J203" s="175" t="s">
        <v>5</v>
      </c>
      <c r="K203" s="165"/>
      <c r="L203" s="320"/>
      <c r="M203" s="369"/>
      <c r="N203" s="321">
        <f t="shared" si="55"/>
        <v>0</v>
      </c>
      <c r="O203" s="321"/>
      <c r="P203" s="321"/>
      <c r="Q203" s="321"/>
      <c r="R203" s="37"/>
      <c r="T203" s="166" t="s">
        <v>5</v>
      </c>
      <c r="U203" s="176" t="s">
        <v>43</v>
      </c>
      <c r="V203" s="36"/>
      <c r="W203" s="36"/>
      <c r="X203" s="36"/>
      <c r="Y203" s="36"/>
      <c r="Z203" s="36"/>
      <c r="AA203" s="69"/>
      <c r="AT203" s="18" t="s">
        <v>1055</v>
      </c>
      <c r="AU203" s="18" t="s">
        <v>83</v>
      </c>
      <c r="AY203" s="18" t="s">
        <v>1055</v>
      </c>
      <c r="BE203" s="109">
        <f>IF(U203="základná",N203,0)</f>
        <v>0</v>
      </c>
      <c r="BF203" s="109">
        <f>IF(U203="znížená",N203,0)</f>
        <v>0</v>
      </c>
      <c r="BG203" s="109">
        <f>IF(U203="zákl. prenesená",N203,0)</f>
        <v>0</v>
      </c>
      <c r="BH203" s="109">
        <f>IF(U203="zníž. prenesená",N203,0)</f>
        <v>0</v>
      </c>
      <c r="BI203" s="109">
        <f>IF(U203="nulová",N203,0)</f>
        <v>0</v>
      </c>
      <c r="BJ203" s="18" t="s">
        <v>87</v>
      </c>
      <c r="BK203" s="169">
        <f>L203*K203</f>
        <v>0</v>
      </c>
    </row>
    <row r="204" spans="2:65" s="1" customFormat="1" ht="22.35" customHeight="1">
      <c r="B204" s="35"/>
      <c r="C204" s="173" t="s">
        <v>5</v>
      </c>
      <c r="D204" s="173" t="s">
        <v>189</v>
      </c>
      <c r="E204" s="174" t="s">
        <v>5</v>
      </c>
      <c r="F204" s="322" t="s">
        <v>5</v>
      </c>
      <c r="G204" s="322"/>
      <c r="H204" s="322"/>
      <c r="I204" s="322"/>
      <c r="J204" s="175" t="s">
        <v>5</v>
      </c>
      <c r="K204" s="165"/>
      <c r="L204" s="320"/>
      <c r="M204" s="369"/>
      <c r="N204" s="321">
        <f t="shared" si="55"/>
        <v>0</v>
      </c>
      <c r="O204" s="321"/>
      <c r="P204" s="321"/>
      <c r="Q204" s="321"/>
      <c r="R204" s="37"/>
      <c r="T204" s="166" t="s">
        <v>5</v>
      </c>
      <c r="U204" s="176" t="s">
        <v>43</v>
      </c>
      <c r="V204" s="36"/>
      <c r="W204" s="36"/>
      <c r="X204" s="36"/>
      <c r="Y204" s="36"/>
      <c r="Z204" s="36"/>
      <c r="AA204" s="69"/>
      <c r="AT204" s="18" t="s">
        <v>1055</v>
      </c>
      <c r="AU204" s="18" t="s">
        <v>83</v>
      </c>
      <c r="AY204" s="18" t="s">
        <v>1055</v>
      </c>
      <c r="BE204" s="109">
        <f>IF(U204="základná",N204,0)</f>
        <v>0</v>
      </c>
      <c r="BF204" s="109">
        <f>IF(U204="znížená",N204,0)</f>
        <v>0</v>
      </c>
      <c r="BG204" s="109">
        <f>IF(U204="zákl. prenesená",N204,0)</f>
        <v>0</v>
      </c>
      <c r="BH204" s="109">
        <f>IF(U204="zníž. prenesená",N204,0)</f>
        <v>0</v>
      </c>
      <c r="BI204" s="109">
        <f>IF(U204="nulová",N204,0)</f>
        <v>0</v>
      </c>
      <c r="BJ204" s="18" t="s">
        <v>87</v>
      </c>
      <c r="BK204" s="169">
        <f>L204*K204</f>
        <v>0</v>
      </c>
    </row>
    <row r="205" spans="2:65" s="1" customFormat="1" ht="22.35" customHeight="1">
      <c r="B205" s="35"/>
      <c r="C205" s="173" t="s">
        <v>5</v>
      </c>
      <c r="D205" s="173" t="s">
        <v>189</v>
      </c>
      <c r="E205" s="174" t="s">
        <v>5</v>
      </c>
      <c r="F205" s="322" t="s">
        <v>5</v>
      </c>
      <c r="G205" s="322"/>
      <c r="H205" s="322"/>
      <c r="I205" s="322"/>
      <c r="J205" s="175" t="s">
        <v>5</v>
      </c>
      <c r="K205" s="165"/>
      <c r="L205" s="320"/>
      <c r="M205" s="369"/>
      <c r="N205" s="321">
        <f t="shared" si="55"/>
        <v>0</v>
      </c>
      <c r="O205" s="321"/>
      <c r="P205" s="321"/>
      <c r="Q205" s="321"/>
      <c r="R205" s="37"/>
      <c r="T205" s="166" t="s">
        <v>5</v>
      </c>
      <c r="U205" s="176" t="s">
        <v>43</v>
      </c>
      <c r="V205" s="51"/>
      <c r="W205" s="51"/>
      <c r="X205" s="51"/>
      <c r="Y205" s="51"/>
      <c r="Z205" s="51"/>
      <c r="AA205" s="53"/>
      <c r="AT205" s="18" t="s">
        <v>1055</v>
      </c>
      <c r="AU205" s="18" t="s">
        <v>83</v>
      </c>
      <c r="AY205" s="18" t="s">
        <v>1055</v>
      </c>
      <c r="BE205" s="109">
        <f>IF(U205="základná",N205,0)</f>
        <v>0</v>
      </c>
      <c r="BF205" s="109">
        <f>IF(U205="znížená",N205,0)</f>
        <v>0</v>
      </c>
      <c r="BG205" s="109">
        <f>IF(U205="zákl. prenesená",N205,0)</f>
        <v>0</v>
      </c>
      <c r="BH205" s="109">
        <f>IF(U205="zníž. prenesená",N205,0)</f>
        <v>0</v>
      </c>
      <c r="BI205" s="109">
        <f>IF(U205="nulová",N205,0)</f>
        <v>0</v>
      </c>
      <c r="BJ205" s="18" t="s">
        <v>87</v>
      </c>
      <c r="BK205" s="169">
        <f>L205*K205</f>
        <v>0</v>
      </c>
    </row>
    <row r="206" spans="2:65" s="1" customFormat="1" ht="6.95" customHeight="1">
      <c r="B206" s="54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215"/>
      <c r="O206" s="215"/>
      <c r="P206" s="215"/>
      <c r="Q206" s="215"/>
      <c r="R206" s="56"/>
    </row>
  </sheetData>
  <sheetProtection password="CF25" sheet="1" objects="1" scenarios="1"/>
  <mergeCells count="290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1:Q101"/>
    <mergeCell ref="D102:H102"/>
    <mergeCell ref="N102:Q102"/>
    <mergeCell ref="D103:H103"/>
    <mergeCell ref="N103:Q103"/>
    <mergeCell ref="D104:H104"/>
    <mergeCell ref="N104:Q104"/>
    <mergeCell ref="D105:H105"/>
    <mergeCell ref="N105:Q105"/>
    <mergeCell ref="D106:H106"/>
    <mergeCell ref="N106:Q106"/>
    <mergeCell ref="N107:Q107"/>
    <mergeCell ref="L109:Q109"/>
    <mergeCell ref="C115:Q115"/>
    <mergeCell ref="F117:P117"/>
    <mergeCell ref="F118:P118"/>
    <mergeCell ref="F119:P119"/>
    <mergeCell ref="M121:P121"/>
    <mergeCell ref="M123:Q123"/>
    <mergeCell ref="M124:Q124"/>
    <mergeCell ref="F126:I126"/>
    <mergeCell ref="L126:M126"/>
    <mergeCell ref="N126:Q126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7:I177"/>
    <mergeCell ref="L177:M177"/>
    <mergeCell ref="N177:Q177"/>
    <mergeCell ref="F178:I178"/>
    <mergeCell ref="L178:M178"/>
    <mergeCell ref="N178:Q178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6:I196"/>
    <mergeCell ref="L196:M196"/>
    <mergeCell ref="N196:Q196"/>
    <mergeCell ref="N202:Q202"/>
    <mergeCell ref="F203:I203"/>
    <mergeCell ref="L203:M203"/>
    <mergeCell ref="N203:Q203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H1:K1"/>
    <mergeCell ref="S2:AC2"/>
    <mergeCell ref="F204:I204"/>
    <mergeCell ref="L204:M204"/>
    <mergeCell ref="N204:Q204"/>
    <mergeCell ref="F205:I205"/>
    <mergeCell ref="L205:M205"/>
    <mergeCell ref="N205:Q205"/>
    <mergeCell ref="N127:Q127"/>
    <mergeCell ref="N128:Q128"/>
    <mergeCell ref="N129:Q129"/>
    <mergeCell ref="N139:Q139"/>
    <mergeCell ref="N146:Q146"/>
    <mergeCell ref="N155:Q155"/>
    <mergeCell ref="N176:Q176"/>
    <mergeCell ref="N179:Q179"/>
    <mergeCell ref="N194:Q194"/>
    <mergeCell ref="N195:Q195"/>
    <mergeCell ref="N200:Q200"/>
    <mergeCell ref="F201:I201"/>
    <mergeCell ref="L201:M201"/>
    <mergeCell ref="N201:Q201"/>
    <mergeCell ref="F202:I202"/>
    <mergeCell ref="L202:M202"/>
  </mergeCells>
  <dataValidations count="2">
    <dataValidation type="list" allowBlank="1" showInputMessage="1" showErrorMessage="1" error="Povolené sú hodnoty K, M." sqref="D201:D206">
      <formula1>"K, M"</formula1>
    </dataValidation>
    <dataValidation type="list" allowBlank="1" showInputMessage="1" showErrorMessage="1" error="Povolené sú hodnoty základná, znížená, nulová." sqref="U201:U206">
      <formula1>"základná, znížená, nulová"</formula1>
    </dataValidation>
  </dataValidations>
  <hyperlinks>
    <hyperlink ref="F1:G1" location="C2" display="1) Krycí list rozpočtu"/>
    <hyperlink ref="H1:K1" location="C87" display="2) Rekapitulácia rozpočtu"/>
    <hyperlink ref="L1" location="C126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77"/>
  <sheetViews>
    <sheetView showGridLines="0" zoomScaleNormal="100" workbookViewId="0">
      <pane ySplit="1" topLeftCell="A260" activePane="bottomLeft" state="frozen"/>
      <selection pane="bottomLeft" activeCell="N272" sqref="N272:Q272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2"/>
      <c r="C1" s="12"/>
      <c r="D1" s="13" t="s">
        <v>1</v>
      </c>
      <c r="E1" s="12"/>
      <c r="F1" s="14" t="s">
        <v>123</v>
      </c>
      <c r="G1" s="14"/>
      <c r="H1" s="368" t="s">
        <v>124</v>
      </c>
      <c r="I1" s="368"/>
      <c r="J1" s="368"/>
      <c r="K1" s="368"/>
      <c r="L1" s="14" t="s">
        <v>125</v>
      </c>
      <c r="M1" s="12"/>
      <c r="N1" s="12"/>
      <c r="O1" s="13" t="s">
        <v>126</v>
      </c>
      <c r="P1" s="12"/>
      <c r="Q1" s="12"/>
      <c r="R1" s="12"/>
      <c r="S1" s="14" t="s">
        <v>127</v>
      </c>
      <c r="T1" s="14"/>
      <c r="U1" s="116"/>
      <c r="V1" s="116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>
      <c r="C2" s="302" t="s">
        <v>7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S2" s="279" t="s">
        <v>8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T2" s="18" t="s">
        <v>94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76</v>
      </c>
    </row>
    <row r="4" spans="1:66" ht="36.950000000000003" customHeight="1">
      <c r="B4" s="22"/>
      <c r="C4" s="293" t="s">
        <v>1763</v>
      </c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3"/>
      <c r="T4" s="24" t="s">
        <v>11</v>
      </c>
      <c r="AT4" s="18" t="s">
        <v>6</v>
      </c>
    </row>
    <row r="5" spans="1:66" ht="6.95" customHeight="1">
      <c r="B5" s="2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3"/>
    </row>
    <row r="6" spans="1:66" ht="25.35" customHeight="1">
      <c r="B6" s="22"/>
      <c r="C6" s="26"/>
      <c r="D6" s="30" t="s">
        <v>16</v>
      </c>
      <c r="E6" s="26"/>
      <c r="F6" s="379" t="str">
        <f>'Rekapitulácia stavby 9.2.'!K6</f>
        <v>Poradenské centrum UKF v Nitre - zmena 12/2016</v>
      </c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26"/>
      <c r="R6" s="23"/>
    </row>
    <row r="7" spans="1:66" ht="25.35" customHeight="1">
      <c r="B7" s="22"/>
      <c r="C7" s="26"/>
      <c r="D7" s="30" t="s">
        <v>128</v>
      </c>
      <c r="E7" s="26"/>
      <c r="F7" s="379" t="s">
        <v>129</v>
      </c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26"/>
      <c r="R7" s="23"/>
    </row>
    <row r="8" spans="1:66" s="1" customFormat="1" ht="32.85" customHeight="1">
      <c r="B8" s="35"/>
      <c r="C8" s="36"/>
      <c r="D8" s="29" t="s">
        <v>130</v>
      </c>
      <c r="E8" s="36"/>
      <c r="F8" s="308" t="s">
        <v>1190</v>
      </c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6"/>
      <c r="R8" s="37"/>
    </row>
    <row r="9" spans="1:66" s="1" customFormat="1" ht="14.45" customHeight="1">
      <c r="B9" s="35"/>
      <c r="C9" s="36"/>
      <c r="D9" s="30" t="s">
        <v>18</v>
      </c>
      <c r="E9" s="36"/>
      <c r="F9" s="28" t="s">
        <v>5</v>
      </c>
      <c r="G9" s="36"/>
      <c r="H9" s="36"/>
      <c r="I9" s="36"/>
      <c r="J9" s="36"/>
      <c r="K9" s="36"/>
      <c r="L9" s="36"/>
      <c r="M9" s="30" t="s">
        <v>19</v>
      </c>
      <c r="N9" s="36"/>
      <c r="O9" s="28" t="s">
        <v>5</v>
      </c>
      <c r="P9" s="36"/>
      <c r="Q9" s="36"/>
      <c r="R9" s="37"/>
    </row>
    <row r="10" spans="1:66" s="1" customFormat="1" ht="14.45" customHeight="1">
      <c r="B10" s="35"/>
      <c r="C10" s="36"/>
      <c r="D10" s="30" t="s">
        <v>20</v>
      </c>
      <c r="E10" s="36"/>
      <c r="F10" s="28" t="s">
        <v>21</v>
      </c>
      <c r="G10" s="36"/>
      <c r="H10" s="36"/>
      <c r="I10" s="36"/>
      <c r="J10" s="36"/>
      <c r="K10" s="36"/>
      <c r="L10" s="36"/>
      <c r="M10" s="30" t="s">
        <v>22</v>
      </c>
      <c r="N10" s="36"/>
      <c r="O10" s="367" t="str">
        <f>'Rekapitulácia stavby 9.2.'!AN8</f>
        <v>19. 12. 2016</v>
      </c>
      <c r="P10" s="382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0" t="s">
        <v>24</v>
      </c>
      <c r="E12" s="36"/>
      <c r="F12" s="36"/>
      <c r="G12" s="36"/>
      <c r="H12" s="36"/>
      <c r="I12" s="36"/>
      <c r="J12" s="36"/>
      <c r="K12" s="36"/>
      <c r="L12" s="36"/>
      <c r="M12" s="30" t="s">
        <v>25</v>
      </c>
      <c r="N12" s="36"/>
      <c r="O12" s="306" t="s">
        <v>5</v>
      </c>
      <c r="P12" s="306"/>
      <c r="Q12" s="36"/>
      <c r="R12" s="37"/>
    </row>
    <row r="13" spans="1:66" s="1" customFormat="1" ht="18" customHeight="1">
      <c r="B13" s="35"/>
      <c r="C13" s="36"/>
      <c r="D13" s="36"/>
      <c r="E13" s="28" t="s">
        <v>26</v>
      </c>
      <c r="F13" s="36"/>
      <c r="G13" s="36"/>
      <c r="H13" s="36"/>
      <c r="I13" s="36"/>
      <c r="J13" s="36"/>
      <c r="K13" s="36"/>
      <c r="L13" s="36"/>
      <c r="M13" s="30" t="s">
        <v>27</v>
      </c>
      <c r="N13" s="36"/>
      <c r="O13" s="306" t="s">
        <v>5</v>
      </c>
      <c r="P13" s="30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0" t="s">
        <v>28</v>
      </c>
      <c r="E15" s="36"/>
      <c r="F15" s="36"/>
      <c r="G15" s="36"/>
      <c r="H15" s="36"/>
      <c r="I15" s="36"/>
      <c r="J15" s="36"/>
      <c r="K15" s="36"/>
      <c r="L15" s="36"/>
      <c r="M15" s="30" t="s">
        <v>25</v>
      </c>
      <c r="N15" s="36"/>
      <c r="O15" s="361" t="str">
        <f>IF('Rekapitulácia stavby 9.2.'!AN13="","",'Rekapitulácia stavby 9.2.'!AN13)</f>
        <v>Vyplň údaj</v>
      </c>
      <c r="P15" s="306"/>
      <c r="Q15" s="36"/>
      <c r="R15" s="37"/>
    </row>
    <row r="16" spans="1:66" s="1" customFormat="1" ht="18" customHeight="1">
      <c r="B16" s="35"/>
      <c r="C16" s="36"/>
      <c r="D16" s="36"/>
      <c r="E16" s="361" t="str">
        <f>IF('Rekapitulácia stavby 9.2.'!E14="","",'Rekapitulácia stavby 9.2.'!E14)</f>
        <v>Vyplň údaj</v>
      </c>
      <c r="F16" s="393"/>
      <c r="G16" s="393"/>
      <c r="H16" s="393"/>
      <c r="I16" s="393"/>
      <c r="J16" s="393"/>
      <c r="K16" s="393"/>
      <c r="L16" s="393"/>
      <c r="M16" s="30" t="s">
        <v>27</v>
      </c>
      <c r="N16" s="36"/>
      <c r="O16" s="361" t="str">
        <f>IF('Rekapitulácia stavby 9.2.'!AN14="","",'Rekapitulácia stavby 9.2.'!AN14)</f>
        <v>Vyplň údaj</v>
      </c>
      <c r="P16" s="30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0" t="s">
        <v>30</v>
      </c>
      <c r="E18" s="36"/>
      <c r="F18" s="36"/>
      <c r="G18" s="36"/>
      <c r="H18" s="36"/>
      <c r="I18" s="36"/>
      <c r="J18" s="36"/>
      <c r="K18" s="36"/>
      <c r="L18" s="36"/>
      <c r="M18" s="30" t="s">
        <v>25</v>
      </c>
      <c r="N18" s="36"/>
      <c r="O18" s="306" t="s">
        <v>5</v>
      </c>
      <c r="P18" s="306"/>
      <c r="Q18" s="36"/>
      <c r="R18" s="37"/>
    </row>
    <row r="19" spans="2:18" s="1" customFormat="1" ht="18" customHeight="1">
      <c r="B19" s="35"/>
      <c r="C19" s="36"/>
      <c r="D19" s="36"/>
      <c r="E19" s="28" t="s">
        <v>31</v>
      </c>
      <c r="F19" s="36"/>
      <c r="G19" s="36"/>
      <c r="H19" s="36"/>
      <c r="I19" s="36"/>
      <c r="J19" s="36"/>
      <c r="K19" s="36"/>
      <c r="L19" s="36"/>
      <c r="M19" s="30" t="s">
        <v>27</v>
      </c>
      <c r="N19" s="36"/>
      <c r="O19" s="306" t="s">
        <v>5</v>
      </c>
      <c r="P19" s="30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0" t="s">
        <v>34</v>
      </c>
      <c r="E21" s="36"/>
      <c r="F21" s="36"/>
      <c r="G21" s="36"/>
      <c r="H21" s="36"/>
      <c r="I21" s="36"/>
      <c r="J21" s="36"/>
      <c r="K21" s="36"/>
      <c r="L21" s="36"/>
      <c r="M21" s="30" t="s">
        <v>25</v>
      </c>
      <c r="N21" s="36"/>
      <c r="O21" s="306" t="s">
        <v>5</v>
      </c>
      <c r="P21" s="306"/>
      <c r="Q21" s="36"/>
      <c r="R21" s="37"/>
    </row>
    <row r="22" spans="2:18" s="1" customFormat="1" ht="18" customHeight="1">
      <c r="B22" s="35"/>
      <c r="C22" s="36"/>
      <c r="D22" s="36"/>
      <c r="E22" s="28" t="s">
        <v>1191</v>
      </c>
      <c r="F22" s="36"/>
      <c r="G22" s="36"/>
      <c r="H22" s="36"/>
      <c r="I22" s="36"/>
      <c r="J22" s="36"/>
      <c r="K22" s="36"/>
      <c r="L22" s="36"/>
      <c r="M22" s="30" t="s">
        <v>27</v>
      </c>
      <c r="N22" s="36"/>
      <c r="O22" s="306" t="s">
        <v>5</v>
      </c>
      <c r="P22" s="30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0" t="s">
        <v>36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22.5" customHeight="1">
      <c r="B25" s="35"/>
      <c r="C25" s="36"/>
      <c r="D25" s="36"/>
      <c r="E25" s="311" t="s">
        <v>5</v>
      </c>
      <c r="F25" s="311"/>
      <c r="G25" s="311"/>
      <c r="H25" s="311"/>
      <c r="I25" s="311"/>
      <c r="J25" s="311"/>
      <c r="K25" s="311"/>
      <c r="L25" s="311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36"/>
      <c r="R27" s="37"/>
    </row>
    <row r="28" spans="2:18" s="1" customFormat="1" ht="14.45" customHeight="1">
      <c r="B28" s="35"/>
      <c r="C28" s="36"/>
      <c r="D28" s="117" t="s">
        <v>132</v>
      </c>
      <c r="E28" s="36"/>
      <c r="F28" s="36"/>
      <c r="G28" s="36"/>
      <c r="H28" s="36"/>
      <c r="I28" s="36"/>
      <c r="J28" s="36"/>
      <c r="K28" s="36"/>
      <c r="L28" s="275"/>
      <c r="M28" s="363">
        <f>N89</f>
        <v>0</v>
      </c>
      <c r="N28" s="363"/>
      <c r="O28" s="363"/>
      <c r="P28" s="363"/>
      <c r="Q28" s="36"/>
      <c r="R28" s="37"/>
    </row>
    <row r="29" spans="2:18" s="1" customFormat="1" ht="14.45" customHeight="1">
      <c r="B29" s="35"/>
      <c r="C29" s="36"/>
      <c r="D29" s="34" t="s">
        <v>117</v>
      </c>
      <c r="E29" s="36"/>
      <c r="F29" s="36"/>
      <c r="G29" s="36"/>
      <c r="H29" s="36"/>
      <c r="I29" s="36"/>
      <c r="J29" s="36"/>
      <c r="K29" s="36"/>
      <c r="L29" s="275"/>
      <c r="M29" s="363">
        <f>N106</f>
        <v>0</v>
      </c>
      <c r="N29" s="363"/>
      <c r="O29" s="363"/>
      <c r="P29" s="363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275"/>
      <c r="M30" s="275"/>
      <c r="N30" s="275"/>
      <c r="O30" s="275"/>
      <c r="P30" s="275"/>
      <c r="Q30" s="36"/>
      <c r="R30" s="37"/>
    </row>
    <row r="31" spans="2:18" s="1" customFormat="1" ht="25.35" customHeight="1">
      <c r="B31" s="35"/>
      <c r="C31" s="36"/>
      <c r="D31" s="118" t="s">
        <v>39</v>
      </c>
      <c r="E31" s="36"/>
      <c r="F31" s="36"/>
      <c r="G31" s="36"/>
      <c r="H31" s="36"/>
      <c r="I31" s="36"/>
      <c r="J31" s="36"/>
      <c r="K31" s="36"/>
      <c r="L31" s="275"/>
      <c r="M31" s="360">
        <f>ROUND(M28+M29,2)</f>
        <v>0</v>
      </c>
      <c r="N31" s="338"/>
      <c r="O31" s="338"/>
      <c r="P31" s="338"/>
      <c r="Q31" s="36"/>
      <c r="R31" s="37"/>
    </row>
    <row r="32" spans="2:18" s="1" customFormat="1" ht="6.95" customHeight="1">
      <c r="B32" s="35"/>
      <c r="C32" s="36"/>
      <c r="D32" s="46"/>
      <c r="E32" s="46"/>
      <c r="F32" s="46"/>
      <c r="G32" s="46"/>
      <c r="H32" s="46"/>
      <c r="I32" s="46"/>
      <c r="J32" s="46"/>
      <c r="K32" s="46"/>
      <c r="L32" s="194"/>
      <c r="M32" s="194"/>
      <c r="N32" s="194"/>
      <c r="O32" s="194"/>
      <c r="P32" s="194"/>
      <c r="Q32" s="36"/>
      <c r="R32" s="37"/>
    </row>
    <row r="33" spans="2:18" s="1" customFormat="1" ht="14.45" customHeight="1">
      <c r="B33" s="35"/>
      <c r="C33" s="36"/>
      <c r="D33" s="40" t="s">
        <v>40</v>
      </c>
      <c r="E33" s="40" t="s">
        <v>41</v>
      </c>
      <c r="F33" s="41">
        <v>0.2</v>
      </c>
      <c r="G33" s="119" t="s">
        <v>42</v>
      </c>
      <c r="H33" s="392">
        <f>ROUND((((SUM(BE106:BE113)+SUM(BE132:BE270))+SUM(BE272:BE276))),2)</f>
        <v>0</v>
      </c>
      <c r="I33" s="381"/>
      <c r="J33" s="381"/>
      <c r="K33" s="36"/>
      <c r="L33" s="275"/>
      <c r="M33" s="356">
        <f>ROUND(((ROUND((SUM(BE106:BE113)+SUM(BE132:BE270)), 2)*F33)+SUM(BE272:BE276)*F33),2)</f>
        <v>0</v>
      </c>
      <c r="N33" s="338"/>
      <c r="O33" s="338"/>
      <c r="P33" s="338"/>
      <c r="Q33" s="36"/>
      <c r="R33" s="37"/>
    </row>
    <row r="34" spans="2:18" s="1" customFormat="1" ht="14.45" customHeight="1">
      <c r="B34" s="35"/>
      <c r="C34" s="36"/>
      <c r="D34" s="36"/>
      <c r="E34" s="40" t="s">
        <v>43</v>
      </c>
      <c r="F34" s="41">
        <v>0.2</v>
      </c>
      <c r="G34" s="119" t="s">
        <v>42</v>
      </c>
      <c r="H34" s="392">
        <f>ROUND((((SUM(BF106:BF113)+SUM(BF132:BF270))+SUM(BF272:BF276))),2)</f>
        <v>0</v>
      </c>
      <c r="I34" s="381"/>
      <c r="J34" s="381"/>
      <c r="K34" s="36"/>
      <c r="L34" s="275"/>
      <c r="M34" s="356">
        <f>ROUND(((ROUND((SUM(BF106:BF113)+SUM(BF132:BF270)), 2)*F34)+SUM(BF272:BF276)*F34),2)</f>
        <v>0</v>
      </c>
      <c r="N34" s="338"/>
      <c r="O34" s="338"/>
      <c r="P34" s="338"/>
      <c r="Q34" s="36"/>
      <c r="R34" s="37"/>
    </row>
    <row r="35" spans="2:18" s="1" customFormat="1" ht="14.45" hidden="1" customHeight="1">
      <c r="B35" s="35"/>
      <c r="C35" s="36"/>
      <c r="D35" s="36"/>
      <c r="E35" s="40" t="s">
        <v>44</v>
      </c>
      <c r="F35" s="41">
        <v>0.2</v>
      </c>
      <c r="G35" s="119" t="s">
        <v>42</v>
      </c>
      <c r="H35" s="392">
        <f>ROUND((((SUM(BG106:BG113)+SUM(BG132:BG270))+SUM(BG272:BG276))),2)</f>
        <v>0</v>
      </c>
      <c r="I35" s="381"/>
      <c r="J35" s="381"/>
      <c r="K35" s="36"/>
      <c r="L35" s="275"/>
      <c r="M35" s="356">
        <v>0</v>
      </c>
      <c r="N35" s="338"/>
      <c r="O35" s="338"/>
      <c r="P35" s="338"/>
      <c r="Q35" s="36"/>
      <c r="R35" s="37"/>
    </row>
    <row r="36" spans="2:18" s="1" customFormat="1" ht="14.45" hidden="1" customHeight="1">
      <c r="B36" s="35"/>
      <c r="C36" s="36"/>
      <c r="D36" s="36"/>
      <c r="E36" s="40" t="s">
        <v>45</v>
      </c>
      <c r="F36" s="41">
        <v>0.2</v>
      </c>
      <c r="G36" s="119" t="s">
        <v>42</v>
      </c>
      <c r="H36" s="392">
        <f>ROUND((((SUM(BH106:BH113)+SUM(BH132:BH270))+SUM(BH272:BH276))),2)</f>
        <v>0</v>
      </c>
      <c r="I36" s="381"/>
      <c r="J36" s="381"/>
      <c r="K36" s="36"/>
      <c r="L36" s="275"/>
      <c r="M36" s="356">
        <v>0</v>
      </c>
      <c r="N36" s="338"/>
      <c r="O36" s="338"/>
      <c r="P36" s="338"/>
      <c r="Q36" s="36"/>
      <c r="R36" s="37"/>
    </row>
    <row r="37" spans="2:18" s="1" customFormat="1" ht="14.45" hidden="1" customHeight="1">
      <c r="B37" s="35"/>
      <c r="C37" s="36"/>
      <c r="D37" s="36"/>
      <c r="E37" s="40" t="s">
        <v>46</v>
      </c>
      <c r="F37" s="41">
        <v>0</v>
      </c>
      <c r="G37" s="119" t="s">
        <v>42</v>
      </c>
      <c r="H37" s="392">
        <f>ROUND((((SUM(BI106:BI113)+SUM(BI132:BI270))+SUM(BI272:BI276))),2)</f>
        <v>0</v>
      </c>
      <c r="I37" s="381"/>
      <c r="J37" s="381"/>
      <c r="K37" s="36"/>
      <c r="L37" s="275"/>
      <c r="M37" s="356">
        <v>0</v>
      </c>
      <c r="N37" s="338"/>
      <c r="O37" s="338"/>
      <c r="P37" s="338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275"/>
      <c r="M38" s="275"/>
      <c r="N38" s="275"/>
      <c r="O38" s="275"/>
      <c r="P38" s="275"/>
      <c r="Q38" s="36"/>
      <c r="R38" s="37"/>
    </row>
    <row r="39" spans="2:18" s="1" customFormat="1" ht="25.35" customHeight="1">
      <c r="B39" s="35"/>
      <c r="C39" s="115"/>
      <c r="D39" s="120" t="s">
        <v>47</v>
      </c>
      <c r="E39" s="70"/>
      <c r="F39" s="70"/>
      <c r="G39" s="121" t="s">
        <v>48</v>
      </c>
      <c r="H39" s="122" t="s">
        <v>49</v>
      </c>
      <c r="I39" s="70"/>
      <c r="J39" s="70"/>
      <c r="K39" s="70"/>
      <c r="L39" s="357">
        <f>SUM(M31:M37)</f>
        <v>0</v>
      </c>
      <c r="M39" s="357"/>
      <c r="N39" s="357"/>
      <c r="O39" s="357"/>
      <c r="P39" s="35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>
      <c r="B42" s="2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3"/>
    </row>
    <row r="43" spans="2:18">
      <c r="B43" s="22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3"/>
    </row>
    <row r="44" spans="2:18">
      <c r="B44" s="2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3"/>
    </row>
    <row r="45" spans="2:18">
      <c r="B45" s="22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3"/>
    </row>
    <row r="46" spans="2:18">
      <c r="B46" s="22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3"/>
    </row>
    <row r="47" spans="2:18">
      <c r="B47" s="2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3"/>
    </row>
    <row r="48" spans="2:18">
      <c r="B48" s="22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3"/>
    </row>
    <row r="49" spans="2:18">
      <c r="B49" s="22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3"/>
    </row>
    <row r="50" spans="2:18" s="1" customFormat="1" ht="15">
      <c r="B50" s="35"/>
      <c r="C50" s="36"/>
      <c r="D50" s="45" t="s">
        <v>50</v>
      </c>
      <c r="E50" s="46"/>
      <c r="F50" s="46"/>
      <c r="G50" s="46"/>
      <c r="H50" s="47"/>
      <c r="I50" s="36"/>
      <c r="J50" s="45" t="s">
        <v>51</v>
      </c>
      <c r="K50" s="46"/>
      <c r="L50" s="46"/>
      <c r="M50" s="46"/>
      <c r="N50" s="46"/>
      <c r="O50" s="46"/>
      <c r="P50" s="47"/>
      <c r="Q50" s="36"/>
      <c r="R50" s="37"/>
    </row>
    <row r="51" spans="2:18">
      <c r="B51" s="22"/>
      <c r="C51" s="26"/>
      <c r="D51" s="48"/>
      <c r="E51" s="26"/>
      <c r="F51" s="26"/>
      <c r="G51" s="26"/>
      <c r="H51" s="49"/>
      <c r="I51" s="26"/>
      <c r="J51" s="48"/>
      <c r="K51" s="26"/>
      <c r="L51" s="26"/>
      <c r="M51" s="26"/>
      <c r="N51" s="26"/>
      <c r="O51" s="26"/>
      <c r="P51" s="49"/>
      <c r="Q51" s="26"/>
      <c r="R51" s="23"/>
    </row>
    <row r="52" spans="2:18">
      <c r="B52" s="22"/>
      <c r="C52" s="26"/>
      <c r="D52" s="48"/>
      <c r="E52" s="26"/>
      <c r="F52" s="26"/>
      <c r="G52" s="26"/>
      <c r="H52" s="49"/>
      <c r="I52" s="26"/>
      <c r="J52" s="48"/>
      <c r="K52" s="26"/>
      <c r="L52" s="26"/>
      <c r="M52" s="26"/>
      <c r="N52" s="26"/>
      <c r="O52" s="26"/>
      <c r="P52" s="49"/>
      <c r="Q52" s="26"/>
      <c r="R52" s="23"/>
    </row>
    <row r="53" spans="2:18">
      <c r="B53" s="22"/>
      <c r="C53" s="26"/>
      <c r="D53" s="48"/>
      <c r="E53" s="26"/>
      <c r="F53" s="26"/>
      <c r="G53" s="26"/>
      <c r="H53" s="49"/>
      <c r="I53" s="26"/>
      <c r="J53" s="48"/>
      <c r="K53" s="26"/>
      <c r="L53" s="26"/>
      <c r="M53" s="26"/>
      <c r="N53" s="26"/>
      <c r="O53" s="26"/>
      <c r="P53" s="49"/>
      <c r="Q53" s="26"/>
      <c r="R53" s="23"/>
    </row>
    <row r="54" spans="2:18">
      <c r="B54" s="22"/>
      <c r="C54" s="26"/>
      <c r="D54" s="48"/>
      <c r="E54" s="26"/>
      <c r="F54" s="26"/>
      <c r="G54" s="26"/>
      <c r="H54" s="49"/>
      <c r="I54" s="26"/>
      <c r="J54" s="48"/>
      <c r="K54" s="26"/>
      <c r="L54" s="26"/>
      <c r="M54" s="26"/>
      <c r="N54" s="26"/>
      <c r="O54" s="26"/>
      <c r="P54" s="49"/>
      <c r="Q54" s="26"/>
      <c r="R54" s="23"/>
    </row>
    <row r="55" spans="2:18">
      <c r="B55" s="22"/>
      <c r="C55" s="26"/>
      <c r="D55" s="48"/>
      <c r="E55" s="26"/>
      <c r="F55" s="26"/>
      <c r="G55" s="26"/>
      <c r="H55" s="49"/>
      <c r="I55" s="26"/>
      <c r="J55" s="48"/>
      <c r="K55" s="26"/>
      <c r="L55" s="26"/>
      <c r="M55" s="26"/>
      <c r="N55" s="26"/>
      <c r="O55" s="26"/>
      <c r="P55" s="49"/>
      <c r="Q55" s="26"/>
      <c r="R55" s="23"/>
    </row>
    <row r="56" spans="2:18">
      <c r="B56" s="22"/>
      <c r="C56" s="26"/>
      <c r="D56" s="48"/>
      <c r="E56" s="26"/>
      <c r="F56" s="26"/>
      <c r="G56" s="26"/>
      <c r="H56" s="49"/>
      <c r="I56" s="26"/>
      <c r="J56" s="48"/>
      <c r="K56" s="26"/>
      <c r="L56" s="26"/>
      <c r="M56" s="26"/>
      <c r="N56" s="26"/>
      <c r="O56" s="26"/>
      <c r="P56" s="49"/>
      <c r="Q56" s="26"/>
      <c r="R56" s="23"/>
    </row>
    <row r="57" spans="2:18">
      <c r="B57" s="22"/>
      <c r="C57" s="26"/>
      <c r="D57" s="48"/>
      <c r="E57" s="26"/>
      <c r="F57" s="26"/>
      <c r="G57" s="26"/>
      <c r="H57" s="49"/>
      <c r="I57" s="26"/>
      <c r="J57" s="48"/>
      <c r="K57" s="26"/>
      <c r="L57" s="26"/>
      <c r="M57" s="26"/>
      <c r="N57" s="26"/>
      <c r="O57" s="26"/>
      <c r="P57" s="49"/>
      <c r="Q57" s="26"/>
      <c r="R57" s="23"/>
    </row>
    <row r="58" spans="2:18">
      <c r="B58" s="22"/>
      <c r="C58" s="26"/>
      <c r="D58" s="48"/>
      <c r="E58" s="26"/>
      <c r="F58" s="26"/>
      <c r="G58" s="26"/>
      <c r="H58" s="49"/>
      <c r="I58" s="26"/>
      <c r="J58" s="48"/>
      <c r="K58" s="26"/>
      <c r="L58" s="26"/>
      <c r="M58" s="26"/>
      <c r="N58" s="26"/>
      <c r="O58" s="26"/>
      <c r="P58" s="49"/>
      <c r="Q58" s="26"/>
      <c r="R58" s="23"/>
    </row>
    <row r="59" spans="2:18" s="1" customFormat="1" ht="15">
      <c r="B59" s="35"/>
      <c r="C59" s="36"/>
      <c r="D59" s="50" t="s">
        <v>52</v>
      </c>
      <c r="E59" s="51"/>
      <c r="F59" s="51"/>
      <c r="G59" s="52" t="s">
        <v>53</v>
      </c>
      <c r="H59" s="53"/>
      <c r="I59" s="36"/>
      <c r="J59" s="50" t="s">
        <v>52</v>
      </c>
      <c r="K59" s="51"/>
      <c r="L59" s="51"/>
      <c r="M59" s="51"/>
      <c r="N59" s="52" t="s">
        <v>53</v>
      </c>
      <c r="O59" s="51"/>
      <c r="P59" s="53"/>
      <c r="Q59" s="36"/>
      <c r="R59" s="37"/>
    </row>
    <row r="60" spans="2:18">
      <c r="B60" s="22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3"/>
    </row>
    <row r="61" spans="2:18" s="1" customFormat="1" ht="15">
      <c r="B61" s="35"/>
      <c r="C61" s="36"/>
      <c r="D61" s="45" t="s">
        <v>54</v>
      </c>
      <c r="E61" s="46"/>
      <c r="F61" s="46"/>
      <c r="G61" s="46"/>
      <c r="H61" s="47"/>
      <c r="I61" s="36"/>
      <c r="J61" s="45" t="s">
        <v>55</v>
      </c>
      <c r="K61" s="46"/>
      <c r="L61" s="46"/>
      <c r="M61" s="46"/>
      <c r="N61" s="46"/>
      <c r="O61" s="46"/>
      <c r="P61" s="47"/>
      <c r="Q61" s="36"/>
      <c r="R61" s="37"/>
    </row>
    <row r="62" spans="2:18">
      <c r="B62" s="22"/>
      <c r="C62" s="26"/>
      <c r="D62" s="48"/>
      <c r="E62" s="26"/>
      <c r="F62" s="26"/>
      <c r="G62" s="26"/>
      <c r="H62" s="49"/>
      <c r="I62" s="26"/>
      <c r="J62" s="48"/>
      <c r="K62" s="26"/>
      <c r="L62" s="26"/>
      <c r="M62" s="26"/>
      <c r="N62" s="26"/>
      <c r="O62" s="26"/>
      <c r="P62" s="49"/>
      <c r="Q62" s="26"/>
      <c r="R62" s="23"/>
    </row>
    <row r="63" spans="2:18">
      <c r="B63" s="22"/>
      <c r="C63" s="26"/>
      <c r="D63" s="48"/>
      <c r="E63" s="26"/>
      <c r="F63" s="26"/>
      <c r="G63" s="26"/>
      <c r="H63" s="49"/>
      <c r="I63" s="26"/>
      <c r="J63" s="48"/>
      <c r="K63" s="26"/>
      <c r="L63" s="26"/>
      <c r="M63" s="26"/>
      <c r="N63" s="26"/>
      <c r="O63" s="26"/>
      <c r="P63" s="49"/>
      <c r="Q63" s="26"/>
      <c r="R63" s="23"/>
    </row>
    <row r="64" spans="2:18">
      <c r="B64" s="22"/>
      <c r="C64" s="26"/>
      <c r="D64" s="48"/>
      <c r="E64" s="26"/>
      <c r="F64" s="26"/>
      <c r="G64" s="26"/>
      <c r="H64" s="49"/>
      <c r="I64" s="26"/>
      <c r="J64" s="48"/>
      <c r="K64" s="26"/>
      <c r="L64" s="26"/>
      <c r="M64" s="26"/>
      <c r="N64" s="26"/>
      <c r="O64" s="26"/>
      <c r="P64" s="49"/>
      <c r="Q64" s="26"/>
      <c r="R64" s="23"/>
    </row>
    <row r="65" spans="2:18">
      <c r="B65" s="22"/>
      <c r="C65" s="26"/>
      <c r="D65" s="48"/>
      <c r="E65" s="26"/>
      <c r="F65" s="26"/>
      <c r="G65" s="26"/>
      <c r="H65" s="49"/>
      <c r="I65" s="26"/>
      <c r="J65" s="48"/>
      <c r="K65" s="26"/>
      <c r="L65" s="26"/>
      <c r="M65" s="26"/>
      <c r="N65" s="26"/>
      <c r="O65" s="26"/>
      <c r="P65" s="49"/>
      <c r="Q65" s="26"/>
      <c r="R65" s="23"/>
    </row>
    <row r="66" spans="2:18">
      <c r="B66" s="22"/>
      <c r="C66" s="26"/>
      <c r="D66" s="48"/>
      <c r="E66" s="26"/>
      <c r="F66" s="26"/>
      <c r="G66" s="26"/>
      <c r="H66" s="49"/>
      <c r="I66" s="26"/>
      <c r="J66" s="48"/>
      <c r="K66" s="26"/>
      <c r="L66" s="26"/>
      <c r="M66" s="26"/>
      <c r="N66" s="26"/>
      <c r="O66" s="26"/>
      <c r="P66" s="49"/>
      <c r="Q66" s="26"/>
      <c r="R66" s="23"/>
    </row>
    <row r="67" spans="2:18">
      <c r="B67" s="22"/>
      <c r="C67" s="26"/>
      <c r="D67" s="48"/>
      <c r="E67" s="26"/>
      <c r="F67" s="26"/>
      <c r="G67" s="26"/>
      <c r="H67" s="49"/>
      <c r="I67" s="26"/>
      <c r="J67" s="48"/>
      <c r="K67" s="26"/>
      <c r="L67" s="26"/>
      <c r="M67" s="26"/>
      <c r="N67" s="26"/>
      <c r="O67" s="26"/>
      <c r="P67" s="49"/>
      <c r="Q67" s="26"/>
      <c r="R67" s="23"/>
    </row>
    <row r="68" spans="2:18">
      <c r="B68" s="22"/>
      <c r="C68" s="26"/>
      <c r="D68" s="48"/>
      <c r="E68" s="26"/>
      <c r="F68" s="26"/>
      <c r="G68" s="26"/>
      <c r="H68" s="49"/>
      <c r="I68" s="26"/>
      <c r="J68" s="48"/>
      <c r="K68" s="26"/>
      <c r="L68" s="26"/>
      <c r="M68" s="26"/>
      <c r="N68" s="26"/>
      <c r="O68" s="26"/>
      <c r="P68" s="49"/>
      <c r="Q68" s="26"/>
      <c r="R68" s="23"/>
    </row>
    <row r="69" spans="2:18">
      <c r="B69" s="22"/>
      <c r="C69" s="26"/>
      <c r="D69" s="48"/>
      <c r="E69" s="26"/>
      <c r="F69" s="26"/>
      <c r="G69" s="26"/>
      <c r="H69" s="49"/>
      <c r="I69" s="26"/>
      <c r="J69" s="48"/>
      <c r="K69" s="26"/>
      <c r="L69" s="26"/>
      <c r="M69" s="26"/>
      <c r="N69" s="26"/>
      <c r="O69" s="26"/>
      <c r="P69" s="49"/>
      <c r="Q69" s="26"/>
      <c r="R69" s="23"/>
    </row>
    <row r="70" spans="2:18" s="1" customFormat="1" ht="15">
      <c r="B70" s="35"/>
      <c r="C70" s="36"/>
      <c r="D70" s="50" t="s">
        <v>52</v>
      </c>
      <c r="E70" s="51"/>
      <c r="F70" s="51"/>
      <c r="G70" s="52" t="s">
        <v>53</v>
      </c>
      <c r="H70" s="53"/>
      <c r="I70" s="36"/>
      <c r="J70" s="50" t="s">
        <v>52</v>
      </c>
      <c r="K70" s="51"/>
      <c r="L70" s="51"/>
      <c r="M70" s="51"/>
      <c r="N70" s="52" t="s">
        <v>53</v>
      </c>
      <c r="O70" s="51"/>
      <c r="P70" s="53"/>
      <c r="Q70" s="36"/>
      <c r="R70" s="37"/>
    </row>
    <row r="71" spans="2:18" s="1" customFormat="1" ht="14.4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>
      <c r="B76" s="35"/>
      <c r="C76" s="293" t="s">
        <v>133</v>
      </c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0" t="s">
        <v>16</v>
      </c>
      <c r="D78" s="36"/>
      <c r="E78" s="36"/>
      <c r="F78" s="379" t="str">
        <f>F6</f>
        <v>Poradenské centrum UKF v Nitre - zmena 12/2016</v>
      </c>
      <c r="G78" s="380"/>
      <c r="H78" s="380"/>
      <c r="I78" s="380"/>
      <c r="J78" s="380"/>
      <c r="K78" s="380"/>
      <c r="L78" s="380"/>
      <c r="M78" s="380"/>
      <c r="N78" s="380"/>
      <c r="O78" s="380"/>
      <c r="P78" s="380"/>
      <c r="Q78" s="36"/>
      <c r="R78" s="37"/>
    </row>
    <row r="79" spans="2:18" ht="30" customHeight="1">
      <c r="B79" s="22"/>
      <c r="C79" s="30" t="s">
        <v>128</v>
      </c>
      <c r="D79" s="26"/>
      <c r="E79" s="26"/>
      <c r="F79" s="379" t="s">
        <v>129</v>
      </c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26"/>
      <c r="R79" s="23"/>
    </row>
    <row r="80" spans="2:18" s="1" customFormat="1" ht="36.950000000000003" customHeight="1">
      <c r="B80" s="35"/>
      <c r="C80" s="64" t="s">
        <v>130</v>
      </c>
      <c r="D80" s="36"/>
      <c r="E80" s="36"/>
      <c r="F80" s="295" t="str">
        <f>F8</f>
        <v>003 - Zdravotechnika</v>
      </c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6"/>
      <c r="R80" s="37"/>
    </row>
    <row r="81" spans="2:47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47" s="1" customFormat="1" ht="18" customHeight="1">
      <c r="B82" s="35"/>
      <c r="C82" s="30" t="s">
        <v>20</v>
      </c>
      <c r="D82" s="36"/>
      <c r="E82" s="36"/>
      <c r="F82" s="28" t="str">
        <f>F10</f>
        <v>Trieda A.Hlinku 1, Nitra</v>
      </c>
      <c r="G82" s="36"/>
      <c r="H82" s="36"/>
      <c r="I82" s="36"/>
      <c r="J82" s="36"/>
      <c r="K82" s="30" t="s">
        <v>22</v>
      </c>
      <c r="L82" s="36"/>
      <c r="M82" s="382" t="str">
        <f>IF(O10="","",O10)</f>
        <v>19. 12. 2016</v>
      </c>
      <c r="N82" s="382"/>
      <c r="O82" s="382"/>
      <c r="P82" s="382"/>
      <c r="Q82" s="36"/>
      <c r="R82" s="37"/>
    </row>
    <row r="83" spans="2:47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47" s="1" customFormat="1" ht="15">
      <c r="B84" s="35"/>
      <c r="C84" s="30" t="s">
        <v>24</v>
      </c>
      <c r="D84" s="36"/>
      <c r="E84" s="36"/>
      <c r="F84" s="28" t="str">
        <f>E13</f>
        <v>UKF Nitra</v>
      </c>
      <c r="G84" s="36"/>
      <c r="H84" s="36"/>
      <c r="I84" s="36"/>
      <c r="J84" s="36"/>
      <c r="K84" s="30" t="s">
        <v>30</v>
      </c>
      <c r="L84" s="36"/>
      <c r="M84" s="306" t="str">
        <f>E19</f>
        <v>SH final s.r.o. Nitra</v>
      </c>
      <c r="N84" s="306"/>
      <c r="O84" s="306"/>
      <c r="P84" s="306"/>
      <c r="Q84" s="306"/>
      <c r="R84" s="37"/>
    </row>
    <row r="85" spans="2:47" s="1" customFormat="1" ht="14.45" customHeight="1">
      <c r="B85" s="35"/>
      <c r="C85" s="30" t="s">
        <v>28</v>
      </c>
      <c r="D85" s="36"/>
      <c r="E85" s="36"/>
      <c r="F85" s="28" t="str">
        <f>IF(E16="","",E16)</f>
        <v>Vyplň údaj</v>
      </c>
      <c r="G85" s="36"/>
      <c r="H85" s="36"/>
      <c r="I85" s="36"/>
      <c r="J85" s="36"/>
      <c r="K85" s="30" t="s">
        <v>34</v>
      </c>
      <c r="L85" s="36"/>
      <c r="M85" s="306" t="str">
        <f>E22</f>
        <v>Ing.Košík</v>
      </c>
      <c r="N85" s="306"/>
      <c r="O85" s="306"/>
      <c r="P85" s="306"/>
      <c r="Q85" s="306"/>
      <c r="R85" s="37"/>
    </row>
    <row r="86" spans="2:47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47" s="1" customFormat="1" ht="29.25" customHeight="1">
      <c r="B87" s="35"/>
      <c r="C87" s="390" t="s">
        <v>134</v>
      </c>
      <c r="D87" s="391"/>
      <c r="E87" s="391"/>
      <c r="F87" s="391"/>
      <c r="G87" s="391"/>
      <c r="H87" s="115"/>
      <c r="I87" s="115"/>
      <c r="J87" s="115"/>
      <c r="K87" s="115"/>
      <c r="L87" s="115"/>
      <c r="M87" s="115"/>
      <c r="N87" s="390" t="s">
        <v>135</v>
      </c>
      <c r="O87" s="391"/>
      <c r="P87" s="391"/>
      <c r="Q87" s="391"/>
      <c r="R87" s="37"/>
    </row>
    <row r="88" spans="2:47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47" s="1" customFormat="1" ht="29.25" customHeight="1">
      <c r="B89" s="35"/>
      <c r="C89" s="123" t="s">
        <v>136</v>
      </c>
      <c r="D89" s="36"/>
      <c r="E89" s="36"/>
      <c r="F89" s="36"/>
      <c r="G89" s="36"/>
      <c r="H89" s="36"/>
      <c r="I89" s="36"/>
      <c r="J89" s="36"/>
      <c r="K89" s="36"/>
      <c r="L89" s="275"/>
      <c r="M89" s="275"/>
      <c r="N89" s="355">
        <f>N132</f>
        <v>0</v>
      </c>
      <c r="O89" s="351"/>
      <c r="P89" s="351"/>
      <c r="Q89" s="351"/>
      <c r="R89" s="37"/>
      <c r="AU89" s="18" t="s">
        <v>137</v>
      </c>
    </row>
    <row r="90" spans="2:47" s="7" customFormat="1" ht="24.95" customHeight="1">
      <c r="B90" s="124"/>
      <c r="C90" s="125"/>
      <c r="D90" s="126" t="s">
        <v>1192</v>
      </c>
      <c r="E90" s="125"/>
      <c r="F90" s="125"/>
      <c r="G90" s="125"/>
      <c r="H90" s="125"/>
      <c r="I90" s="125"/>
      <c r="J90" s="125"/>
      <c r="K90" s="125"/>
      <c r="L90" s="276"/>
      <c r="M90" s="276"/>
      <c r="N90" s="349">
        <f>N134</f>
        <v>0</v>
      </c>
      <c r="O90" s="350"/>
      <c r="P90" s="350"/>
      <c r="Q90" s="350"/>
      <c r="R90" s="127"/>
    </row>
    <row r="91" spans="2:47" s="8" customFormat="1" ht="19.899999999999999" customHeight="1">
      <c r="B91" s="128"/>
      <c r="C91" s="94"/>
      <c r="D91" s="105" t="s">
        <v>1193</v>
      </c>
      <c r="E91" s="94"/>
      <c r="F91" s="94"/>
      <c r="G91" s="94"/>
      <c r="H91" s="94"/>
      <c r="I91" s="94"/>
      <c r="J91" s="94"/>
      <c r="K91" s="94"/>
      <c r="L91" s="277"/>
      <c r="M91" s="277"/>
      <c r="N91" s="345">
        <f>N135</f>
        <v>0</v>
      </c>
      <c r="O91" s="348"/>
      <c r="P91" s="348"/>
      <c r="Q91" s="348"/>
      <c r="R91" s="129"/>
    </row>
    <row r="92" spans="2:47" s="8" customFormat="1" ht="19.899999999999999" customHeight="1">
      <c r="B92" s="128"/>
      <c r="C92" s="94"/>
      <c r="D92" s="105" t="s">
        <v>1194</v>
      </c>
      <c r="E92" s="94"/>
      <c r="F92" s="94"/>
      <c r="G92" s="94"/>
      <c r="H92" s="94"/>
      <c r="I92" s="94"/>
      <c r="J92" s="94"/>
      <c r="K92" s="94"/>
      <c r="L92" s="277"/>
      <c r="M92" s="277"/>
      <c r="N92" s="345">
        <f>N148</f>
        <v>0</v>
      </c>
      <c r="O92" s="348"/>
      <c r="P92" s="348"/>
      <c r="Q92" s="348"/>
      <c r="R92" s="129"/>
    </row>
    <row r="93" spans="2:47" s="8" customFormat="1" ht="19.899999999999999" customHeight="1">
      <c r="B93" s="128"/>
      <c r="C93" s="94"/>
      <c r="D93" s="105" t="s">
        <v>1195</v>
      </c>
      <c r="E93" s="94"/>
      <c r="F93" s="94"/>
      <c r="G93" s="94"/>
      <c r="H93" s="94"/>
      <c r="I93" s="94"/>
      <c r="J93" s="94"/>
      <c r="K93" s="94"/>
      <c r="L93" s="277"/>
      <c r="M93" s="277"/>
      <c r="N93" s="345">
        <f>N150</f>
        <v>0</v>
      </c>
      <c r="O93" s="348"/>
      <c r="P93" s="348"/>
      <c r="Q93" s="348"/>
      <c r="R93" s="129"/>
    </row>
    <row r="94" spans="2:47" s="8" customFormat="1" ht="19.899999999999999" customHeight="1">
      <c r="B94" s="128"/>
      <c r="C94" s="94"/>
      <c r="D94" s="105" t="s">
        <v>1196</v>
      </c>
      <c r="E94" s="94"/>
      <c r="F94" s="94"/>
      <c r="G94" s="94"/>
      <c r="H94" s="94"/>
      <c r="I94" s="94"/>
      <c r="J94" s="94"/>
      <c r="K94" s="94"/>
      <c r="L94" s="277"/>
      <c r="M94" s="277"/>
      <c r="N94" s="345">
        <f>N154</f>
        <v>0</v>
      </c>
      <c r="O94" s="348"/>
      <c r="P94" s="348"/>
      <c r="Q94" s="348"/>
      <c r="R94" s="129"/>
    </row>
    <row r="95" spans="2:47" s="7" customFormat="1" ht="24.95" customHeight="1">
      <c r="B95" s="124"/>
      <c r="C95" s="125"/>
      <c r="D95" s="126" t="s">
        <v>1197</v>
      </c>
      <c r="E95" s="125"/>
      <c r="F95" s="125"/>
      <c r="G95" s="125"/>
      <c r="H95" s="125"/>
      <c r="I95" s="125"/>
      <c r="J95" s="125"/>
      <c r="K95" s="125"/>
      <c r="L95" s="276"/>
      <c r="M95" s="276"/>
      <c r="N95" s="349">
        <f>N158</f>
        <v>0</v>
      </c>
      <c r="O95" s="350"/>
      <c r="P95" s="350"/>
      <c r="Q95" s="350"/>
      <c r="R95" s="127"/>
    </row>
    <row r="96" spans="2:47" s="8" customFormat="1" ht="19.899999999999999" customHeight="1">
      <c r="B96" s="128"/>
      <c r="C96" s="94"/>
      <c r="D96" s="105" t="s">
        <v>1198</v>
      </c>
      <c r="E96" s="94"/>
      <c r="F96" s="94"/>
      <c r="G96" s="94"/>
      <c r="H96" s="94"/>
      <c r="I96" s="94"/>
      <c r="J96" s="94"/>
      <c r="K96" s="94"/>
      <c r="L96" s="277"/>
      <c r="M96" s="277"/>
      <c r="N96" s="345">
        <f>N159</f>
        <v>0</v>
      </c>
      <c r="O96" s="348"/>
      <c r="P96" s="348"/>
      <c r="Q96" s="348"/>
      <c r="R96" s="129"/>
    </row>
    <row r="97" spans="2:65" s="8" customFormat="1" ht="19.899999999999999" customHeight="1">
      <c r="B97" s="128"/>
      <c r="C97" s="94"/>
      <c r="D97" s="105" t="s">
        <v>1199</v>
      </c>
      <c r="E97" s="94"/>
      <c r="F97" s="94"/>
      <c r="G97" s="94"/>
      <c r="H97" s="94"/>
      <c r="I97" s="94"/>
      <c r="J97" s="94"/>
      <c r="K97" s="94"/>
      <c r="L97" s="277"/>
      <c r="M97" s="277"/>
      <c r="N97" s="345">
        <f>N166</f>
        <v>0</v>
      </c>
      <c r="O97" s="348"/>
      <c r="P97" s="348"/>
      <c r="Q97" s="348"/>
      <c r="R97" s="129"/>
    </row>
    <row r="98" spans="2:65" s="8" customFormat="1" ht="19.899999999999999" customHeight="1">
      <c r="B98" s="128"/>
      <c r="C98" s="94"/>
      <c r="D98" s="105" t="s">
        <v>1200</v>
      </c>
      <c r="E98" s="94"/>
      <c r="F98" s="94"/>
      <c r="G98" s="94"/>
      <c r="H98" s="94"/>
      <c r="I98" s="94"/>
      <c r="J98" s="94"/>
      <c r="K98" s="94"/>
      <c r="L98" s="277"/>
      <c r="M98" s="277"/>
      <c r="N98" s="345">
        <f>N169</f>
        <v>0</v>
      </c>
      <c r="O98" s="348"/>
      <c r="P98" s="348"/>
      <c r="Q98" s="348"/>
      <c r="R98" s="129"/>
    </row>
    <row r="99" spans="2:65" s="8" customFormat="1" ht="19.899999999999999" customHeight="1">
      <c r="B99" s="128"/>
      <c r="C99" s="94"/>
      <c r="D99" s="105" t="s">
        <v>1201</v>
      </c>
      <c r="E99" s="94"/>
      <c r="F99" s="94"/>
      <c r="G99" s="94"/>
      <c r="H99" s="94"/>
      <c r="I99" s="94"/>
      <c r="J99" s="94"/>
      <c r="K99" s="94"/>
      <c r="L99" s="277"/>
      <c r="M99" s="277"/>
      <c r="N99" s="345">
        <f>N200</f>
        <v>0</v>
      </c>
      <c r="O99" s="348"/>
      <c r="P99" s="348"/>
      <c r="Q99" s="348"/>
      <c r="R99" s="129"/>
    </row>
    <row r="100" spans="2:65" s="8" customFormat="1" ht="19.899999999999999" customHeight="1">
      <c r="B100" s="128"/>
      <c r="C100" s="94"/>
      <c r="D100" s="105" t="s">
        <v>1202</v>
      </c>
      <c r="E100" s="94"/>
      <c r="F100" s="94"/>
      <c r="G100" s="94"/>
      <c r="H100" s="94"/>
      <c r="I100" s="94"/>
      <c r="J100" s="94"/>
      <c r="K100" s="94"/>
      <c r="L100" s="277"/>
      <c r="M100" s="277"/>
      <c r="N100" s="345">
        <f>N224</f>
        <v>0</v>
      </c>
      <c r="O100" s="348"/>
      <c r="P100" s="348"/>
      <c r="Q100" s="348"/>
      <c r="R100" s="129"/>
    </row>
    <row r="101" spans="2:65" s="8" customFormat="1" ht="19.899999999999999" customHeight="1">
      <c r="B101" s="128"/>
      <c r="C101" s="94"/>
      <c r="D101" s="105" t="s">
        <v>1203</v>
      </c>
      <c r="E101" s="94"/>
      <c r="F101" s="94"/>
      <c r="G101" s="94"/>
      <c r="H101" s="94"/>
      <c r="I101" s="94"/>
      <c r="J101" s="94"/>
      <c r="K101" s="94"/>
      <c r="L101" s="277"/>
      <c r="M101" s="277"/>
      <c r="N101" s="345">
        <f>N263</f>
        <v>0</v>
      </c>
      <c r="O101" s="348"/>
      <c r="P101" s="348"/>
      <c r="Q101" s="348"/>
      <c r="R101" s="129"/>
    </row>
    <row r="102" spans="2:65" s="7" customFormat="1" ht="24.95" customHeight="1">
      <c r="B102" s="124"/>
      <c r="C102" s="125"/>
      <c r="D102" s="126" t="s">
        <v>1204</v>
      </c>
      <c r="E102" s="125"/>
      <c r="F102" s="125"/>
      <c r="G102" s="125"/>
      <c r="H102" s="125"/>
      <c r="I102" s="125"/>
      <c r="J102" s="125"/>
      <c r="K102" s="125"/>
      <c r="L102" s="276"/>
      <c r="M102" s="276"/>
      <c r="N102" s="349">
        <f>N265</f>
        <v>0</v>
      </c>
      <c r="O102" s="350"/>
      <c r="P102" s="350"/>
      <c r="Q102" s="350"/>
      <c r="R102" s="127"/>
    </row>
    <row r="103" spans="2:65" s="8" customFormat="1" ht="19.899999999999999" customHeight="1">
      <c r="B103" s="128"/>
      <c r="C103" s="94"/>
      <c r="D103" s="105" t="s">
        <v>1205</v>
      </c>
      <c r="E103" s="94"/>
      <c r="F103" s="94"/>
      <c r="G103" s="94"/>
      <c r="H103" s="94"/>
      <c r="I103" s="94"/>
      <c r="J103" s="94"/>
      <c r="K103" s="94"/>
      <c r="L103" s="277"/>
      <c r="M103" s="277"/>
      <c r="N103" s="345">
        <f>N266</f>
        <v>0</v>
      </c>
      <c r="O103" s="348"/>
      <c r="P103" s="348"/>
      <c r="Q103" s="348"/>
      <c r="R103" s="129"/>
    </row>
    <row r="104" spans="2:65" s="7" customFormat="1" ht="21.75" customHeight="1">
      <c r="B104" s="124"/>
      <c r="C104" s="125"/>
      <c r="D104" s="126" t="s">
        <v>164</v>
      </c>
      <c r="E104" s="125"/>
      <c r="F104" s="125"/>
      <c r="G104" s="125"/>
      <c r="H104" s="125"/>
      <c r="I104" s="125"/>
      <c r="J104" s="125"/>
      <c r="K104" s="125"/>
      <c r="L104" s="276"/>
      <c r="M104" s="276"/>
      <c r="N104" s="325">
        <f>N271</f>
        <v>0</v>
      </c>
      <c r="O104" s="350"/>
      <c r="P104" s="350"/>
      <c r="Q104" s="350"/>
      <c r="R104" s="127"/>
    </row>
    <row r="105" spans="2:65" s="1" customFormat="1" ht="21.75" customHeight="1">
      <c r="B105" s="35"/>
      <c r="C105" s="36"/>
      <c r="D105" s="36"/>
      <c r="E105" s="36"/>
      <c r="F105" s="36"/>
      <c r="G105" s="36"/>
      <c r="H105" s="36"/>
      <c r="I105" s="36"/>
      <c r="J105" s="36"/>
      <c r="K105" s="36"/>
      <c r="L105" s="275"/>
      <c r="M105" s="275"/>
      <c r="N105" s="275"/>
      <c r="O105" s="275"/>
      <c r="P105" s="275"/>
      <c r="Q105" s="275"/>
      <c r="R105" s="37"/>
    </row>
    <row r="106" spans="2:65" s="1" customFormat="1" ht="29.25" customHeight="1">
      <c r="B106" s="35"/>
      <c r="C106" s="123" t="s">
        <v>165</v>
      </c>
      <c r="D106" s="36"/>
      <c r="E106" s="36"/>
      <c r="F106" s="36"/>
      <c r="G106" s="36"/>
      <c r="H106" s="36"/>
      <c r="I106" s="36"/>
      <c r="J106" s="36"/>
      <c r="K106" s="36"/>
      <c r="L106" s="275"/>
      <c r="M106" s="275"/>
      <c r="N106" s="351">
        <f>ROUND(N107+N108+N109+N110+N111+N112,2)</f>
        <v>0</v>
      </c>
      <c r="O106" s="352"/>
      <c r="P106" s="352"/>
      <c r="Q106" s="352"/>
      <c r="R106" s="37"/>
      <c r="T106" s="130"/>
      <c r="U106" s="131" t="s">
        <v>40</v>
      </c>
    </row>
    <row r="107" spans="2:65" s="1" customFormat="1" ht="18" customHeight="1">
      <c r="B107" s="132"/>
      <c r="C107" s="133"/>
      <c r="D107" s="281" t="s">
        <v>166</v>
      </c>
      <c r="E107" s="344"/>
      <c r="F107" s="344"/>
      <c r="G107" s="344"/>
      <c r="H107" s="344"/>
      <c r="I107" s="133"/>
      <c r="J107" s="133"/>
      <c r="K107" s="133"/>
      <c r="L107" s="275"/>
      <c r="M107" s="275"/>
      <c r="N107" s="283">
        <f>ROUND(N89*T107,2)</f>
        <v>0</v>
      </c>
      <c r="O107" s="345"/>
      <c r="P107" s="345"/>
      <c r="Q107" s="345"/>
      <c r="R107" s="135"/>
      <c r="S107" s="133"/>
      <c r="T107" s="136"/>
      <c r="U107" s="137" t="s">
        <v>43</v>
      </c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8"/>
      <c r="AW107" s="138"/>
      <c r="AX107" s="138"/>
      <c r="AY107" s="139" t="s">
        <v>167</v>
      </c>
      <c r="AZ107" s="138"/>
      <c r="BA107" s="138"/>
      <c r="BB107" s="138"/>
      <c r="BC107" s="138"/>
      <c r="BD107" s="138"/>
      <c r="BE107" s="140">
        <f t="shared" ref="BE107:BE112" si="0">IF(U107="základná",N107,0)</f>
        <v>0</v>
      </c>
      <c r="BF107" s="140">
        <f t="shared" ref="BF107:BF112" si="1">IF(U107="znížená",N107,0)</f>
        <v>0</v>
      </c>
      <c r="BG107" s="140">
        <f t="shared" ref="BG107:BG112" si="2">IF(U107="zákl. prenesená",N107,0)</f>
        <v>0</v>
      </c>
      <c r="BH107" s="140">
        <f t="shared" ref="BH107:BH112" si="3">IF(U107="zníž. prenesená",N107,0)</f>
        <v>0</v>
      </c>
      <c r="BI107" s="140">
        <f t="shared" ref="BI107:BI112" si="4">IF(U107="nulová",N107,0)</f>
        <v>0</v>
      </c>
      <c r="BJ107" s="139" t="s">
        <v>87</v>
      </c>
      <c r="BK107" s="138"/>
      <c r="BL107" s="138"/>
      <c r="BM107" s="138"/>
    </row>
    <row r="108" spans="2:65" s="1" customFormat="1" ht="18" customHeight="1">
      <c r="B108" s="132"/>
      <c r="C108" s="133"/>
      <c r="D108" s="281" t="s">
        <v>168</v>
      </c>
      <c r="E108" s="344"/>
      <c r="F108" s="344"/>
      <c r="G108" s="344"/>
      <c r="H108" s="344"/>
      <c r="I108" s="133"/>
      <c r="J108" s="133"/>
      <c r="K108" s="133"/>
      <c r="L108" s="275"/>
      <c r="M108" s="275"/>
      <c r="N108" s="283">
        <f>ROUND(N89*T108,2)</f>
        <v>0</v>
      </c>
      <c r="O108" s="345"/>
      <c r="P108" s="345"/>
      <c r="Q108" s="345"/>
      <c r="R108" s="135"/>
      <c r="S108" s="133"/>
      <c r="T108" s="136"/>
      <c r="U108" s="137" t="s">
        <v>43</v>
      </c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38"/>
      <c r="AW108" s="138"/>
      <c r="AX108" s="138"/>
      <c r="AY108" s="139" t="s">
        <v>167</v>
      </c>
      <c r="AZ108" s="138"/>
      <c r="BA108" s="138"/>
      <c r="BB108" s="138"/>
      <c r="BC108" s="138"/>
      <c r="BD108" s="138"/>
      <c r="BE108" s="140">
        <f t="shared" si="0"/>
        <v>0</v>
      </c>
      <c r="BF108" s="140">
        <f t="shared" si="1"/>
        <v>0</v>
      </c>
      <c r="BG108" s="140">
        <f t="shared" si="2"/>
        <v>0</v>
      </c>
      <c r="BH108" s="140">
        <f t="shared" si="3"/>
        <v>0</v>
      </c>
      <c r="BI108" s="140">
        <f t="shared" si="4"/>
        <v>0</v>
      </c>
      <c r="BJ108" s="139" t="s">
        <v>87</v>
      </c>
      <c r="BK108" s="138"/>
      <c r="BL108" s="138"/>
      <c r="BM108" s="138"/>
    </row>
    <row r="109" spans="2:65" s="1" customFormat="1" ht="18" customHeight="1">
      <c r="B109" s="132"/>
      <c r="C109" s="133"/>
      <c r="D109" s="281" t="s">
        <v>169</v>
      </c>
      <c r="E109" s="344"/>
      <c r="F109" s="344"/>
      <c r="G109" s="344"/>
      <c r="H109" s="344"/>
      <c r="I109" s="133"/>
      <c r="J109" s="133"/>
      <c r="K109" s="133"/>
      <c r="L109" s="275"/>
      <c r="M109" s="275"/>
      <c r="N109" s="283">
        <f>ROUND(N89*T109,2)</f>
        <v>0</v>
      </c>
      <c r="O109" s="345"/>
      <c r="P109" s="345"/>
      <c r="Q109" s="345"/>
      <c r="R109" s="135"/>
      <c r="S109" s="133"/>
      <c r="T109" s="136"/>
      <c r="U109" s="137" t="s">
        <v>43</v>
      </c>
      <c r="V109" s="138"/>
      <c r="W109" s="138"/>
      <c r="X109" s="138"/>
      <c r="Y109" s="138"/>
      <c r="Z109" s="138"/>
      <c r="AA109" s="138"/>
      <c r="AB109" s="138"/>
      <c r="AC109" s="138"/>
      <c r="AD109" s="138"/>
      <c r="AE109" s="138"/>
      <c r="AF109" s="138"/>
      <c r="AG109" s="138"/>
      <c r="AH109" s="138"/>
      <c r="AI109" s="138"/>
      <c r="AJ109" s="138"/>
      <c r="AK109" s="138"/>
      <c r="AL109" s="138"/>
      <c r="AM109" s="138"/>
      <c r="AN109" s="138"/>
      <c r="AO109" s="138"/>
      <c r="AP109" s="138"/>
      <c r="AQ109" s="138"/>
      <c r="AR109" s="138"/>
      <c r="AS109" s="138"/>
      <c r="AT109" s="138"/>
      <c r="AU109" s="138"/>
      <c r="AV109" s="138"/>
      <c r="AW109" s="138"/>
      <c r="AX109" s="138"/>
      <c r="AY109" s="139" t="s">
        <v>167</v>
      </c>
      <c r="AZ109" s="138"/>
      <c r="BA109" s="138"/>
      <c r="BB109" s="138"/>
      <c r="BC109" s="138"/>
      <c r="BD109" s="138"/>
      <c r="BE109" s="140">
        <f t="shared" si="0"/>
        <v>0</v>
      </c>
      <c r="BF109" s="140">
        <f t="shared" si="1"/>
        <v>0</v>
      </c>
      <c r="BG109" s="140">
        <f t="shared" si="2"/>
        <v>0</v>
      </c>
      <c r="BH109" s="140">
        <f t="shared" si="3"/>
        <v>0</v>
      </c>
      <c r="BI109" s="140">
        <f t="shared" si="4"/>
        <v>0</v>
      </c>
      <c r="BJ109" s="139" t="s">
        <v>87</v>
      </c>
      <c r="BK109" s="138"/>
      <c r="BL109" s="138"/>
      <c r="BM109" s="138"/>
    </row>
    <row r="110" spans="2:65" s="1" customFormat="1" ht="18" customHeight="1">
      <c r="B110" s="132"/>
      <c r="C110" s="133"/>
      <c r="D110" s="281" t="s">
        <v>170</v>
      </c>
      <c r="E110" s="344"/>
      <c r="F110" s="344"/>
      <c r="G110" s="344"/>
      <c r="H110" s="344"/>
      <c r="I110" s="133"/>
      <c r="J110" s="133"/>
      <c r="K110" s="133"/>
      <c r="L110" s="275"/>
      <c r="M110" s="275"/>
      <c r="N110" s="283">
        <f>ROUND(N89*T110,2)</f>
        <v>0</v>
      </c>
      <c r="O110" s="345"/>
      <c r="P110" s="345"/>
      <c r="Q110" s="345"/>
      <c r="R110" s="135"/>
      <c r="S110" s="133"/>
      <c r="T110" s="136"/>
      <c r="U110" s="137" t="s">
        <v>43</v>
      </c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138"/>
      <c r="AJ110" s="138"/>
      <c r="AK110" s="138"/>
      <c r="AL110" s="138"/>
      <c r="AM110" s="138"/>
      <c r="AN110" s="138"/>
      <c r="AO110" s="138"/>
      <c r="AP110" s="138"/>
      <c r="AQ110" s="138"/>
      <c r="AR110" s="138"/>
      <c r="AS110" s="138"/>
      <c r="AT110" s="138"/>
      <c r="AU110" s="138"/>
      <c r="AV110" s="138"/>
      <c r="AW110" s="138"/>
      <c r="AX110" s="138"/>
      <c r="AY110" s="139" t="s">
        <v>167</v>
      </c>
      <c r="AZ110" s="138"/>
      <c r="BA110" s="138"/>
      <c r="BB110" s="138"/>
      <c r="BC110" s="138"/>
      <c r="BD110" s="138"/>
      <c r="BE110" s="140">
        <f t="shared" si="0"/>
        <v>0</v>
      </c>
      <c r="BF110" s="140">
        <f t="shared" si="1"/>
        <v>0</v>
      </c>
      <c r="BG110" s="140">
        <f t="shared" si="2"/>
        <v>0</v>
      </c>
      <c r="BH110" s="140">
        <f t="shared" si="3"/>
        <v>0</v>
      </c>
      <c r="BI110" s="140">
        <f t="shared" si="4"/>
        <v>0</v>
      </c>
      <c r="BJ110" s="139" t="s">
        <v>87</v>
      </c>
      <c r="BK110" s="138"/>
      <c r="BL110" s="138"/>
      <c r="BM110" s="138"/>
    </row>
    <row r="111" spans="2:65" s="1" customFormat="1" ht="18" customHeight="1">
      <c r="B111" s="132"/>
      <c r="C111" s="133"/>
      <c r="D111" s="281" t="s">
        <v>171</v>
      </c>
      <c r="E111" s="344"/>
      <c r="F111" s="344"/>
      <c r="G111" s="344"/>
      <c r="H111" s="344"/>
      <c r="I111" s="133"/>
      <c r="J111" s="133"/>
      <c r="K111" s="133"/>
      <c r="L111" s="275"/>
      <c r="M111" s="275"/>
      <c r="N111" s="283">
        <f>ROUND(N89*T111,2)</f>
        <v>0</v>
      </c>
      <c r="O111" s="345"/>
      <c r="P111" s="345"/>
      <c r="Q111" s="345"/>
      <c r="R111" s="135"/>
      <c r="S111" s="133"/>
      <c r="T111" s="136"/>
      <c r="U111" s="137" t="s">
        <v>43</v>
      </c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/>
      <c r="AF111" s="138"/>
      <c r="AG111" s="138"/>
      <c r="AH111" s="138"/>
      <c r="AI111" s="138"/>
      <c r="AJ111" s="138"/>
      <c r="AK111" s="138"/>
      <c r="AL111" s="138"/>
      <c r="AM111" s="138"/>
      <c r="AN111" s="138"/>
      <c r="AO111" s="138"/>
      <c r="AP111" s="138"/>
      <c r="AQ111" s="138"/>
      <c r="AR111" s="138"/>
      <c r="AS111" s="138"/>
      <c r="AT111" s="138"/>
      <c r="AU111" s="138"/>
      <c r="AV111" s="138"/>
      <c r="AW111" s="138"/>
      <c r="AX111" s="138"/>
      <c r="AY111" s="139" t="s">
        <v>167</v>
      </c>
      <c r="AZ111" s="138"/>
      <c r="BA111" s="138"/>
      <c r="BB111" s="138"/>
      <c r="BC111" s="138"/>
      <c r="BD111" s="138"/>
      <c r="BE111" s="140">
        <f t="shared" si="0"/>
        <v>0</v>
      </c>
      <c r="BF111" s="140">
        <f t="shared" si="1"/>
        <v>0</v>
      </c>
      <c r="BG111" s="140">
        <f t="shared" si="2"/>
        <v>0</v>
      </c>
      <c r="BH111" s="140">
        <f t="shared" si="3"/>
        <v>0</v>
      </c>
      <c r="BI111" s="140">
        <f t="shared" si="4"/>
        <v>0</v>
      </c>
      <c r="BJ111" s="139" t="s">
        <v>87</v>
      </c>
      <c r="BK111" s="138"/>
      <c r="BL111" s="138"/>
      <c r="BM111" s="138"/>
    </row>
    <row r="112" spans="2:65" s="1" customFormat="1" ht="18" customHeight="1">
      <c r="B112" s="132"/>
      <c r="C112" s="133"/>
      <c r="D112" s="134" t="s">
        <v>172</v>
      </c>
      <c r="E112" s="133"/>
      <c r="F112" s="133"/>
      <c r="G112" s="133"/>
      <c r="H112" s="133"/>
      <c r="I112" s="133"/>
      <c r="J112" s="133"/>
      <c r="K112" s="133"/>
      <c r="L112" s="275"/>
      <c r="M112" s="275"/>
      <c r="N112" s="283">
        <f>ROUND(N89*T112,2)</f>
        <v>0</v>
      </c>
      <c r="O112" s="345"/>
      <c r="P112" s="345"/>
      <c r="Q112" s="345"/>
      <c r="R112" s="135"/>
      <c r="S112" s="133"/>
      <c r="T112" s="141"/>
      <c r="U112" s="142" t="s">
        <v>43</v>
      </c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138"/>
      <c r="AL112" s="138"/>
      <c r="AM112" s="138"/>
      <c r="AN112" s="138"/>
      <c r="AO112" s="138"/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9" t="s">
        <v>173</v>
      </c>
      <c r="AZ112" s="138"/>
      <c r="BA112" s="138"/>
      <c r="BB112" s="138"/>
      <c r="BC112" s="138"/>
      <c r="BD112" s="138"/>
      <c r="BE112" s="140">
        <f t="shared" si="0"/>
        <v>0</v>
      </c>
      <c r="BF112" s="140">
        <f t="shared" si="1"/>
        <v>0</v>
      </c>
      <c r="BG112" s="140">
        <f t="shared" si="2"/>
        <v>0</v>
      </c>
      <c r="BH112" s="140">
        <f t="shared" si="3"/>
        <v>0</v>
      </c>
      <c r="BI112" s="140">
        <f t="shared" si="4"/>
        <v>0</v>
      </c>
      <c r="BJ112" s="139" t="s">
        <v>87</v>
      </c>
      <c r="BK112" s="138"/>
      <c r="BL112" s="138"/>
      <c r="BM112" s="138"/>
    </row>
    <row r="113" spans="2:18" s="1" customFormat="1">
      <c r="B113" s="35"/>
      <c r="C113" s="36"/>
      <c r="D113" s="36"/>
      <c r="E113" s="36"/>
      <c r="F113" s="36"/>
      <c r="G113" s="36"/>
      <c r="H113" s="36"/>
      <c r="I113" s="36"/>
      <c r="J113" s="36"/>
      <c r="K113" s="36"/>
      <c r="L113" s="275"/>
      <c r="M113" s="275"/>
      <c r="N113" s="275"/>
      <c r="O113" s="275"/>
      <c r="P113" s="275"/>
      <c r="Q113" s="275"/>
      <c r="R113" s="37"/>
    </row>
    <row r="114" spans="2:18" s="1" customFormat="1" ht="29.25" customHeight="1">
      <c r="B114" s="35"/>
      <c r="C114" s="114" t="s">
        <v>122</v>
      </c>
      <c r="D114" s="115"/>
      <c r="E114" s="115"/>
      <c r="F114" s="115"/>
      <c r="G114" s="115"/>
      <c r="H114" s="115"/>
      <c r="I114" s="115"/>
      <c r="J114" s="115"/>
      <c r="K114" s="115"/>
      <c r="L114" s="346">
        <f>ROUND(SUM(N89+N106),N1112)</f>
        <v>0</v>
      </c>
      <c r="M114" s="346"/>
      <c r="N114" s="346"/>
      <c r="O114" s="346"/>
      <c r="P114" s="346"/>
      <c r="Q114" s="346"/>
      <c r="R114" s="37"/>
    </row>
    <row r="115" spans="2:18" s="1" customFormat="1" ht="6.95" customHeight="1">
      <c r="B115" s="54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6"/>
    </row>
    <row r="119" spans="2:18" s="1" customFormat="1" ht="6.95" customHeight="1">
      <c r="B119" s="57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9"/>
    </row>
    <row r="120" spans="2:18" s="1" customFormat="1" ht="36.950000000000003" customHeight="1">
      <c r="B120" s="35"/>
      <c r="C120" s="293" t="s">
        <v>174</v>
      </c>
      <c r="D120" s="381"/>
      <c r="E120" s="381"/>
      <c r="F120" s="381"/>
      <c r="G120" s="381"/>
      <c r="H120" s="381"/>
      <c r="I120" s="381"/>
      <c r="J120" s="381"/>
      <c r="K120" s="381"/>
      <c r="L120" s="381"/>
      <c r="M120" s="381"/>
      <c r="N120" s="381"/>
      <c r="O120" s="381"/>
      <c r="P120" s="381"/>
      <c r="Q120" s="381"/>
      <c r="R120" s="37"/>
    </row>
    <row r="121" spans="2:18" s="1" customFormat="1" ht="6.95" customHeight="1"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7"/>
    </row>
    <row r="122" spans="2:18" s="1" customFormat="1" ht="30" customHeight="1">
      <c r="B122" s="35"/>
      <c r="C122" s="30" t="s">
        <v>16</v>
      </c>
      <c r="D122" s="36"/>
      <c r="E122" s="36"/>
      <c r="F122" s="379" t="str">
        <f>F6</f>
        <v>Poradenské centrum UKF v Nitre - zmena 12/2016</v>
      </c>
      <c r="G122" s="380"/>
      <c r="H122" s="380"/>
      <c r="I122" s="380"/>
      <c r="J122" s="380"/>
      <c r="K122" s="380"/>
      <c r="L122" s="380"/>
      <c r="M122" s="380"/>
      <c r="N122" s="380"/>
      <c r="O122" s="380"/>
      <c r="P122" s="380"/>
      <c r="Q122" s="36"/>
      <c r="R122" s="37"/>
    </row>
    <row r="123" spans="2:18" ht="30" customHeight="1">
      <c r="B123" s="22"/>
      <c r="C123" s="30" t="s">
        <v>128</v>
      </c>
      <c r="D123" s="26"/>
      <c r="E123" s="26"/>
      <c r="F123" s="379" t="s">
        <v>129</v>
      </c>
      <c r="G123" s="307"/>
      <c r="H123" s="307"/>
      <c r="I123" s="307"/>
      <c r="J123" s="307"/>
      <c r="K123" s="307"/>
      <c r="L123" s="307"/>
      <c r="M123" s="307"/>
      <c r="N123" s="307"/>
      <c r="O123" s="307"/>
      <c r="P123" s="307"/>
      <c r="Q123" s="26"/>
      <c r="R123" s="23"/>
    </row>
    <row r="124" spans="2:18" s="1" customFormat="1" ht="36.950000000000003" customHeight="1">
      <c r="B124" s="35"/>
      <c r="C124" s="64" t="s">
        <v>130</v>
      </c>
      <c r="D124" s="36"/>
      <c r="E124" s="36"/>
      <c r="F124" s="295" t="str">
        <f>F8</f>
        <v>003 - Zdravotechnika</v>
      </c>
      <c r="G124" s="381"/>
      <c r="H124" s="381"/>
      <c r="I124" s="381"/>
      <c r="J124" s="381"/>
      <c r="K124" s="381"/>
      <c r="L124" s="381"/>
      <c r="M124" s="381"/>
      <c r="N124" s="381"/>
      <c r="O124" s="381"/>
      <c r="P124" s="381"/>
      <c r="Q124" s="36"/>
      <c r="R124" s="37"/>
    </row>
    <row r="125" spans="2:18" s="1" customFormat="1" ht="6.95" customHeight="1">
      <c r="B125" s="35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7"/>
    </row>
    <row r="126" spans="2:18" s="1" customFormat="1" ht="18" customHeight="1">
      <c r="B126" s="35"/>
      <c r="C126" s="30" t="s">
        <v>20</v>
      </c>
      <c r="D126" s="36"/>
      <c r="E126" s="36"/>
      <c r="F126" s="28" t="str">
        <f>F10</f>
        <v>Trieda A.Hlinku 1, Nitra</v>
      </c>
      <c r="G126" s="36"/>
      <c r="H126" s="36"/>
      <c r="I126" s="36"/>
      <c r="J126" s="36"/>
      <c r="K126" s="30" t="s">
        <v>22</v>
      </c>
      <c r="L126" s="36"/>
      <c r="M126" s="382" t="str">
        <f>IF(O10="","",O10)</f>
        <v>19. 12. 2016</v>
      </c>
      <c r="N126" s="382"/>
      <c r="O126" s="382"/>
      <c r="P126" s="382"/>
      <c r="Q126" s="36"/>
      <c r="R126" s="37"/>
    </row>
    <row r="127" spans="2:18" s="1" customFormat="1" ht="6.95" customHeight="1">
      <c r="B127" s="3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7"/>
    </row>
    <row r="128" spans="2:18" s="1" customFormat="1" ht="15">
      <c r="B128" s="35"/>
      <c r="C128" s="30" t="s">
        <v>24</v>
      </c>
      <c r="D128" s="36"/>
      <c r="E128" s="36"/>
      <c r="F128" s="28" t="str">
        <f>E13</f>
        <v>UKF Nitra</v>
      </c>
      <c r="G128" s="36"/>
      <c r="H128" s="36"/>
      <c r="I128" s="36"/>
      <c r="J128" s="36"/>
      <c r="K128" s="30" t="s">
        <v>30</v>
      </c>
      <c r="L128" s="36"/>
      <c r="M128" s="306" t="str">
        <f>E19</f>
        <v>SH final s.r.o. Nitra</v>
      </c>
      <c r="N128" s="306"/>
      <c r="O128" s="306"/>
      <c r="P128" s="306"/>
      <c r="Q128" s="306"/>
      <c r="R128" s="37"/>
    </row>
    <row r="129" spans="2:65" s="1" customFormat="1" ht="14.45" customHeight="1">
      <c r="B129" s="35"/>
      <c r="C129" s="30" t="s">
        <v>28</v>
      </c>
      <c r="D129" s="36"/>
      <c r="E129" s="36"/>
      <c r="F129" s="28" t="str">
        <f>IF(E16="","",E16)</f>
        <v>Vyplň údaj</v>
      </c>
      <c r="G129" s="36"/>
      <c r="H129" s="36"/>
      <c r="I129" s="36"/>
      <c r="J129" s="36"/>
      <c r="K129" s="30" t="s">
        <v>34</v>
      </c>
      <c r="L129" s="36"/>
      <c r="M129" s="306" t="str">
        <f>E22</f>
        <v>Ing.Košík</v>
      </c>
      <c r="N129" s="306"/>
      <c r="O129" s="306"/>
      <c r="P129" s="306"/>
      <c r="Q129" s="306"/>
      <c r="R129" s="37"/>
    </row>
    <row r="130" spans="2:65" s="1" customFormat="1" ht="10.35" customHeight="1"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7"/>
    </row>
    <row r="131" spans="2:65" s="9" customFormat="1" ht="29.25" customHeight="1">
      <c r="B131" s="143"/>
      <c r="C131" s="144" t="s">
        <v>175</v>
      </c>
      <c r="D131" s="145" t="s">
        <v>176</v>
      </c>
      <c r="E131" s="145" t="s">
        <v>58</v>
      </c>
      <c r="F131" s="383" t="s">
        <v>177</v>
      </c>
      <c r="G131" s="383"/>
      <c r="H131" s="383"/>
      <c r="I131" s="383"/>
      <c r="J131" s="145" t="s">
        <v>178</v>
      </c>
      <c r="K131" s="145" t="s">
        <v>179</v>
      </c>
      <c r="L131" s="384" t="s">
        <v>180</v>
      </c>
      <c r="M131" s="384"/>
      <c r="N131" s="383" t="s">
        <v>135</v>
      </c>
      <c r="O131" s="383"/>
      <c r="P131" s="383"/>
      <c r="Q131" s="385"/>
      <c r="R131" s="146"/>
      <c r="T131" s="71" t="s">
        <v>181</v>
      </c>
      <c r="U131" s="72" t="s">
        <v>40</v>
      </c>
      <c r="V131" s="72" t="s">
        <v>182</v>
      </c>
      <c r="W131" s="72" t="s">
        <v>183</v>
      </c>
      <c r="X131" s="72" t="s">
        <v>184</v>
      </c>
      <c r="Y131" s="72" t="s">
        <v>185</v>
      </c>
      <c r="Z131" s="72" t="s">
        <v>186</v>
      </c>
      <c r="AA131" s="73" t="s">
        <v>187</v>
      </c>
    </row>
    <row r="132" spans="2:65" s="1" customFormat="1" ht="29.25" customHeight="1">
      <c r="B132" s="35"/>
      <c r="C132" s="75" t="s">
        <v>132</v>
      </c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406">
        <f>BK132</f>
        <v>0</v>
      </c>
      <c r="O132" s="407"/>
      <c r="P132" s="407"/>
      <c r="Q132" s="407"/>
      <c r="R132" s="37"/>
      <c r="T132" s="74"/>
      <c r="U132" s="46"/>
      <c r="V132" s="46"/>
      <c r="W132" s="147">
        <f>W133+W134+W158+W265+W271</f>
        <v>0</v>
      </c>
      <c r="X132" s="46"/>
      <c r="Y132" s="147">
        <f>Y133+Y134+Y158+Y265+Y271</f>
        <v>0</v>
      </c>
      <c r="Z132" s="46"/>
      <c r="AA132" s="148">
        <f>AA133+AA134+AA158+AA265+AA271</f>
        <v>0</v>
      </c>
      <c r="AT132" s="18" t="s">
        <v>75</v>
      </c>
      <c r="AU132" s="18" t="s">
        <v>137</v>
      </c>
      <c r="BK132" s="149">
        <f>BK133+BK134+BK158+BK265+BK271</f>
        <v>0</v>
      </c>
    </row>
    <row r="133" spans="2:65" s="1" customFormat="1" ht="22.5" customHeight="1">
      <c r="B133" s="132"/>
      <c r="C133" s="161"/>
      <c r="D133" s="161"/>
      <c r="E133" s="162"/>
      <c r="F133" s="394"/>
      <c r="G133" s="395"/>
      <c r="H133" s="395"/>
      <c r="I133" s="396"/>
      <c r="J133" s="163"/>
      <c r="K133" s="164"/>
      <c r="L133" s="397"/>
      <c r="M133" s="398"/>
      <c r="N133" s="399"/>
      <c r="O133" s="400"/>
      <c r="P133" s="400"/>
      <c r="Q133" s="401"/>
      <c r="R133" s="135"/>
      <c r="T133" s="166" t="s">
        <v>5</v>
      </c>
      <c r="U133" s="42" t="s">
        <v>43</v>
      </c>
      <c r="V133" s="36"/>
      <c r="W133" s="167">
        <f>V133*K133</f>
        <v>0</v>
      </c>
      <c r="X133" s="167">
        <v>0</v>
      </c>
      <c r="Y133" s="167">
        <f>X133*K133</f>
        <v>0</v>
      </c>
      <c r="Z133" s="167">
        <v>0</v>
      </c>
      <c r="AA133" s="168">
        <f>Z133*K133</f>
        <v>0</v>
      </c>
      <c r="AR133" s="18" t="s">
        <v>193</v>
      </c>
      <c r="AT133" s="18" t="s">
        <v>189</v>
      </c>
      <c r="AU133" s="18" t="s">
        <v>76</v>
      </c>
      <c r="AY133" s="18" t="s">
        <v>188</v>
      </c>
      <c r="BE133" s="109">
        <f>IF(U133="základná",N133,0)</f>
        <v>0</v>
      </c>
      <c r="BF133" s="109">
        <f>IF(U133="znížená",N133,0)</f>
        <v>0</v>
      </c>
      <c r="BG133" s="109">
        <f>IF(U133="zákl. prenesená",N133,0)</f>
        <v>0</v>
      </c>
      <c r="BH133" s="109">
        <f>IF(U133="zníž. prenesená",N133,0)</f>
        <v>0</v>
      </c>
      <c r="BI133" s="109">
        <f>IF(U133="nulová",N133,0)</f>
        <v>0</v>
      </c>
      <c r="BJ133" s="18" t="s">
        <v>87</v>
      </c>
      <c r="BK133" s="169">
        <f>ROUND(L133*K133,3)</f>
        <v>0</v>
      </c>
      <c r="BL133" s="18" t="s">
        <v>193</v>
      </c>
      <c r="BM133" s="18" t="s">
        <v>87</v>
      </c>
    </row>
    <row r="134" spans="2:65" s="10" customFormat="1" ht="37.35" customHeight="1">
      <c r="B134" s="150"/>
      <c r="C134" s="151"/>
      <c r="D134" s="152" t="s">
        <v>1192</v>
      </c>
      <c r="E134" s="152"/>
      <c r="F134" s="152"/>
      <c r="G134" s="152"/>
      <c r="H134" s="152"/>
      <c r="I134" s="152"/>
      <c r="J134" s="152"/>
      <c r="K134" s="152"/>
      <c r="L134" s="152"/>
      <c r="M134" s="152"/>
      <c r="N134" s="329">
        <v>0</v>
      </c>
      <c r="O134" s="330"/>
      <c r="P134" s="330"/>
      <c r="Q134" s="330"/>
      <c r="R134" s="153"/>
      <c r="T134" s="154"/>
      <c r="U134" s="151"/>
      <c r="V134" s="151"/>
      <c r="W134" s="155">
        <f>W135+W148+W150+W154</f>
        <v>0</v>
      </c>
      <c r="X134" s="151"/>
      <c r="Y134" s="155">
        <f>Y135+Y148+Y150+Y154</f>
        <v>0</v>
      </c>
      <c r="Z134" s="151"/>
      <c r="AA134" s="156">
        <f>AA135+AA148+AA150+AA154</f>
        <v>0</v>
      </c>
      <c r="AR134" s="157" t="s">
        <v>83</v>
      </c>
      <c r="AT134" s="158" t="s">
        <v>75</v>
      </c>
      <c r="AU134" s="158" t="s">
        <v>76</v>
      </c>
      <c r="AY134" s="157" t="s">
        <v>188</v>
      </c>
      <c r="BK134" s="159">
        <f>BK135+BK148+BK150+BK154</f>
        <v>0</v>
      </c>
    </row>
    <row r="135" spans="2:65" s="10" customFormat="1" ht="19.899999999999999" customHeight="1">
      <c r="B135" s="150"/>
      <c r="C135" s="151"/>
      <c r="D135" s="160" t="s">
        <v>1193</v>
      </c>
      <c r="E135" s="160"/>
      <c r="F135" s="160"/>
      <c r="G135" s="160"/>
      <c r="H135" s="160"/>
      <c r="I135" s="160"/>
      <c r="J135" s="160"/>
      <c r="K135" s="160"/>
      <c r="L135" s="160"/>
      <c r="M135" s="160"/>
      <c r="N135" s="327">
        <f>BK135</f>
        <v>0</v>
      </c>
      <c r="O135" s="328"/>
      <c r="P135" s="328"/>
      <c r="Q135" s="328"/>
      <c r="R135" s="153"/>
      <c r="T135" s="154"/>
      <c r="U135" s="151"/>
      <c r="V135" s="151"/>
      <c r="W135" s="155">
        <f>SUM(W136:W147)</f>
        <v>0</v>
      </c>
      <c r="X135" s="151"/>
      <c r="Y135" s="155">
        <f>SUM(Y136:Y147)</f>
        <v>0</v>
      </c>
      <c r="Z135" s="151"/>
      <c r="AA135" s="156">
        <f>SUM(AA136:AA147)</f>
        <v>0</v>
      </c>
      <c r="AR135" s="157" t="s">
        <v>83</v>
      </c>
      <c r="AT135" s="158" t="s">
        <v>75</v>
      </c>
      <c r="AU135" s="158" t="s">
        <v>83</v>
      </c>
      <c r="AY135" s="157" t="s">
        <v>188</v>
      </c>
      <c r="BK135" s="159">
        <f>SUM(BK136:BK147)</f>
        <v>0</v>
      </c>
    </row>
    <row r="136" spans="2:65" s="1" customFormat="1" ht="31.5" customHeight="1">
      <c r="B136" s="132"/>
      <c r="C136" s="161" t="s">
        <v>87</v>
      </c>
      <c r="D136" s="161" t="s">
        <v>189</v>
      </c>
      <c r="E136" s="162" t="s">
        <v>1206</v>
      </c>
      <c r="F136" s="319" t="s">
        <v>1207</v>
      </c>
      <c r="G136" s="319"/>
      <c r="H136" s="319"/>
      <c r="I136" s="319"/>
      <c r="J136" s="265" t="s">
        <v>192</v>
      </c>
      <c r="K136" s="266">
        <v>10.199999999999999</v>
      </c>
      <c r="L136" s="320">
        <v>0</v>
      </c>
      <c r="M136" s="320"/>
      <c r="N136" s="321">
        <f>ROUND(L136*K136,3)</f>
        <v>0</v>
      </c>
      <c r="O136" s="321"/>
      <c r="P136" s="321"/>
      <c r="Q136" s="321"/>
      <c r="R136" s="135"/>
      <c r="T136" s="166" t="s">
        <v>5</v>
      </c>
      <c r="U136" s="42" t="s">
        <v>43</v>
      </c>
      <c r="V136" s="36"/>
      <c r="W136" s="167">
        <f t="shared" ref="W136:W147" si="5">V136*K136</f>
        <v>0</v>
      </c>
      <c r="X136" s="167">
        <v>0</v>
      </c>
      <c r="Y136" s="167">
        <f t="shared" ref="Y136:Y147" si="6">X136*K136</f>
        <v>0</v>
      </c>
      <c r="Z136" s="167">
        <v>0</v>
      </c>
      <c r="AA136" s="168">
        <f t="shared" ref="AA136:AA147" si="7">Z136*K136</f>
        <v>0</v>
      </c>
      <c r="AR136" s="18" t="s">
        <v>193</v>
      </c>
      <c r="AT136" s="18" t="s">
        <v>189</v>
      </c>
      <c r="AU136" s="18" t="s">
        <v>87</v>
      </c>
      <c r="AY136" s="18" t="s">
        <v>188</v>
      </c>
      <c r="BE136" s="109">
        <f t="shared" ref="BE136:BE147" si="8">IF(U136="základná",N136,0)</f>
        <v>0</v>
      </c>
      <c r="BF136" s="109">
        <f t="shared" ref="BF136:BF147" si="9">IF(U136="znížená",N136,0)</f>
        <v>0</v>
      </c>
      <c r="BG136" s="109">
        <f t="shared" ref="BG136:BG147" si="10">IF(U136="zákl. prenesená",N136,0)</f>
        <v>0</v>
      </c>
      <c r="BH136" s="109">
        <f t="shared" ref="BH136:BH147" si="11">IF(U136="zníž. prenesená",N136,0)</f>
        <v>0</v>
      </c>
      <c r="BI136" s="109">
        <f t="shared" ref="BI136:BI147" si="12">IF(U136="nulová",N136,0)</f>
        <v>0</v>
      </c>
      <c r="BJ136" s="18" t="s">
        <v>87</v>
      </c>
      <c r="BK136" s="169">
        <f t="shared" ref="BK136:BK147" si="13">ROUND(L136*K136,3)</f>
        <v>0</v>
      </c>
      <c r="BL136" s="18" t="s">
        <v>193</v>
      </c>
      <c r="BM136" s="18" t="s">
        <v>193</v>
      </c>
    </row>
    <row r="137" spans="2:65" s="1" customFormat="1" ht="31.5" customHeight="1">
      <c r="B137" s="132"/>
      <c r="C137" s="161" t="s">
        <v>199</v>
      </c>
      <c r="D137" s="161" t="s">
        <v>189</v>
      </c>
      <c r="E137" s="162" t="s">
        <v>1208</v>
      </c>
      <c r="F137" s="319" t="s">
        <v>1209</v>
      </c>
      <c r="G137" s="319"/>
      <c r="H137" s="319"/>
      <c r="I137" s="319"/>
      <c r="J137" s="265" t="s">
        <v>192</v>
      </c>
      <c r="K137" s="266">
        <v>10.199999999999999</v>
      </c>
      <c r="L137" s="320">
        <v>0</v>
      </c>
      <c r="M137" s="320"/>
      <c r="N137" s="321">
        <f t="shared" ref="N136:N147" si="14">ROUND(L137*K137,3)</f>
        <v>0</v>
      </c>
      <c r="O137" s="321"/>
      <c r="P137" s="321"/>
      <c r="Q137" s="321"/>
      <c r="R137" s="135"/>
      <c r="T137" s="166" t="s">
        <v>5</v>
      </c>
      <c r="U137" s="42" t="s">
        <v>43</v>
      </c>
      <c r="V137" s="36"/>
      <c r="W137" s="167">
        <f t="shared" si="5"/>
        <v>0</v>
      </c>
      <c r="X137" s="167">
        <v>0</v>
      </c>
      <c r="Y137" s="167">
        <f t="shared" si="6"/>
        <v>0</v>
      </c>
      <c r="Z137" s="167">
        <v>0</v>
      </c>
      <c r="AA137" s="168">
        <f t="shared" si="7"/>
        <v>0</v>
      </c>
      <c r="AR137" s="18" t="s">
        <v>193</v>
      </c>
      <c r="AT137" s="18" t="s">
        <v>189</v>
      </c>
      <c r="AU137" s="18" t="s">
        <v>87</v>
      </c>
      <c r="AY137" s="18" t="s">
        <v>188</v>
      </c>
      <c r="BE137" s="109">
        <f t="shared" si="8"/>
        <v>0</v>
      </c>
      <c r="BF137" s="109">
        <f t="shared" si="9"/>
        <v>0</v>
      </c>
      <c r="BG137" s="109">
        <f t="shared" si="10"/>
        <v>0</v>
      </c>
      <c r="BH137" s="109">
        <f t="shared" si="11"/>
        <v>0</v>
      </c>
      <c r="BI137" s="109">
        <f t="shared" si="12"/>
        <v>0</v>
      </c>
      <c r="BJ137" s="18" t="s">
        <v>87</v>
      </c>
      <c r="BK137" s="169">
        <f t="shared" si="13"/>
        <v>0</v>
      </c>
      <c r="BL137" s="18" t="s">
        <v>193</v>
      </c>
      <c r="BM137" s="18" t="s">
        <v>211</v>
      </c>
    </row>
    <row r="138" spans="2:65" s="1" customFormat="1" ht="44.25" customHeight="1">
      <c r="B138" s="132"/>
      <c r="C138" s="161" t="s">
        <v>193</v>
      </c>
      <c r="D138" s="161" t="s">
        <v>189</v>
      </c>
      <c r="E138" s="162" t="s">
        <v>1210</v>
      </c>
      <c r="F138" s="319" t="s">
        <v>1211</v>
      </c>
      <c r="G138" s="319"/>
      <c r="H138" s="319"/>
      <c r="I138" s="319"/>
      <c r="J138" s="265" t="s">
        <v>197</v>
      </c>
      <c r="K138" s="266">
        <v>5.2619999999999996</v>
      </c>
      <c r="L138" s="320">
        <v>0</v>
      </c>
      <c r="M138" s="320"/>
      <c r="N138" s="321">
        <f t="shared" si="14"/>
        <v>0</v>
      </c>
      <c r="O138" s="321"/>
      <c r="P138" s="321"/>
      <c r="Q138" s="321"/>
      <c r="R138" s="135"/>
      <c r="T138" s="166" t="s">
        <v>5</v>
      </c>
      <c r="U138" s="42" t="s">
        <v>43</v>
      </c>
      <c r="V138" s="36"/>
      <c r="W138" s="167">
        <f t="shared" si="5"/>
        <v>0</v>
      </c>
      <c r="X138" s="167">
        <v>0</v>
      </c>
      <c r="Y138" s="167">
        <f t="shared" si="6"/>
        <v>0</v>
      </c>
      <c r="Z138" s="167">
        <v>0</v>
      </c>
      <c r="AA138" s="168">
        <f t="shared" si="7"/>
        <v>0</v>
      </c>
      <c r="AR138" s="18" t="s">
        <v>193</v>
      </c>
      <c r="AT138" s="18" t="s">
        <v>189</v>
      </c>
      <c r="AU138" s="18" t="s">
        <v>87</v>
      </c>
      <c r="AY138" s="18" t="s">
        <v>188</v>
      </c>
      <c r="BE138" s="109">
        <f t="shared" si="8"/>
        <v>0</v>
      </c>
      <c r="BF138" s="109">
        <f t="shared" si="9"/>
        <v>0</v>
      </c>
      <c r="BG138" s="109">
        <f t="shared" si="10"/>
        <v>0</v>
      </c>
      <c r="BH138" s="109">
        <f t="shared" si="11"/>
        <v>0</v>
      </c>
      <c r="BI138" s="109">
        <f t="shared" si="12"/>
        <v>0</v>
      </c>
      <c r="BJ138" s="18" t="s">
        <v>87</v>
      </c>
      <c r="BK138" s="169">
        <f t="shared" si="13"/>
        <v>0</v>
      </c>
      <c r="BL138" s="18" t="s">
        <v>193</v>
      </c>
      <c r="BM138" s="18" t="s">
        <v>219</v>
      </c>
    </row>
    <row r="139" spans="2:65" s="1" customFormat="1" ht="31.5" customHeight="1">
      <c r="B139" s="132"/>
      <c r="C139" s="161" t="s">
        <v>206</v>
      </c>
      <c r="D139" s="161" t="s">
        <v>189</v>
      </c>
      <c r="E139" s="162" t="s">
        <v>1212</v>
      </c>
      <c r="F139" s="319" t="s">
        <v>1213</v>
      </c>
      <c r="G139" s="319"/>
      <c r="H139" s="319"/>
      <c r="I139" s="319"/>
      <c r="J139" s="265" t="s">
        <v>197</v>
      </c>
      <c r="K139" s="266">
        <v>5.2619999999999996</v>
      </c>
      <c r="L139" s="320">
        <v>0</v>
      </c>
      <c r="M139" s="320"/>
      <c r="N139" s="321">
        <f t="shared" si="14"/>
        <v>0</v>
      </c>
      <c r="O139" s="321"/>
      <c r="P139" s="321"/>
      <c r="Q139" s="321"/>
      <c r="R139" s="135"/>
      <c r="T139" s="166" t="s">
        <v>5</v>
      </c>
      <c r="U139" s="42" t="s">
        <v>43</v>
      </c>
      <c r="V139" s="36"/>
      <c r="W139" s="167">
        <f t="shared" si="5"/>
        <v>0</v>
      </c>
      <c r="X139" s="167">
        <v>0</v>
      </c>
      <c r="Y139" s="167">
        <f t="shared" si="6"/>
        <v>0</v>
      </c>
      <c r="Z139" s="167">
        <v>0</v>
      </c>
      <c r="AA139" s="168">
        <f t="shared" si="7"/>
        <v>0</v>
      </c>
      <c r="AR139" s="18" t="s">
        <v>193</v>
      </c>
      <c r="AT139" s="18" t="s">
        <v>189</v>
      </c>
      <c r="AU139" s="18" t="s">
        <v>87</v>
      </c>
      <c r="AY139" s="18" t="s">
        <v>188</v>
      </c>
      <c r="BE139" s="109">
        <f t="shared" si="8"/>
        <v>0</v>
      </c>
      <c r="BF139" s="109">
        <f t="shared" si="9"/>
        <v>0</v>
      </c>
      <c r="BG139" s="109">
        <f t="shared" si="10"/>
        <v>0</v>
      </c>
      <c r="BH139" s="109">
        <f t="shared" si="11"/>
        <v>0</v>
      </c>
      <c r="BI139" s="109">
        <f t="shared" si="12"/>
        <v>0</v>
      </c>
      <c r="BJ139" s="18" t="s">
        <v>87</v>
      </c>
      <c r="BK139" s="169">
        <f t="shared" si="13"/>
        <v>0</v>
      </c>
      <c r="BL139" s="18" t="s">
        <v>193</v>
      </c>
      <c r="BM139" s="18" t="s">
        <v>227</v>
      </c>
    </row>
    <row r="140" spans="2:65" s="1" customFormat="1" ht="31.5" customHeight="1">
      <c r="B140" s="132"/>
      <c r="C140" s="161" t="s">
        <v>211</v>
      </c>
      <c r="D140" s="161" t="s">
        <v>189</v>
      </c>
      <c r="E140" s="162" t="s">
        <v>1214</v>
      </c>
      <c r="F140" s="319" t="s">
        <v>1215</v>
      </c>
      <c r="G140" s="319"/>
      <c r="H140" s="319"/>
      <c r="I140" s="319"/>
      <c r="J140" s="265" t="s">
        <v>197</v>
      </c>
      <c r="K140" s="266">
        <v>5.2619999999999996</v>
      </c>
      <c r="L140" s="320">
        <v>0</v>
      </c>
      <c r="M140" s="320"/>
      <c r="N140" s="321">
        <f t="shared" si="14"/>
        <v>0</v>
      </c>
      <c r="O140" s="321"/>
      <c r="P140" s="321"/>
      <c r="Q140" s="321"/>
      <c r="R140" s="135"/>
      <c r="T140" s="166" t="s">
        <v>5</v>
      </c>
      <c r="U140" s="42" t="s">
        <v>43</v>
      </c>
      <c r="V140" s="36"/>
      <c r="W140" s="167">
        <f t="shared" si="5"/>
        <v>0</v>
      </c>
      <c r="X140" s="167">
        <v>0</v>
      </c>
      <c r="Y140" s="167">
        <f t="shared" si="6"/>
        <v>0</v>
      </c>
      <c r="Z140" s="167">
        <v>0</v>
      </c>
      <c r="AA140" s="168">
        <f t="shared" si="7"/>
        <v>0</v>
      </c>
      <c r="AR140" s="18" t="s">
        <v>193</v>
      </c>
      <c r="AT140" s="18" t="s">
        <v>189</v>
      </c>
      <c r="AU140" s="18" t="s">
        <v>87</v>
      </c>
      <c r="AY140" s="18" t="s">
        <v>188</v>
      </c>
      <c r="BE140" s="109">
        <f t="shared" si="8"/>
        <v>0</v>
      </c>
      <c r="BF140" s="109">
        <f t="shared" si="9"/>
        <v>0</v>
      </c>
      <c r="BG140" s="109">
        <f t="shared" si="10"/>
        <v>0</v>
      </c>
      <c r="BH140" s="109">
        <f t="shared" si="11"/>
        <v>0</v>
      </c>
      <c r="BI140" s="109">
        <f t="shared" si="12"/>
        <v>0</v>
      </c>
      <c r="BJ140" s="18" t="s">
        <v>87</v>
      </c>
      <c r="BK140" s="169">
        <f t="shared" si="13"/>
        <v>0</v>
      </c>
      <c r="BL140" s="18" t="s">
        <v>193</v>
      </c>
      <c r="BM140" s="18" t="s">
        <v>235</v>
      </c>
    </row>
    <row r="141" spans="2:65" s="1" customFormat="1" ht="31.5" customHeight="1">
      <c r="B141" s="132"/>
      <c r="C141" s="161" t="s">
        <v>215</v>
      </c>
      <c r="D141" s="161" t="s">
        <v>189</v>
      </c>
      <c r="E141" s="162" t="s">
        <v>1216</v>
      </c>
      <c r="F141" s="319" t="s">
        <v>1217</v>
      </c>
      <c r="G141" s="319"/>
      <c r="H141" s="319"/>
      <c r="I141" s="319"/>
      <c r="J141" s="265" t="s">
        <v>197</v>
      </c>
      <c r="K141" s="266">
        <v>4.5869999999999997</v>
      </c>
      <c r="L141" s="320">
        <v>0</v>
      </c>
      <c r="M141" s="320"/>
      <c r="N141" s="321">
        <f t="shared" si="14"/>
        <v>0</v>
      </c>
      <c r="O141" s="321"/>
      <c r="P141" s="321"/>
      <c r="Q141" s="321"/>
      <c r="R141" s="135"/>
      <c r="T141" s="166" t="s">
        <v>5</v>
      </c>
      <c r="U141" s="42" t="s">
        <v>43</v>
      </c>
      <c r="V141" s="36"/>
      <c r="W141" s="167">
        <f t="shared" si="5"/>
        <v>0</v>
      </c>
      <c r="X141" s="167">
        <v>0</v>
      </c>
      <c r="Y141" s="167">
        <f t="shared" si="6"/>
        <v>0</v>
      </c>
      <c r="Z141" s="167">
        <v>0</v>
      </c>
      <c r="AA141" s="168">
        <f t="shared" si="7"/>
        <v>0</v>
      </c>
      <c r="AR141" s="18" t="s">
        <v>193</v>
      </c>
      <c r="AT141" s="18" t="s">
        <v>189</v>
      </c>
      <c r="AU141" s="18" t="s">
        <v>87</v>
      </c>
      <c r="AY141" s="18" t="s">
        <v>188</v>
      </c>
      <c r="BE141" s="109">
        <f t="shared" si="8"/>
        <v>0</v>
      </c>
      <c r="BF141" s="109">
        <f t="shared" si="9"/>
        <v>0</v>
      </c>
      <c r="BG141" s="109">
        <f t="shared" si="10"/>
        <v>0</v>
      </c>
      <c r="BH141" s="109">
        <f t="shared" si="11"/>
        <v>0</v>
      </c>
      <c r="BI141" s="109">
        <f t="shared" si="12"/>
        <v>0</v>
      </c>
      <c r="BJ141" s="18" t="s">
        <v>87</v>
      </c>
      <c r="BK141" s="169">
        <f t="shared" si="13"/>
        <v>0</v>
      </c>
      <c r="BL141" s="18" t="s">
        <v>193</v>
      </c>
      <c r="BM141" s="18" t="s">
        <v>244</v>
      </c>
    </row>
    <row r="142" spans="2:65" s="1" customFormat="1" ht="22.5" customHeight="1">
      <c r="B142" s="132"/>
      <c r="C142" s="161" t="s">
        <v>219</v>
      </c>
      <c r="D142" s="161" t="s">
        <v>189</v>
      </c>
      <c r="E142" s="162" t="s">
        <v>1218</v>
      </c>
      <c r="F142" s="319" t="s">
        <v>1219</v>
      </c>
      <c r="G142" s="319"/>
      <c r="H142" s="319"/>
      <c r="I142" s="319"/>
      <c r="J142" s="265" t="s">
        <v>197</v>
      </c>
      <c r="K142" s="266">
        <v>4.5869999999999997</v>
      </c>
      <c r="L142" s="320">
        <v>0</v>
      </c>
      <c r="M142" s="320"/>
      <c r="N142" s="321">
        <f t="shared" si="14"/>
        <v>0</v>
      </c>
      <c r="O142" s="321"/>
      <c r="P142" s="321"/>
      <c r="Q142" s="321"/>
      <c r="R142" s="135"/>
      <c r="T142" s="166" t="s">
        <v>5</v>
      </c>
      <c r="U142" s="42" t="s">
        <v>43</v>
      </c>
      <c r="V142" s="36"/>
      <c r="W142" s="167">
        <f t="shared" si="5"/>
        <v>0</v>
      </c>
      <c r="X142" s="167">
        <v>0</v>
      </c>
      <c r="Y142" s="167">
        <f t="shared" si="6"/>
        <v>0</v>
      </c>
      <c r="Z142" s="167">
        <v>0</v>
      </c>
      <c r="AA142" s="168">
        <f t="shared" si="7"/>
        <v>0</v>
      </c>
      <c r="AR142" s="18" t="s">
        <v>193</v>
      </c>
      <c r="AT142" s="18" t="s">
        <v>189</v>
      </c>
      <c r="AU142" s="18" t="s">
        <v>87</v>
      </c>
      <c r="AY142" s="18" t="s">
        <v>188</v>
      </c>
      <c r="BE142" s="109">
        <f t="shared" si="8"/>
        <v>0</v>
      </c>
      <c r="BF142" s="109">
        <f t="shared" si="9"/>
        <v>0</v>
      </c>
      <c r="BG142" s="109">
        <f t="shared" si="10"/>
        <v>0</v>
      </c>
      <c r="BH142" s="109">
        <f t="shared" si="11"/>
        <v>0</v>
      </c>
      <c r="BI142" s="109">
        <f t="shared" si="12"/>
        <v>0</v>
      </c>
      <c r="BJ142" s="18" t="s">
        <v>87</v>
      </c>
      <c r="BK142" s="169">
        <f t="shared" si="13"/>
        <v>0</v>
      </c>
      <c r="BL142" s="18" t="s">
        <v>193</v>
      </c>
      <c r="BM142" s="18" t="s">
        <v>253</v>
      </c>
    </row>
    <row r="143" spans="2:65" s="1" customFormat="1" ht="22.5" customHeight="1">
      <c r="B143" s="132"/>
      <c r="C143" s="170" t="s">
        <v>223</v>
      </c>
      <c r="D143" s="170" t="s">
        <v>236</v>
      </c>
      <c r="E143" s="171" t="s">
        <v>1220</v>
      </c>
      <c r="F143" s="331" t="s">
        <v>1221</v>
      </c>
      <c r="G143" s="331"/>
      <c r="H143" s="331"/>
      <c r="I143" s="331"/>
      <c r="J143" s="269" t="s">
        <v>209</v>
      </c>
      <c r="K143" s="270">
        <v>7.7969999999999997</v>
      </c>
      <c r="L143" s="332">
        <v>0</v>
      </c>
      <c r="M143" s="332"/>
      <c r="N143" s="333">
        <f t="shared" si="14"/>
        <v>0</v>
      </c>
      <c r="O143" s="321"/>
      <c r="P143" s="321"/>
      <c r="Q143" s="321"/>
      <c r="R143" s="135"/>
      <c r="T143" s="166" t="s">
        <v>5</v>
      </c>
      <c r="U143" s="42" t="s">
        <v>43</v>
      </c>
      <c r="V143" s="36"/>
      <c r="W143" s="167">
        <f t="shared" si="5"/>
        <v>0</v>
      </c>
      <c r="X143" s="167">
        <v>0</v>
      </c>
      <c r="Y143" s="167">
        <f t="shared" si="6"/>
        <v>0</v>
      </c>
      <c r="Z143" s="167">
        <v>0</v>
      </c>
      <c r="AA143" s="168">
        <f t="shared" si="7"/>
        <v>0</v>
      </c>
      <c r="AR143" s="18" t="s">
        <v>219</v>
      </c>
      <c r="AT143" s="18" t="s">
        <v>236</v>
      </c>
      <c r="AU143" s="18" t="s">
        <v>87</v>
      </c>
      <c r="AY143" s="18" t="s">
        <v>188</v>
      </c>
      <c r="BE143" s="109">
        <f t="shared" si="8"/>
        <v>0</v>
      </c>
      <c r="BF143" s="109">
        <f t="shared" si="9"/>
        <v>0</v>
      </c>
      <c r="BG143" s="109">
        <f t="shared" si="10"/>
        <v>0</v>
      </c>
      <c r="BH143" s="109">
        <f t="shared" si="11"/>
        <v>0</v>
      </c>
      <c r="BI143" s="109">
        <f t="shared" si="12"/>
        <v>0</v>
      </c>
      <c r="BJ143" s="18" t="s">
        <v>87</v>
      </c>
      <c r="BK143" s="169">
        <f t="shared" si="13"/>
        <v>0</v>
      </c>
      <c r="BL143" s="18" t="s">
        <v>193</v>
      </c>
      <c r="BM143" s="18" t="s">
        <v>261</v>
      </c>
    </row>
    <row r="144" spans="2:65" s="1" customFormat="1" ht="31.5" customHeight="1">
      <c r="B144" s="132"/>
      <c r="C144" s="161" t="s">
        <v>227</v>
      </c>
      <c r="D144" s="161" t="s">
        <v>189</v>
      </c>
      <c r="E144" s="162" t="s">
        <v>1222</v>
      </c>
      <c r="F144" s="319" t="s">
        <v>1223</v>
      </c>
      <c r="G144" s="319"/>
      <c r="H144" s="319"/>
      <c r="I144" s="319"/>
      <c r="J144" s="265" t="s">
        <v>197</v>
      </c>
      <c r="K144" s="266">
        <v>0.67500000000000004</v>
      </c>
      <c r="L144" s="320">
        <v>0</v>
      </c>
      <c r="M144" s="320"/>
      <c r="N144" s="321">
        <f t="shared" si="14"/>
        <v>0</v>
      </c>
      <c r="O144" s="321"/>
      <c r="P144" s="321"/>
      <c r="Q144" s="321"/>
      <c r="R144" s="135"/>
      <c r="T144" s="166" t="s">
        <v>5</v>
      </c>
      <c r="U144" s="42" t="s">
        <v>43</v>
      </c>
      <c r="V144" s="36"/>
      <c r="W144" s="167">
        <f t="shared" si="5"/>
        <v>0</v>
      </c>
      <c r="X144" s="167">
        <v>0</v>
      </c>
      <c r="Y144" s="167">
        <f t="shared" si="6"/>
        <v>0</v>
      </c>
      <c r="Z144" s="167">
        <v>0</v>
      </c>
      <c r="AA144" s="168">
        <f t="shared" si="7"/>
        <v>0</v>
      </c>
      <c r="AE144" s="138"/>
      <c r="AR144" s="18" t="s">
        <v>193</v>
      </c>
      <c r="AT144" s="18" t="s">
        <v>189</v>
      </c>
      <c r="AU144" s="18" t="s">
        <v>87</v>
      </c>
      <c r="AY144" s="18" t="s">
        <v>188</v>
      </c>
      <c r="BE144" s="109">
        <f t="shared" si="8"/>
        <v>0</v>
      </c>
      <c r="BF144" s="109">
        <f t="shared" si="9"/>
        <v>0</v>
      </c>
      <c r="BG144" s="109">
        <f t="shared" si="10"/>
        <v>0</v>
      </c>
      <c r="BH144" s="109">
        <f t="shared" si="11"/>
        <v>0</v>
      </c>
      <c r="BI144" s="109">
        <f t="shared" si="12"/>
        <v>0</v>
      </c>
      <c r="BJ144" s="18" t="s">
        <v>87</v>
      </c>
      <c r="BK144" s="169">
        <f t="shared" si="13"/>
        <v>0</v>
      </c>
      <c r="BL144" s="18" t="s">
        <v>193</v>
      </c>
      <c r="BM144" s="18" t="s">
        <v>10</v>
      </c>
    </row>
    <row r="145" spans="2:65" s="1" customFormat="1" ht="31.5" customHeight="1">
      <c r="B145" s="132"/>
      <c r="C145" s="161" t="s">
        <v>231</v>
      </c>
      <c r="D145" s="161" t="s">
        <v>189</v>
      </c>
      <c r="E145" s="162" t="s">
        <v>1224</v>
      </c>
      <c r="F145" s="319" t="s">
        <v>1225</v>
      </c>
      <c r="G145" s="319"/>
      <c r="H145" s="319"/>
      <c r="I145" s="319"/>
      <c r="J145" s="265" t="s">
        <v>197</v>
      </c>
      <c r="K145" s="266">
        <v>3.0569999999999999</v>
      </c>
      <c r="L145" s="320">
        <v>0</v>
      </c>
      <c r="M145" s="320"/>
      <c r="N145" s="321">
        <f t="shared" si="14"/>
        <v>0</v>
      </c>
      <c r="O145" s="321"/>
      <c r="P145" s="321"/>
      <c r="Q145" s="321"/>
      <c r="R145" s="135"/>
      <c r="T145" s="166" t="s">
        <v>5</v>
      </c>
      <c r="U145" s="42" t="s">
        <v>43</v>
      </c>
      <c r="V145" s="36"/>
      <c r="W145" s="167">
        <f t="shared" si="5"/>
        <v>0</v>
      </c>
      <c r="X145" s="167">
        <v>0</v>
      </c>
      <c r="Y145" s="167">
        <f t="shared" si="6"/>
        <v>0</v>
      </c>
      <c r="Z145" s="167">
        <v>0</v>
      </c>
      <c r="AA145" s="168">
        <f t="shared" si="7"/>
        <v>0</v>
      </c>
      <c r="AR145" s="18" t="s">
        <v>193</v>
      </c>
      <c r="AT145" s="18" t="s">
        <v>189</v>
      </c>
      <c r="AU145" s="18" t="s">
        <v>87</v>
      </c>
      <c r="AY145" s="18" t="s">
        <v>188</v>
      </c>
      <c r="BE145" s="109">
        <f t="shared" si="8"/>
        <v>0</v>
      </c>
      <c r="BF145" s="109">
        <f t="shared" si="9"/>
        <v>0</v>
      </c>
      <c r="BG145" s="109">
        <f t="shared" si="10"/>
        <v>0</v>
      </c>
      <c r="BH145" s="109">
        <f t="shared" si="11"/>
        <v>0</v>
      </c>
      <c r="BI145" s="109">
        <f t="shared" si="12"/>
        <v>0</v>
      </c>
      <c r="BJ145" s="18" t="s">
        <v>87</v>
      </c>
      <c r="BK145" s="169">
        <f t="shared" si="13"/>
        <v>0</v>
      </c>
      <c r="BL145" s="18" t="s">
        <v>193</v>
      </c>
      <c r="BM145" s="18" t="s">
        <v>276</v>
      </c>
    </row>
    <row r="146" spans="2:65" s="1" customFormat="1" ht="22.5" customHeight="1">
      <c r="B146" s="132"/>
      <c r="C146" s="170" t="s">
        <v>235</v>
      </c>
      <c r="D146" s="170" t="s">
        <v>236</v>
      </c>
      <c r="E146" s="171" t="s">
        <v>1226</v>
      </c>
      <c r="F146" s="331" t="s">
        <v>1227</v>
      </c>
      <c r="G146" s="331"/>
      <c r="H146" s="331"/>
      <c r="I146" s="331"/>
      <c r="J146" s="269" t="s">
        <v>209</v>
      </c>
      <c r="K146" s="270">
        <v>5.1959999999999997</v>
      </c>
      <c r="L146" s="332">
        <v>0</v>
      </c>
      <c r="M146" s="332"/>
      <c r="N146" s="333">
        <f t="shared" si="14"/>
        <v>0</v>
      </c>
      <c r="O146" s="321"/>
      <c r="P146" s="321"/>
      <c r="Q146" s="321"/>
      <c r="R146" s="135"/>
      <c r="T146" s="166" t="s">
        <v>5</v>
      </c>
      <c r="U146" s="42" t="s">
        <v>43</v>
      </c>
      <c r="V146" s="36"/>
      <c r="W146" s="167">
        <f t="shared" si="5"/>
        <v>0</v>
      </c>
      <c r="X146" s="167">
        <v>0</v>
      </c>
      <c r="Y146" s="167">
        <f t="shared" si="6"/>
        <v>0</v>
      </c>
      <c r="Z146" s="167">
        <v>0</v>
      </c>
      <c r="AA146" s="168">
        <f t="shared" si="7"/>
        <v>0</v>
      </c>
      <c r="AR146" s="18" t="s">
        <v>219</v>
      </c>
      <c r="AT146" s="18" t="s">
        <v>236</v>
      </c>
      <c r="AU146" s="18" t="s">
        <v>87</v>
      </c>
      <c r="AY146" s="18" t="s">
        <v>188</v>
      </c>
      <c r="BE146" s="109">
        <f t="shared" si="8"/>
        <v>0</v>
      </c>
      <c r="BF146" s="109">
        <f t="shared" si="9"/>
        <v>0</v>
      </c>
      <c r="BG146" s="109">
        <f t="shared" si="10"/>
        <v>0</v>
      </c>
      <c r="BH146" s="109">
        <f t="shared" si="11"/>
        <v>0</v>
      </c>
      <c r="BI146" s="109">
        <f t="shared" si="12"/>
        <v>0</v>
      </c>
      <c r="BJ146" s="18" t="s">
        <v>87</v>
      </c>
      <c r="BK146" s="169">
        <f t="shared" si="13"/>
        <v>0</v>
      </c>
      <c r="BL146" s="18" t="s">
        <v>193</v>
      </c>
      <c r="BM146" s="18" t="s">
        <v>284</v>
      </c>
    </row>
    <row r="147" spans="2:65" s="1" customFormat="1" ht="22.5" customHeight="1">
      <c r="B147" s="132"/>
      <c r="C147" s="161" t="s">
        <v>240</v>
      </c>
      <c r="D147" s="161" t="s">
        <v>189</v>
      </c>
      <c r="E147" s="162" t="s">
        <v>1228</v>
      </c>
      <c r="F147" s="319" t="s">
        <v>1229</v>
      </c>
      <c r="G147" s="319"/>
      <c r="H147" s="319"/>
      <c r="I147" s="319"/>
      <c r="J147" s="265" t="s">
        <v>197</v>
      </c>
      <c r="K147" s="266">
        <v>3.0569999999999999</v>
      </c>
      <c r="L147" s="320">
        <v>0</v>
      </c>
      <c r="M147" s="320"/>
      <c r="N147" s="321">
        <f t="shared" si="14"/>
        <v>0</v>
      </c>
      <c r="O147" s="321"/>
      <c r="P147" s="321"/>
      <c r="Q147" s="321"/>
      <c r="R147" s="135"/>
      <c r="T147" s="166" t="s">
        <v>5</v>
      </c>
      <c r="U147" s="42" t="s">
        <v>43</v>
      </c>
      <c r="V147" s="36"/>
      <c r="W147" s="167">
        <f t="shared" si="5"/>
        <v>0</v>
      </c>
      <c r="X147" s="167">
        <v>0</v>
      </c>
      <c r="Y147" s="167">
        <f t="shared" si="6"/>
        <v>0</v>
      </c>
      <c r="Z147" s="167">
        <v>0</v>
      </c>
      <c r="AA147" s="168">
        <f t="shared" si="7"/>
        <v>0</v>
      </c>
      <c r="AR147" s="18" t="s">
        <v>193</v>
      </c>
      <c r="AT147" s="18" t="s">
        <v>189</v>
      </c>
      <c r="AU147" s="18" t="s">
        <v>87</v>
      </c>
      <c r="AY147" s="18" t="s">
        <v>188</v>
      </c>
      <c r="BE147" s="109">
        <f t="shared" si="8"/>
        <v>0</v>
      </c>
      <c r="BF147" s="109">
        <f t="shared" si="9"/>
        <v>0</v>
      </c>
      <c r="BG147" s="109">
        <f t="shared" si="10"/>
        <v>0</v>
      </c>
      <c r="BH147" s="109">
        <f t="shared" si="11"/>
        <v>0</v>
      </c>
      <c r="BI147" s="109">
        <f t="shared" si="12"/>
        <v>0</v>
      </c>
      <c r="BJ147" s="18" t="s">
        <v>87</v>
      </c>
      <c r="BK147" s="169">
        <f t="shared" si="13"/>
        <v>0</v>
      </c>
      <c r="BL147" s="18" t="s">
        <v>193</v>
      </c>
      <c r="BM147" s="18" t="s">
        <v>292</v>
      </c>
    </row>
    <row r="148" spans="2:65" s="10" customFormat="1" ht="29.85" customHeight="1">
      <c r="B148" s="150"/>
      <c r="C148" s="151"/>
      <c r="D148" s="160" t="s">
        <v>1194</v>
      </c>
      <c r="E148" s="160"/>
      <c r="F148" s="267"/>
      <c r="G148" s="267"/>
      <c r="H148" s="267"/>
      <c r="I148" s="267"/>
      <c r="J148" s="267"/>
      <c r="K148" s="267"/>
      <c r="L148" s="160"/>
      <c r="M148" s="160"/>
      <c r="N148" s="317">
        <f>BK148</f>
        <v>0</v>
      </c>
      <c r="O148" s="318"/>
      <c r="P148" s="318"/>
      <c r="Q148" s="318"/>
      <c r="R148" s="153"/>
      <c r="T148" s="154"/>
      <c r="U148" s="151"/>
      <c r="V148" s="151"/>
      <c r="W148" s="155">
        <f>W149</f>
        <v>0</v>
      </c>
      <c r="X148" s="151"/>
      <c r="Y148" s="155">
        <f>Y149</f>
        <v>0</v>
      </c>
      <c r="Z148" s="151"/>
      <c r="AA148" s="156">
        <f>AA149</f>
        <v>0</v>
      </c>
      <c r="AR148" s="157" t="s">
        <v>83</v>
      </c>
      <c r="AT148" s="158" t="s">
        <v>75</v>
      </c>
      <c r="AU148" s="158" t="s">
        <v>83</v>
      </c>
      <c r="AY148" s="157" t="s">
        <v>188</v>
      </c>
      <c r="BK148" s="159">
        <f>BK149</f>
        <v>0</v>
      </c>
    </row>
    <row r="149" spans="2:65" s="1" customFormat="1" ht="44.25" customHeight="1">
      <c r="B149" s="132"/>
      <c r="C149" s="161" t="s">
        <v>244</v>
      </c>
      <c r="D149" s="161" t="s">
        <v>189</v>
      </c>
      <c r="E149" s="162" t="s">
        <v>1230</v>
      </c>
      <c r="F149" s="319" t="s">
        <v>1231</v>
      </c>
      <c r="G149" s="319"/>
      <c r="H149" s="319"/>
      <c r="I149" s="319"/>
      <c r="J149" s="265" t="s">
        <v>197</v>
      </c>
      <c r="K149" s="266">
        <v>1.53</v>
      </c>
      <c r="L149" s="320">
        <v>0</v>
      </c>
      <c r="M149" s="320"/>
      <c r="N149" s="321">
        <v>0</v>
      </c>
      <c r="O149" s="321"/>
      <c r="P149" s="321"/>
      <c r="Q149" s="321"/>
      <c r="R149" s="135"/>
      <c r="T149" s="166" t="s">
        <v>5</v>
      </c>
      <c r="U149" s="42" t="s">
        <v>43</v>
      </c>
      <c r="V149" s="36"/>
      <c r="W149" s="167">
        <f>V149*K149</f>
        <v>0</v>
      </c>
      <c r="X149" s="167">
        <v>0</v>
      </c>
      <c r="Y149" s="167">
        <f>X149*K149</f>
        <v>0</v>
      </c>
      <c r="Z149" s="167">
        <v>0</v>
      </c>
      <c r="AA149" s="168">
        <f>Z149*K149</f>
        <v>0</v>
      </c>
      <c r="AR149" s="18" t="s">
        <v>193</v>
      </c>
      <c r="AT149" s="18" t="s">
        <v>189</v>
      </c>
      <c r="AU149" s="18" t="s">
        <v>87</v>
      </c>
      <c r="AY149" s="18" t="s">
        <v>188</v>
      </c>
      <c r="BE149" s="109">
        <f>IF(U149="základná",N149,0)</f>
        <v>0</v>
      </c>
      <c r="BF149" s="109">
        <f>IF(U149="znížená",N149,0)</f>
        <v>0</v>
      </c>
      <c r="BG149" s="109">
        <f>IF(U149="zákl. prenesená",N149,0)</f>
        <v>0</v>
      </c>
      <c r="BH149" s="109">
        <f>IF(U149="zníž. prenesená",N149,0)</f>
        <v>0</v>
      </c>
      <c r="BI149" s="109">
        <f>IF(U149="nulová",N149,0)</f>
        <v>0</v>
      </c>
      <c r="BJ149" s="18" t="s">
        <v>87</v>
      </c>
      <c r="BK149" s="169">
        <f>ROUND(L149*K149,3)</f>
        <v>0</v>
      </c>
      <c r="BL149" s="18" t="s">
        <v>193</v>
      </c>
      <c r="BM149" s="18" t="s">
        <v>301</v>
      </c>
    </row>
    <row r="150" spans="2:65" s="10" customFormat="1" ht="29.85" customHeight="1">
      <c r="B150" s="150"/>
      <c r="C150" s="151"/>
      <c r="D150" s="160" t="s">
        <v>1195</v>
      </c>
      <c r="E150" s="160"/>
      <c r="F150" s="267"/>
      <c r="G150" s="267"/>
      <c r="H150" s="267"/>
      <c r="I150" s="267"/>
      <c r="J150" s="267"/>
      <c r="K150" s="267"/>
      <c r="L150" s="160"/>
      <c r="M150" s="160"/>
      <c r="N150" s="317">
        <f>BK150</f>
        <v>0</v>
      </c>
      <c r="O150" s="318"/>
      <c r="P150" s="318"/>
      <c r="Q150" s="318"/>
      <c r="R150" s="153"/>
      <c r="T150" s="154"/>
      <c r="U150" s="151"/>
      <c r="V150" s="151"/>
      <c r="W150" s="155">
        <f>SUM(W151:W153)</f>
        <v>0</v>
      </c>
      <c r="X150" s="151"/>
      <c r="Y150" s="155">
        <f>SUM(Y151:Y153)</f>
        <v>0</v>
      </c>
      <c r="Z150" s="151"/>
      <c r="AA150" s="156">
        <f>SUM(AA151:AA153)</f>
        <v>0</v>
      </c>
      <c r="AR150" s="157" t="s">
        <v>83</v>
      </c>
      <c r="AT150" s="158" t="s">
        <v>75</v>
      </c>
      <c r="AU150" s="158" t="s">
        <v>83</v>
      </c>
      <c r="AY150" s="157" t="s">
        <v>188</v>
      </c>
      <c r="BK150" s="159">
        <f>SUM(BK151:BK153)</f>
        <v>0</v>
      </c>
    </row>
    <row r="151" spans="2:65" s="1" customFormat="1" ht="31.5" customHeight="1">
      <c r="B151" s="132"/>
      <c r="C151" s="161" t="s">
        <v>249</v>
      </c>
      <c r="D151" s="161" t="s">
        <v>189</v>
      </c>
      <c r="E151" s="162" t="s">
        <v>1232</v>
      </c>
      <c r="F151" s="319" t="s">
        <v>1233</v>
      </c>
      <c r="G151" s="319"/>
      <c r="H151" s="319"/>
      <c r="I151" s="319"/>
      <c r="J151" s="265" t="s">
        <v>192</v>
      </c>
      <c r="K151" s="266">
        <v>2.85</v>
      </c>
      <c r="L151" s="320">
        <v>0</v>
      </c>
      <c r="M151" s="320"/>
      <c r="N151" s="321">
        <f>ROUND(L151*K151,3)</f>
        <v>0</v>
      </c>
      <c r="O151" s="321"/>
      <c r="P151" s="321"/>
      <c r="Q151" s="321"/>
      <c r="R151" s="135"/>
      <c r="T151" s="166" t="s">
        <v>5</v>
      </c>
      <c r="U151" s="42" t="s">
        <v>43</v>
      </c>
      <c r="V151" s="36"/>
      <c r="W151" s="167">
        <f>V151*K151</f>
        <v>0</v>
      </c>
      <c r="X151" s="167">
        <v>0</v>
      </c>
      <c r="Y151" s="167">
        <f>X151*K151</f>
        <v>0</v>
      </c>
      <c r="Z151" s="167">
        <v>0</v>
      </c>
      <c r="AA151" s="168">
        <f>Z151*K151</f>
        <v>0</v>
      </c>
      <c r="AR151" s="18" t="s">
        <v>193</v>
      </c>
      <c r="AT151" s="18" t="s">
        <v>189</v>
      </c>
      <c r="AU151" s="18" t="s">
        <v>87</v>
      </c>
      <c r="AY151" s="18" t="s">
        <v>188</v>
      </c>
      <c r="BE151" s="109">
        <f>IF(U151="základná",N151,0)</f>
        <v>0</v>
      </c>
      <c r="BF151" s="109">
        <f>IF(U151="znížená",N151,0)</f>
        <v>0</v>
      </c>
      <c r="BG151" s="109">
        <f>IF(U151="zákl. prenesená",N151,0)</f>
        <v>0</v>
      </c>
      <c r="BH151" s="109">
        <f>IF(U151="zníž. prenesená",N151,0)</f>
        <v>0</v>
      </c>
      <c r="BI151" s="109">
        <f>IF(U151="nulová",N151,0)</f>
        <v>0</v>
      </c>
      <c r="BJ151" s="18" t="s">
        <v>87</v>
      </c>
      <c r="BK151" s="169">
        <f>ROUND(L151*K151,3)</f>
        <v>0</v>
      </c>
      <c r="BL151" s="18" t="s">
        <v>193</v>
      </c>
      <c r="BM151" s="18" t="s">
        <v>309</v>
      </c>
    </row>
    <row r="152" spans="2:65" s="1" customFormat="1" ht="31.5" customHeight="1">
      <c r="B152" s="132"/>
      <c r="C152" s="161" t="s">
        <v>253</v>
      </c>
      <c r="D152" s="161" t="s">
        <v>189</v>
      </c>
      <c r="E152" s="162" t="s">
        <v>1234</v>
      </c>
      <c r="F152" s="319" t="s">
        <v>1235</v>
      </c>
      <c r="G152" s="319"/>
      <c r="H152" s="319"/>
      <c r="I152" s="319"/>
      <c r="J152" s="265" t="s">
        <v>197</v>
      </c>
      <c r="K152" s="266">
        <v>10.199999999999999</v>
      </c>
      <c r="L152" s="320">
        <v>0</v>
      </c>
      <c r="M152" s="320"/>
      <c r="N152" s="321">
        <f>ROUND(L152*K152,3)</f>
        <v>0</v>
      </c>
      <c r="O152" s="321"/>
      <c r="P152" s="321"/>
      <c r="Q152" s="321"/>
      <c r="R152" s="135"/>
      <c r="T152" s="166" t="s">
        <v>5</v>
      </c>
      <c r="U152" s="42" t="s">
        <v>43</v>
      </c>
      <c r="V152" s="36"/>
      <c r="W152" s="167">
        <f>V152*K152</f>
        <v>0</v>
      </c>
      <c r="X152" s="167">
        <v>0</v>
      </c>
      <c r="Y152" s="167">
        <f>X152*K152</f>
        <v>0</v>
      </c>
      <c r="Z152" s="167">
        <v>0</v>
      </c>
      <c r="AA152" s="168">
        <f>Z152*K152</f>
        <v>0</v>
      </c>
      <c r="AR152" s="18" t="s">
        <v>193</v>
      </c>
      <c r="AT152" s="18" t="s">
        <v>189</v>
      </c>
      <c r="AU152" s="18" t="s">
        <v>87</v>
      </c>
      <c r="AY152" s="18" t="s">
        <v>188</v>
      </c>
      <c r="BE152" s="109">
        <f>IF(U152="základná",N152,0)</f>
        <v>0</v>
      </c>
      <c r="BF152" s="109">
        <f>IF(U152="znížená",N152,0)</f>
        <v>0</v>
      </c>
      <c r="BG152" s="109">
        <f>IF(U152="zákl. prenesená",N152,0)</f>
        <v>0</v>
      </c>
      <c r="BH152" s="109">
        <f>IF(U152="zníž. prenesená",N152,0)</f>
        <v>0</v>
      </c>
      <c r="BI152" s="109">
        <f>IF(U152="nulová",N152,0)</f>
        <v>0</v>
      </c>
      <c r="BJ152" s="18" t="s">
        <v>87</v>
      </c>
      <c r="BK152" s="169">
        <f>ROUND(L152*K152,3)</f>
        <v>0</v>
      </c>
      <c r="BL152" s="18" t="s">
        <v>193</v>
      </c>
      <c r="BM152" s="18" t="s">
        <v>317</v>
      </c>
    </row>
    <row r="153" spans="2:65" s="1" customFormat="1" ht="44.25" customHeight="1">
      <c r="B153" s="132"/>
      <c r="C153" s="161" t="s">
        <v>257</v>
      </c>
      <c r="D153" s="161" t="s">
        <v>189</v>
      </c>
      <c r="E153" s="162" t="s">
        <v>1236</v>
      </c>
      <c r="F153" s="319" t="s">
        <v>1237</v>
      </c>
      <c r="G153" s="319"/>
      <c r="H153" s="319"/>
      <c r="I153" s="319"/>
      <c r="J153" s="265" t="s">
        <v>209</v>
      </c>
      <c r="K153" s="266">
        <v>0.439</v>
      </c>
      <c r="L153" s="320">
        <v>0</v>
      </c>
      <c r="M153" s="320"/>
      <c r="N153" s="321">
        <f>ROUND(L153*K153,3)</f>
        <v>0</v>
      </c>
      <c r="O153" s="321"/>
      <c r="P153" s="321"/>
      <c r="Q153" s="321"/>
      <c r="R153" s="135"/>
      <c r="T153" s="166" t="s">
        <v>5</v>
      </c>
      <c r="U153" s="42" t="s">
        <v>43</v>
      </c>
      <c r="V153" s="36"/>
      <c r="W153" s="167">
        <f>V153*K153</f>
        <v>0</v>
      </c>
      <c r="X153" s="167">
        <v>0</v>
      </c>
      <c r="Y153" s="167">
        <f>X153*K153</f>
        <v>0</v>
      </c>
      <c r="Z153" s="167">
        <v>0</v>
      </c>
      <c r="AA153" s="168">
        <f>Z153*K153</f>
        <v>0</v>
      </c>
      <c r="AR153" s="18" t="s">
        <v>193</v>
      </c>
      <c r="AT153" s="18" t="s">
        <v>189</v>
      </c>
      <c r="AU153" s="18" t="s">
        <v>87</v>
      </c>
      <c r="AY153" s="18" t="s">
        <v>188</v>
      </c>
      <c r="BE153" s="109">
        <f>IF(U153="základná",N153,0)</f>
        <v>0</v>
      </c>
      <c r="BF153" s="109">
        <f>IF(U153="znížená",N153,0)</f>
        <v>0</v>
      </c>
      <c r="BG153" s="109">
        <f>IF(U153="zákl. prenesená",N153,0)</f>
        <v>0</v>
      </c>
      <c r="BH153" s="109">
        <f>IF(U153="zníž. prenesená",N153,0)</f>
        <v>0</v>
      </c>
      <c r="BI153" s="109">
        <f>IF(U153="nulová",N153,0)</f>
        <v>0</v>
      </c>
      <c r="BJ153" s="18" t="s">
        <v>87</v>
      </c>
      <c r="BK153" s="169">
        <f>ROUND(L153*K153,3)</f>
        <v>0</v>
      </c>
      <c r="BL153" s="18" t="s">
        <v>193</v>
      </c>
      <c r="BM153" s="18" t="s">
        <v>325</v>
      </c>
    </row>
    <row r="154" spans="2:65" s="10" customFormat="1" ht="29.85" customHeight="1">
      <c r="B154" s="150"/>
      <c r="C154" s="151"/>
      <c r="D154" s="160" t="s">
        <v>1196</v>
      </c>
      <c r="E154" s="160"/>
      <c r="F154" s="267"/>
      <c r="G154" s="267"/>
      <c r="H154" s="267"/>
      <c r="I154" s="267"/>
      <c r="J154" s="267"/>
      <c r="K154" s="267"/>
      <c r="L154" s="160"/>
      <c r="M154" s="160"/>
      <c r="N154" s="317">
        <f>BK154</f>
        <v>0</v>
      </c>
      <c r="O154" s="318"/>
      <c r="P154" s="318"/>
      <c r="Q154" s="318"/>
      <c r="R154" s="153"/>
      <c r="T154" s="154"/>
      <c r="U154" s="151"/>
      <c r="V154" s="151"/>
      <c r="W154" s="155">
        <f>SUM(W155:W157)</f>
        <v>0</v>
      </c>
      <c r="X154" s="151"/>
      <c r="Y154" s="155">
        <f>SUM(Y155:Y157)</f>
        <v>0</v>
      </c>
      <c r="Z154" s="151"/>
      <c r="AA154" s="156">
        <f>SUM(AA155:AA157)</f>
        <v>0</v>
      </c>
      <c r="AR154" s="157" t="s">
        <v>83</v>
      </c>
      <c r="AT154" s="158" t="s">
        <v>75</v>
      </c>
      <c r="AU154" s="158" t="s">
        <v>83</v>
      </c>
      <c r="AY154" s="157" t="s">
        <v>188</v>
      </c>
      <c r="BK154" s="159">
        <f>SUM(BK155:BK157)</f>
        <v>0</v>
      </c>
    </row>
    <row r="155" spans="2:65" s="1" customFormat="1" ht="31.5" customHeight="1">
      <c r="B155" s="132"/>
      <c r="C155" s="161" t="s">
        <v>261</v>
      </c>
      <c r="D155" s="161" t="s">
        <v>189</v>
      </c>
      <c r="E155" s="162" t="s">
        <v>1238</v>
      </c>
      <c r="F155" s="319" t="s">
        <v>1239</v>
      </c>
      <c r="G155" s="319"/>
      <c r="H155" s="319"/>
      <c r="I155" s="319"/>
      <c r="J155" s="265" t="s">
        <v>192</v>
      </c>
      <c r="K155" s="266">
        <v>0.85</v>
      </c>
      <c r="L155" s="320">
        <v>0</v>
      </c>
      <c r="M155" s="320"/>
      <c r="N155" s="321">
        <f>ROUND(L155*K155,3)</f>
        <v>0</v>
      </c>
      <c r="O155" s="321"/>
      <c r="P155" s="321"/>
      <c r="Q155" s="321"/>
      <c r="R155" s="135"/>
      <c r="T155" s="166" t="s">
        <v>5</v>
      </c>
      <c r="U155" s="42" t="s">
        <v>43</v>
      </c>
      <c r="V155" s="36"/>
      <c r="W155" s="167">
        <f>V155*K155</f>
        <v>0</v>
      </c>
      <c r="X155" s="167">
        <v>0</v>
      </c>
      <c r="Y155" s="167">
        <f>X155*K155</f>
        <v>0</v>
      </c>
      <c r="Z155" s="167">
        <v>0</v>
      </c>
      <c r="AA155" s="168">
        <f>Z155*K155</f>
        <v>0</v>
      </c>
      <c r="AR155" s="18" t="s">
        <v>193</v>
      </c>
      <c r="AT155" s="18" t="s">
        <v>189</v>
      </c>
      <c r="AU155" s="18" t="s">
        <v>87</v>
      </c>
      <c r="AY155" s="18" t="s">
        <v>188</v>
      </c>
      <c r="BE155" s="109">
        <f>IF(U155="základná",N155,0)</f>
        <v>0</v>
      </c>
      <c r="BF155" s="109">
        <f>IF(U155="znížená",N155,0)</f>
        <v>0</v>
      </c>
      <c r="BG155" s="109">
        <f>IF(U155="zákl. prenesená",N155,0)</f>
        <v>0</v>
      </c>
      <c r="BH155" s="109">
        <f>IF(U155="zníž. prenesená",N155,0)</f>
        <v>0</v>
      </c>
      <c r="BI155" s="109">
        <f>IF(U155="nulová",N155,0)</f>
        <v>0</v>
      </c>
      <c r="BJ155" s="18" t="s">
        <v>87</v>
      </c>
      <c r="BK155" s="169">
        <f>ROUND(L155*K155,3)</f>
        <v>0</v>
      </c>
      <c r="BL155" s="18" t="s">
        <v>193</v>
      </c>
      <c r="BM155" s="18" t="s">
        <v>333</v>
      </c>
    </row>
    <row r="156" spans="2:65" s="1" customFormat="1" ht="31.5" customHeight="1">
      <c r="B156" s="132"/>
      <c r="C156" s="161" t="s">
        <v>265</v>
      </c>
      <c r="D156" s="161" t="s">
        <v>189</v>
      </c>
      <c r="E156" s="162" t="s">
        <v>1240</v>
      </c>
      <c r="F156" s="319" t="s">
        <v>1241</v>
      </c>
      <c r="G156" s="319"/>
      <c r="H156" s="319"/>
      <c r="I156" s="319"/>
      <c r="J156" s="265" t="s">
        <v>192</v>
      </c>
      <c r="K156" s="266">
        <v>1.42</v>
      </c>
      <c r="L156" s="320">
        <v>0</v>
      </c>
      <c r="M156" s="320"/>
      <c r="N156" s="321">
        <f>ROUND(L156*K156,3)</f>
        <v>0</v>
      </c>
      <c r="O156" s="321"/>
      <c r="P156" s="321"/>
      <c r="Q156" s="321"/>
      <c r="R156" s="135"/>
      <c r="T156" s="166" t="s">
        <v>5</v>
      </c>
      <c r="U156" s="42" t="s">
        <v>43</v>
      </c>
      <c r="V156" s="36"/>
      <c r="W156" s="167">
        <f>V156*K156</f>
        <v>0</v>
      </c>
      <c r="X156" s="167">
        <v>0</v>
      </c>
      <c r="Y156" s="167">
        <f>X156*K156</f>
        <v>0</v>
      </c>
      <c r="Z156" s="167">
        <v>0</v>
      </c>
      <c r="AA156" s="168">
        <f>Z156*K156</f>
        <v>0</v>
      </c>
      <c r="AR156" s="18" t="s">
        <v>193</v>
      </c>
      <c r="AT156" s="18" t="s">
        <v>189</v>
      </c>
      <c r="AU156" s="18" t="s">
        <v>87</v>
      </c>
      <c r="AY156" s="18" t="s">
        <v>188</v>
      </c>
      <c r="BE156" s="109">
        <f>IF(U156="základná",N156,0)</f>
        <v>0</v>
      </c>
      <c r="BF156" s="109">
        <f>IF(U156="znížená",N156,0)</f>
        <v>0</v>
      </c>
      <c r="BG156" s="109">
        <f>IF(U156="zákl. prenesená",N156,0)</f>
        <v>0</v>
      </c>
      <c r="BH156" s="109">
        <f>IF(U156="zníž. prenesená",N156,0)</f>
        <v>0</v>
      </c>
      <c r="BI156" s="109">
        <f>IF(U156="nulová",N156,0)</f>
        <v>0</v>
      </c>
      <c r="BJ156" s="18" t="s">
        <v>87</v>
      </c>
      <c r="BK156" s="169">
        <f>ROUND(L156*K156,3)</f>
        <v>0</v>
      </c>
      <c r="BL156" s="18" t="s">
        <v>193</v>
      </c>
      <c r="BM156" s="18" t="s">
        <v>341</v>
      </c>
    </row>
    <row r="157" spans="2:65" s="1" customFormat="1" ht="31.5" customHeight="1">
      <c r="B157" s="132"/>
      <c r="C157" s="161" t="s">
        <v>10</v>
      </c>
      <c r="D157" s="161" t="s">
        <v>189</v>
      </c>
      <c r="E157" s="162" t="s">
        <v>1242</v>
      </c>
      <c r="F157" s="319" t="s">
        <v>1243</v>
      </c>
      <c r="G157" s="319"/>
      <c r="H157" s="319"/>
      <c r="I157" s="319"/>
      <c r="J157" s="265" t="s">
        <v>197</v>
      </c>
      <c r="K157" s="266">
        <v>1.0900000000000001</v>
      </c>
      <c r="L157" s="320">
        <v>0</v>
      </c>
      <c r="M157" s="320"/>
      <c r="N157" s="321">
        <f>ROUND(L157*K157,3)</f>
        <v>0</v>
      </c>
      <c r="O157" s="321"/>
      <c r="P157" s="321"/>
      <c r="Q157" s="321"/>
      <c r="R157" s="135"/>
      <c r="T157" s="166" t="s">
        <v>5</v>
      </c>
      <c r="U157" s="42" t="s">
        <v>43</v>
      </c>
      <c r="V157" s="36"/>
      <c r="W157" s="167">
        <f>V157*K157</f>
        <v>0</v>
      </c>
      <c r="X157" s="167">
        <v>0</v>
      </c>
      <c r="Y157" s="167">
        <f>X157*K157</f>
        <v>0</v>
      </c>
      <c r="Z157" s="167">
        <v>0</v>
      </c>
      <c r="AA157" s="168">
        <f>Z157*K157</f>
        <v>0</v>
      </c>
      <c r="AR157" s="18" t="s">
        <v>193</v>
      </c>
      <c r="AT157" s="18" t="s">
        <v>189</v>
      </c>
      <c r="AU157" s="18" t="s">
        <v>87</v>
      </c>
      <c r="AY157" s="18" t="s">
        <v>188</v>
      </c>
      <c r="BE157" s="109">
        <f>IF(U157="základná",N157,0)</f>
        <v>0</v>
      </c>
      <c r="BF157" s="109">
        <f>IF(U157="znížená",N157,0)</f>
        <v>0</v>
      </c>
      <c r="BG157" s="109">
        <f>IF(U157="zákl. prenesená",N157,0)</f>
        <v>0</v>
      </c>
      <c r="BH157" s="109">
        <f>IF(U157="zníž. prenesená",N157,0)</f>
        <v>0</v>
      </c>
      <c r="BI157" s="109">
        <f>IF(U157="nulová",N157,0)</f>
        <v>0</v>
      </c>
      <c r="BJ157" s="18" t="s">
        <v>87</v>
      </c>
      <c r="BK157" s="169">
        <f>ROUND(L157*K157,3)</f>
        <v>0</v>
      </c>
      <c r="BL157" s="18" t="s">
        <v>193</v>
      </c>
      <c r="BM157" s="18" t="s">
        <v>349</v>
      </c>
    </row>
    <row r="158" spans="2:65" s="10" customFormat="1" ht="37.35" customHeight="1">
      <c r="B158" s="150"/>
      <c r="C158" s="151"/>
      <c r="D158" s="152" t="s">
        <v>1197</v>
      </c>
      <c r="E158" s="152"/>
      <c r="F158" s="271"/>
      <c r="G158" s="271"/>
      <c r="H158" s="271"/>
      <c r="I158" s="271"/>
      <c r="J158" s="271"/>
      <c r="K158" s="271"/>
      <c r="L158" s="152"/>
      <c r="M158" s="152"/>
      <c r="N158" s="329">
        <f>BK158</f>
        <v>0</v>
      </c>
      <c r="O158" s="330"/>
      <c r="P158" s="330"/>
      <c r="Q158" s="330"/>
      <c r="R158" s="153"/>
      <c r="T158" s="154"/>
      <c r="U158" s="151"/>
      <c r="V158" s="151"/>
      <c r="W158" s="155">
        <f>W159+W166+W169+W200+W224+W263</f>
        <v>0</v>
      </c>
      <c r="X158" s="151"/>
      <c r="Y158" s="155">
        <f>Y159+Y166+Y169+Y200+Y224+Y263</f>
        <v>0</v>
      </c>
      <c r="Z158" s="151"/>
      <c r="AA158" s="156">
        <f>AA159+AA166+AA169+AA200+AA224+AA263</f>
        <v>0</v>
      </c>
      <c r="AR158" s="157" t="s">
        <v>87</v>
      </c>
      <c r="AT158" s="158" t="s">
        <v>75</v>
      </c>
      <c r="AU158" s="158" t="s">
        <v>76</v>
      </c>
      <c r="AY158" s="157" t="s">
        <v>188</v>
      </c>
      <c r="BK158" s="159">
        <f>BK159+BK166+BK169+BK200+BK224+BK263</f>
        <v>0</v>
      </c>
    </row>
    <row r="159" spans="2:65" s="10" customFormat="1" ht="19.899999999999999" customHeight="1">
      <c r="B159" s="150"/>
      <c r="C159" s="151"/>
      <c r="D159" s="160" t="s">
        <v>1198</v>
      </c>
      <c r="E159" s="160"/>
      <c r="F159" s="267"/>
      <c r="G159" s="267"/>
      <c r="H159" s="267"/>
      <c r="I159" s="267"/>
      <c r="J159" s="267"/>
      <c r="K159" s="267"/>
      <c r="L159" s="160"/>
      <c r="M159" s="160"/>
      <c r="N159" s="327">
        <f>BK159</f>
        <v>0</v>
      </c>
      <c r="O159" s="328"/>
      <c r="P159" s="328"/>
      <c r="Q159" s="328"/>
      <c r="R159" s="153"/>
      <c r="T159" s="154"/>
      <c r="U159" s="151"/>
      <c r="V159" s="151"/>
      <c r="W159" s="155">
        <f>SUM(W160:W165)</f>
        <v>0</v>
      </c>
      <c r="X159" s="151"/>
      <c r="Y159" s="155">
        <f>SUM(Y160:Y165)</f>
        <v>0</v>
      </c>
      <c r="Z159" s="151"/>
      <c r="AA159" s="156">
        <f>SUM(AA160:AA165)</f>
        <v>0</v>
      </c>
      <c r="AR159" s="157" t="s">
        <v>87</v>
      </c>
      <c r="AT159" s="158" t="s">
        <v>75</v>
      </c>
      <c r="AU159" s="158" t="s">
        <v>83</v>
      </c>
      <c r="AY159" s="157" t="s">
        <v>188</v>
      </c>
      <c r="BK159" s="159">
        <f>SUM(BK160:BK165)</f>
        <v>0</v>
      </c>
    </row>
    <row r="160" spans="2:65" s="1" customFormat="1" ht="22.5" customHeight="1">
      <c r="B160" s="132"/>
      <c r="C160" s="161" t="s">
        <v>272</v>
      </c>
      <c r="D160" s="161" t="s">
        <v>189</v>
      </c>
      <c r="E160" s="162" t="s">
        <v>1244</v>
      </c>
      <c r="F160" s="319" t="s">
        <v>1245</v>
      </c>
      <c r="G160" s="319"/>
      <c r="H160" s="319"/>
      <c r="I160" s="319"/>
      <c r="J160" s="265" t="s">
        <v>299</v>
      </c>
      <c r="K160" s="266">
        <v>107</v>
      </c>
      <c r="L160" s="320">
        <v>0</v>
      </c>
      <c r="M160" s="320"/>
      <c r="N160" s="321">
        <f t="shared" ref="N160:N165" si="15">ROUND(L160*K160,3)</f>
        <v>0</v>
      </c>
      <c r="O160" s="321"/>
      <c r="P160" s="321"/>
      <c r="Q160" s="321"/>
      <c r="R160" s="135"/>
      <c r="T160" s="166" t="s">
        <v>5</v>
      </c>
      <c r="U160" s="42" t="s">
        <v>43</v>
      </c>
      <c r="V160" s="36"/>
      <c r="W160" s="167">
        <f t="shared" ref="W160:W165" si="16">V160*K160</f>
        <v>0</v>
      </c>
      <c r="X160" s="167">
        <v>0</v>
      </c>
      <c r="Y160" s="167">
        <f t="shared" ref="Y160:Y165" si="17">X160*K160</f>
        <v>0</v>
      </c>
      <c r="Z160" s="167">
        <v>0</v>
      </c>
      <c r="AA160" s="168">
        <f t="shared" ref="AA160:AA165" si="18">Z160*K160</f>
        <v>0</v>
      </c>
      <c r="AR160" s="18" t="s">
        <v>253</v>
      </c>
      <c r="AT160" s="18" t="s">
        <v>189</v>
      </c>
      <c r="AU160" s="18" t="s">
        <v>87</v>
      </c>
      <c r="AY160" s="18" t="s">
        <v>188</v>
      </c>
      <c r="BE160" s="109">
        <f t="shared" ref="BE160:BE165" si="19">IF(U160="základná",N160,0)</f>
        <v>0</v>
      </c>
      <c r="BF160" s="109">
        <f t="shared" ref="BF160:BF165" si="20">IF(U160="znížená",N160,0)</f>
        <v>0</v>
      </c>
      <c r="BG160" s="109">
        <f t="shared" ref="BG160:BG165" si="21">IF(U160="zákl. prenesená",N160,0)</f>
        <v>0</v>
      </c>
      <c r="BH160" s="109">
        <f t="shared" ref="BH160:BH165" si="22">IF(U160="zníž. prenesená",N160,0)</f>
        <v>0</v>
      </c>
      <c r="BI160" s="109">
        <f t="shared" ref="BI160:BI165" si="23">IF(U160="nulová",N160,0)</f>
        <v>0</v>
      </c>
      <c r="BJ160" s="18" t="s">
        <v>87</v>
      </c>
      <c r="BK160" s="169">
        <f t="shared" ref="BK160:BK165" si="24">ROUND(L160*K160,3)</f>
        <v>0</v>
      </c>
      <c r="BL160" s="18" t="s">
        <v>253</v>
      </c>
      <c r="BM160" s="18" t="s">
        <v>357</v>
      </c>
    </row>
    <row r="161" spans="2:65" s="1" customFormat="1" ht="31.5" customHeight="1">
      <c r="B161" s="132"/>
      <c r="C161" s="170" t="s">
        <v>276</v>
      </c>
      <c r="D161" s="170" t="s">
        <v>236</v>
      </c>
      <c r="E161" s="171" t="s">
        <v>1246</v>
      </c>
      <c r="F161" s="331" t="s">
        <v>1247</v>
      </c>
      <c r="G161" s="331"/>
      <c r="H161" s="331"/>
      <c r="I161" s="331"/>
      <c r="J161" s="269" t="s">
        <v>299</v>
      </c>
      <c r="K161" s="270">
        <v>19</v>
      </c>
      <c r="L161" s="332">
        <v>0</v>
      </c>
      <c r="M161" s="332"/>
      <c r="N161" s="333">
        <f t="shared" si="15"/>
        <v>0</v>
      </c>
      <c r="O161" s="321"/>
      <c r="P161" s="321"/>
      <c r="Q161" s="321"/>
      <c r="R161" s="135"/>
      <c r="T161" s="166" t="s">
        <v>5</v>
      </c>
      <c r="U161" s="42" t="s">
        <v>43</v>
      </c>
      <c r="V161" s="36"/>
      <c r="W161" s="167">
        <f t="shared" si="16"/>
        <v>0</v>
      </c>
      <c r="X161" s="167">
        <v>0</v>
      </c>
      <c r="Y161" s="167">
        <f t="shared" si="17"/>
        <v>0</v>
      </c>
      <c r="Z161" s="167">
        <v>0</v>
      </c>
      <c r="AA161" s="168">
        <f t="shared" si="18"/>
        <v>0</v>
      </c>
      <c r="AR161" s="18" t="s">
        <v>317</v>
      </c>
      <c r="AT161" s="18" t="s">
        <v>236</v>
      </c>
      <c r="AU161" s="18" t="s">
        <v>87</v>
      </c>
      <c r="AY161" s="18" t="s">
        <v>188</v>
      </c>
      <c r="BE161" s="109">
        <f t="shared" si="19"/>
        <v>0</v>
      </c>
      <c r="BF161" s="109">
        <f t="shared" si="20"/>
        <v>0</v>
      </c>
      <c r="BG161" s="109">
        <f t="shared" si="21"/>
        <v>0</v>
      </c>
      <c r="BH161" s="109">
        <f t="shared" si="22"/>
        <v>0</v>
      </c>
      <c r="BI161" s="109">
        <f t="shared" si="23"/>
        <v>0</v>
      </c>
      <c r="BJ161" s="18" t="s">
        <v>87</v>
      </c>
      <c r="BK161" s="169">
        <f t="shared" si="24"/>
        <v>0</v>
      </c>
      <c r="BL161" s="18" t="s">
        <v>253</v>
      </c>
      <c r="BM161" s="18" t="s">
        <v>365</v>
      </c>
    </row>
    <row r="162" spans="2:65" s="1" customFormat="1" ht="31.5" customHeight="1">
      <c r="B162" s="132"/>
      <c r="C162" s="170" t="s">
        <v>280</v>
      </c>
      <c r="D162" s="170" t="s">
        <v>236</v>
      </c>
      <c r="E162" s="171" t="s">
        <v>1248</v>
      </c>
      <c r="F162" s="331" t="s">
        <v>1249</v>
      </c>
      <c r="G162" s="331"/>
      <c r="H162" s="331"/>
      <c r="I162" s="331"/>
      <c r="J162" s="269" t="s">
        <v>299</v>
      </c>
      <c r="K162" s="270">
        <v>24</v>
      </c>
      <c r="L162" s="332">
        <v>0</v>
      </c>
      <c r="M162" s="332"/>
      <c r="N162" s="333">
        <f t="shared" si="15"/>
        <v>0</v>
      </c>
      <c r="O162" s="321"/>
      <c r="P162" s="321"/>
      <c r="Q162" s="321"/>
      <c r="R162" s="135"/>
      <c r="T162" s="166" t="s">
        <v>5</v>
      </c>
      <c r="U162" s="42" t="s">
        <v>43</v>
      </c>
      <c r="V162" s="36"/>
      <c r="W162" s="167">
        <f t="shared" si="16"/>
        <v>0</v>
      </c>
      <c r="X162" s="167">
        <v>0</v>
      </c>
      <c r="Y162" s="167">
        <f t="shared" si="17"/>
        <v>0</v>
      </c>
      <c r="Z162" s="167">
        <v>0</v>
      </c>
      <c r="AA162" s="168">
        <f t="shared" si="18"/>
        <v>0</v>
      </c>
      <c r="AR162" s="18" t="s">
        <v>317</v>
      </c>
      <c r="AT162" s="18" t="s">
        <v>236</v>
      </c>
      <c r="AU162" s="18" t="s">
        <v>87</v>
      </c>
      <c r="AY162" s="18" t="s">
        <v>188</v>
      </c>
      <c r="BE162" s="109">
        <f t="shared" si="19"/>
        <v>0</v>
      </c>
      <c r="BF162" s="109">
        <f t="shared" si="20"/>
        <v>0</v>
      </c>
      <c r="BG162" s="109">
        <f t="shared" si="21"/>
        <v>0</v>
      </c>
      <c r="BH162" s="109">
        <f t="shared" si="22"/>
        <v>0</v>
      </c>
      <c r="BI162" s="109">
        <f t="shared" si="23"/>
        <v>0</v>
      </c>
      <c r="BJ162" s="18" t="s">
        <v>87</v>
      </c>
      <c r="BK162" s="169">
        <f t="shared" si="24"/>
        <v>0</v>
      </c>
      <c r="BL162" s="18" t="s">
        <v>253</v>
      </c>
      <c r="BM162" s="18" t="s">
        <v>373</v>
      </c>
    </row>
    <row r="163" spans="2:65" s="1" customFormat="1" ht="31.5" customHeight="1">
      <c r="B163" s="132"/>
      <c r="C163" s="170" t="s">
        <v>284</v>
      </c>
      <c r="D163" s="170" t="s">
        <v>236</v>
      </c>
      <c r="E163" s="171" t="s">
        <v>1250</v>
      </c>
      <c r="F163" s="331" t="s">
        <v>1251</v>
      </c>
      <c r="G163" s="331"/>
      <c r="H163" s="331"/>
      <c r="I163" s="331"/>
      <c r="J163" s="269" t="s">
        <v>299</v>
      </c>
      <c r="K163" s="270">
        <v>16</v>
      </c>
      <c r="L163" s="332">
        <v>0</v>
      </c>
      <c r="M163" s="332"/>
      <c r="N163" s="333">
        <f t="shared" si="15"/>
        <v>0</v>
      </c>
      <c r="O163" s="321"/>
      <c r="P163" s="321"/>
      <c r="Q163" s="321"/>
      <c r="R163" s="135"/>
      <c r="T163" s="166" t="s">
        <v>5</v>
      </c>
      <c r="U163" s="42" t="s">
        <v>43</v>
      </c>
      <c r="V163" s="36"/>
      <c r="W163" s="167">
        <f t="shared" si="16"/>
        <v>0</v>
      </c>
      <c r="X163" s="167">
        <v>0</v>
      </c>
      <c r="Y163" s="167">
        <f t="shared" si="17"/>
        <v>0</v>
      </c>
      <c r="Z163" s="167">
        <v>0</v>
      </c>
      <c r="AA163" s="168">
        <f t="shared" si="18"/>
        <v>0</v>
      </c>
      <c r="AR163" s="18" t="s">
        <v>317</v>
      </c>
      <c r="AT163" s="18" t="s">
        <v>236</v>
      </c>
      <c r="AU163" s="18" t="s">
        <v>87</v>
      </c>
      <c r="AY163" s="18" t="s">
        <v>188</v>
      </c>
      <c r="BE163" s="109">
        <f t="shared" si="19"/>
        <v>0</v>
      </c>
      <c r="BF163" s="109">
        <f t="shared" si="20"/>
        <v>0</v>
      </c>
      <c r="BG163" s="109">
        <f t="shared" si="21"/>
        <v>0</v>
      </c>
      <c r="BH163" s="109">
        <f t="shared" si="22"/>
        <v>0</v>
      </c>
      <c r="BI163" s="109">
        <f t="shared" si="23"/>
        <v>0</v>
      </c>
      <c r="BJ163" s="18" t="s">
        <v>87</v>
      </c>
      <c r="BK163" s="169">
        <f t="shared" si="24"/>
        <v>0</v>
      </c>
      <c r="BL163" s="18" t="s">
        <v>253</v>
      </c>
      <c r="BM163" s="18" t="s">
        <v>380</v>
      </c>
    </row>
    <row r="164" spans="2:65" s="1" customFormat="1" ht="31.5" customHeight="1">
      <c r="B164" s="132"/>
      <c r="C164" s="170" t="s">
        <v>288</v>
      </c>
      <c r="D164" s="170" t="s">
        <v>236</v>
      </c>
      <c r="E164" s="171" t="s">
        <v>1068</v>
      </c>
      <c r="F164" s="331" t="s">
        <v>1069</v>
      </c>
      <c r="G164" s="331"/>
      <c r="H164" s="331"/>
      <c r="I164" s="331"/>
      <c r="J164" s="269" t="s">
        <v>299</v>
      </c>
      <c r="K164" s="270">
        <v>21</v>
      </c>
      <c r="L164" s="332">
        <v>0</v>
      </c>
      <c r="M164" s="332"/>
      <c r="N164" s="333">
        <f t="shared" si="15"/>
        <v>0</v>
      </c>
      <c r="O164" s="321"/>
      <c r="P164" s="321"/>
      <c r="Q164" s="321"/>
      <c r="R164" s="135"/>
      <c r="T164" s="166" t="s">
        <v>5</v>
      </c>
      <c r="U164" s="42" t="s">
        <v>43</v>
      </c>
      <c r="V164" s="36"/>
      <c r="W164" s="167">
        <f t="shared" si="16"/>
        <v>0</v>
      </c>
      <c r="X164" s="167">
        <v>0</v>
      </c>
      <c r="Y164" s="167">
        <f t="shared" si="17"/>
        <v>0</v>
      </c>
      <c r="Z164" s="167">
        <v>0</v>
      </c>
      <c r="AA164" s="168">
        <f t="shared" si="18"/>
        <v>0</v>
      </c>
      <c r="AR164" s="18" t="s">
        <v>317</v>
      </c>
      <c r="AT164" s="18" t="s">
        <v>236</v>
      </c>
      <c r="AU164" s="18" t="s">
        <v>87</v>
      </c>
      <c r="AY164" s="18" t="s">
        <v>188</v>
      </c>
      <c r="BE164" s="109">
        <f t="shared" si="19"/>
        <v>0</v>
      </c>
      <c r="BF164" s="109">
        <f t="shared" si="20"/>
        <v>0</v>
      </c>
      <c r="BG164" s="109">
        <f t="shared" si="21"/>
        <v>0</v>
      </c>
      <c r="BH164" s="109">
        <f t="shared" si="22"/>
        <v>0</v>
      </c>
      <c r="BI164" s="109">
        <f t="shared" si="23"/>
        <v>0</v>
      </c>
      <c r="BJ164" s="18" t="s">
        <v>87</v>
      </c>
      <c r="BK164" s="169">
        <f t="shared" si="24"/>
        <v>0</v>
      </c>
      <c r="BL164" s="18" t="s">
        <v>253</v>
      </c>
      <c r="BM164" s="18" t="s">
        <v>387</v>
      </c>
    </row>
    <row r="165" spans="2:65" s="1" customFormat="1" ht="31.5" customHeight="1">
      <c r="B165" s="132"/>
      <c r="C165" s="170" t="s">
        <v>292</v>
      </c>
      <c r="D165" s="170" t="s">
        <v>236</v>
      </c>
      <c r="E165" s="171" t="s">
        <v>1252</v>
      </c>
      <c r="F165" s="331" t="s">
        <v>1253</v>
      </c>
      <c r="G165" s="331"/>
      <c r="H165" s="331"/>
      <c r="I165" s="331"/>
      <c r="J165" s="269" t="s">
        <v>299</v>
      </c>
      <c r="K165" s="270">
        <v>27</v>
      </c>
      <c r="L165" s="332">
        <v>0</v>
      </c>
      <c r="M165" s="332"/>
      <c r="N165" s="333">
        <f t="shared" si="15"/>
        <v>0</v>
      </c>
      <c r="O165" s="321"/>
      <c r="P165" s="321"/>
      <c r="Q165" s="321"/>
      <c r="R165" s="135"/>
      <c r="T165" s="166" t="s">
        <v>5</v>
      </c>
      <c r="U165" s="42" t="s">
        <v>43</v>
      </c>
      <c r="V165" s="36"/>
      <c r="W165" s="167">
        <f t="shared" si="16"/>
        <v>0</v>
      </c>
      <c r="X165" s="167">
        <v>0</v>
      </c>
      <c r="Y165" s="167">
        <f t="shared" si="17"/>
        <v>0</v>
      </c>
      <c r="Z165" s="167">
        <v>0</v>
      </c>
      <c r="AA165" s="168">
        <f t="shared" si="18"/>
        <v>0</v>
      </c>
      <c r="AR165" s="18" t="s">
        <v>317</v>
      </c>
      <c r="AT165" s="18" t="s">
        <v>236</v>
      </c>
      <c r="AU165" s="18" t="s">
        <v>87</v>
      </c>
      <c r="AY165" s="18" t="s">
        <v>188</v>
      </c>
      <c r="BE165" s="109">
        <f t="shared" si="19"/>
        <v>0</v>
      </c>
      <c r="BF165" s="109">
        <f t="shared" si="20"/>
        <v>0</v>
      </c>
      <c r="BG165" s="109">
        <f t="shared" si="21"/>
        <v>0</v>
      </c>
      <c r="BH165" s="109">
        <f t="shared" si="22"/>
        <v>0</v>
      </c>
      <c r="BI165" s="109">
        <f t="shared" si="23"/>
        <v>0</v>
      </c>
      <c r="BJ165" s="18" t="s">
        <v>87</v>
      </c>
      <c r="BK165" s="169">
        <f t="shared" si="24"/>
        <v>0</v>
      </c>
      <c r="BL165" s="18" t="s">
        <v>253</v>
      </c>
      <c r="BM165" s="18" t="s">
        <v>396</v>
      </c>
    </row>
    <row r="166" spans="2:65" s="10" customFormat="1" ht="29.85" customHeight="1">
      <c r="B166" s="150"/>
      <c r="C166" s="151"/>
      <c r="D166" s="160" t="s">
        <v>1199</v>
      </c>
      <c r="E166" s="160"/>
      <c r="F166" s="267"/>
      <c r="G166" s="267"/>
      <c r="H166" s="267"/>
      <c r="I166" s="267"/>
      <c r="J166" s="267"/>
      <c r="K166" s="267"/>
      <c r="L166" s="160"/>
      <c r="M166" s="160"/>
      <c r="N166" s="317">
        <f>BK166</f>
        <v>0</v>
      </c>
      <c r="O166" s="318"/>
      <c r="P166" s="318"/>
      <c r="Q166" s="318"/>
      <c r="R166" s="153"/>
      <c r="T166" s="154"/>
      <c r="U166" s="151"/>
      <c r="V166" s="151"/>
      <c r="W166" s="155">
        <f>SUM(W167:W168)</f>
        <v>0</v>
      </c>
      <c r="X166" s="151"/>
      <c r="Y166" s="155">
        <f>SUM(Y167:Y168)</f>
        <v>0</v>
      </c>
      <c r="Z166" s="151"/>
      <c r="AA166" s="156">
        <f>SUM(AA167:AA168)</f>
        <v>0</v>
      </c>
      <c r="AR166" s="157" t="s">
        <v>87</v>
      </c>
      <c r="AT166" s="158" t="s">
        <v>75</v>
      </c>
      <c r="AU166" s="158" t="s">
        <v>83</v>
      </c>
      <c r="AY166" s="157" t="s">
        <v>188</v>
      </c>
      <c r="BK166" s="159">
        <f>SUM(BK167:BK168)</f>
        <v>0</v>
      </c>
    </row>
    <row r="167" spans="2:65" s="1" customFormat="1" ht="44.25" customHeight="1">
      <c r="B167" s="132"/>
      <c r="C167" s="161" t="s">
        <v>296</v>
      </c>
      <c r="D167" s="161" t="s">
        <v>189</v>
      </c>
      <c r="E167" s="162" t="s">
        <v>1254</v>
      </c>
      <c r="F167" s="319" t="s">
        <v>1255</v>
      </c>
      <c r="G167" s="319"/>
      <c r="H167" s="319"/>
      <c r="I167" s="319"/>
      <c r="J167" s="265" t="s">
        <v>192</v>
      </c>
      <c r="K167" s="266">
        <v>10.199999999999999</v>
      </c>
      <c r="L167" s="320">
        <v>0</v>
      </c>
      <c r="M167" s="320"/>
      <c r="N167" s="321">
        <f>ROUND(L167*K167,3)</f>
        <v>0</v>
      </c>
      <c r="O167" s="321"/>
      <c r="P167" s="321"/>
      <c r="Q167" s="321"/>
      <c r="R167" s="135"/>
      <c r="T167" s="166" t="s">
        <v>5</v>
      </c>
      <c r="U167" s="42" t="s">
        <v>43</v>
      </c>
      <c r="V167" s="36"/>
      <c r="W167" s="167">
        <f>V167*K167</f>
        <v>0</v>
      </c>
      <c r="X167" s="167">
        <v>0</v>
      </c>
      <c r="Y167" s="167">
        <f>X167*K167</f>
        <v>0</v>
      </c>
      <c r="Z167" s="167">
        <v>0</v>
      </c>
      <c r="AA167" s="168">
        <f>Z167*K167</f>
        <v>0</v>
      </c>
      <c r="AR167" s="18" t="s">
        <v>253</v>
      </c>
      <c r="AT167" s="18" t="s">
        <v>189</v>
      </c>
      <c r="AU167" s="18" t="s">
        <v>87</v>
      </c>
      <c r="AY167" s="18" t="s">
        <v>188</v>
      </c>
      <c r="BE167" s="109">
        <f>IF(U167="základná",N167,0)</f>
        <v>0</v>
      </c>
      <c r="BF167" s="109">
        <f>IF(U167="znížená",N167,0)</f>
        <v>0</v>
      </c>
      <c r="BG167" s="109">
        <f>IF(U167="zákl. prenesená",N167,0)</f>
        <v>0</v>
      </c>
      <c r="BH167" s="109">
        <f>IF(U167="zníž. prenesená",N167,0)</f>
        <v>0</v>
      </c>
      <c r="BI167" s="109">
        <f>IF(U167="nulová",N167,0)</f>
        <v>0</v>
      </c>
      <c r="BJ167" s="18" t="s">
        <v>87</v>
      </c>
      <c r="BK167" s="169">
        <f>ROUND(L167*K167,3)</f>
        <v>0</v>
      </c>
      <c r="BL167" s="18" t="s">
        <v>253</v>
      </c>
      <c r="BM167" s="18" t="s">
        <v>404</v>
      </c>
    </row>
    <row r="168" spans="2:65" s="1" customFormat="1" ht="22.5" customHeight="1">
      <c r="B168" s="132"/>
      <c r="C168" s="170" t="s">
        <v>301</v>
      </c>
      <c r="D168" s="170" t="s">
        <v>236</v>
      </c>
      <c r="E168" s="171" t="s">
        <v>1256</v>
      </c>
      <c r="F168" s="331" t="s">
        <v>1257</v>
      </c>
      <c r="G168" s="331"/>
      <c r="H168" s="331"/>
      <c r="I168" s="331"/>
      <c r="J168" s="269" t="s">
        <v>192</v>
      </c>
      <c r="K168" s="270">
        <v>10.199999999999999</v>
      </c>
      <c r="L168" s="332">
        <v>0</v>
      </c>
      <c r="M168" s="332"/>
      <c r="N168" s="333">
        <f>ROUND(L168*K168,3)</f>
        <v>0</v>
      </c>
      <c r="O168" s="321"/>
      <c r="P168" s="321"/>
      <c r="Q168" s="321"/>
      <c r="R168" s="135"/>
      <c r="T168" s="166" t="s">
        <v>5</v>
      </c>
      <c r="U168" s="42" t="s">
        <v>43</v>
      </c>
      <c r="V168" s="36"/>
      <c r="W168" s="167">
        <f>V168*K168</f>
        <v>0</v>
      </c>
      <c r="X168" s="167">
        <v>0</v>
      </c>
      <c r="Y168" s="167">
        <f>X168*K168</f>
        <v>0</v>
      </c>
      <c r="Z168" s="167">
        <v>0</v>
      </c>
      <c r="AA168" s="168">
        <f>Z168*K168</f>
        <v>0</v>
      </c>
      <c r="AR168" s="18" t="s">
        <v>317</v>
      </c>
      <c r="AT168" s="18" t="s">
        <v>236</v>
      </c>
      <c r="AU168" s="18" t="s">
        <v>87</v>
      </c>
      <c r="AY168" s="18" t="s">
        <v>188</v>
      </c>
      <c r="BE168" s="109">
        <f>IF(U168="základná",N168,0)</f>
        <v>0</v>
      </c>
      <c r="BF168" s="109">
        <f>IF(U168="znížená",N168,0)</f>
        <v>0</v>
      </c>
      <c r="BG168" s="109">
        <f>IF(U168="zákl. prenesená",N168,0)</f>
        <v>0</v>
      </c>
      <c r="BH168" s="109">
        <f>IF(U168="zníž. prenesená",N168,0)</f>
        <v>0</v>
      </c>
      <c r="BI168" s="109">
        <f>IF(U168="nulová",N168,0)</f>
        <v>0</v>
      </c>
      <c r="BJ168" s="18" t="s">
        <v>87</v>
      </c>
      <c r="BK168" s="169">
        <f>ROUND(L168*K168,3)</f>
        <v>0</v>
      </c>
      <c r="BL168" s="18" t="s">
        <v>253</v>
      </c>
      <c r="BM168" s="18" t="s">
        <v>412</v>
      </c>
    </row>
    <row r="169" spans="2:65" s="10" customFormat="1" ht="29.85" customHeight="1">
      <c r="B169" s="150"/>
      <c r="C169" s="151"/>
      <c r="D169" s="160" t="s">
        <v>1200</v>
      </c>
      <c r="E169" s="160"/>
      <c r="F169" s="267"/>
      <c r="G169" s="267"/>
      <c r="H169" s="267"/>
      <c r="I169" s="267"/>
      <c r="J169" s="267"/>
      <c r="K169" s="267"/>
      <c r="L169" s="160"/>
      <c r="M169" s="160"/>
      <c r="N169" s="317">
        <f>BK169</f>
        <v>0</v>
      </c>
      <c r="O169" s="318"/>
      <c r="P169" s="318"/>
      <c r="Q169" s="318"/>
      <c r="R169" s="153"/>
      <c r="T169" s="154"/>
      <c r="U169" s="151"/>
      <c r="V169" s="151"/>
      <c r="W169" s="155">
        <f>SUM(W170:W199)</f>
        <v>0</v>
      </c>
      <c r="X169" s="151"/>
      <c r="Y169" s="155">
        <f>SUM(Y170:Y199)</f>
        <v>0</v>
      </c>
      <c r="Z169" s="151"/>
      <c r="AA169" s="156">
        <f>SUM(AA170:AA199)</f>
        <v>0</v>
      </c>
      <c r="AR169" s="157" t="s">
        <v>87</v>
      </c>
      <c r="AT169" s="158" t="s">
        <v>75</v>
      </c>
      <c r="AU169" s="158" t="s">
        <v>83</v>
      </c>
      <c r="AY169" s="157" t="s">
        <v>188</v>
      </c>
      <c r="BK169" s="159">
        <f>SUM(BK170:BK199)</f>
        <v>0</v>
      </c>
    </row>
    <row r="170" spans="2:65" s="1" customFormat="1" ht="31.5" customHeight="1">
      <c r="B170" s="132"/>
      <c r="C170" s="161" t="s">
        <v>305</v>
      </c>
      <c r="D170" s="161" t="s">
        <v>189</v>
      </c>
      <c r="E170" s="162" t="s">
        <v>1258</v>
      </c>
      <c r="F170" s="319" t="s">
        <v>1259</v>
      </c>
      <c r="G170" s="319"/>
      <c r="H170" s="319"/>
      <c r="I170" s="319"/>
      <c r="J170" s="265" t="s">
        <v>299</v>
      </c>
      <c r="K170" s="266">
        <v>30</v>
      </c>
      <c r="L170" s="320">
        <v>0</v>
      </c>
      <c r="M170" s="320"/>
      <c r="N170" s="321">
        <f t="shared" ref="N170:N199" si="25">ROUND(L170*K170,3)</f>
        <v>0</v>
      </c>
      <c r="O170" s="321"/>
      <c r="P170" s="321"/>
      <c r="Q170" s="321"/>
      <c r="R170" s="135"/>
      <c r="T170" s="166" t="s">
        <v>5</v>
      </c>
      <c r="U170" s="42" t="s">
        <v>43</v>
      </c>
      <c r="V170" s="36"/>
      <c r="W170" s="167">
        <f t="shared" ref="W170:W199" si="26">V170*K170</f>
        <v>0</v>
      </c>
      <c r="X170" s="167">
        <v>0</v>
      </c>
      <c r="Y170" s="167">
        <f t="shared" ref="Y170:Y199" si="27">X170*K170</f>
        <v>0</v>
      </c>
      <c r="Z170" s="167">
        <v>0</v>
      </c>
      <c r="AA170" s="168">
        <f t="shared" ref="AA170:AA199" si="28">Z170*K170</f>
        <v>0</v>
      </c>
      <c r="AR170" s="18" t="s">
        <v>253</v>
      </c>
      <c r="AT170" s="18" t="s">
        <v>189</v>
      </c>
      <c r="AU170" s="18" t="s">
        <v>87</v>
      </c>
      <c r="AY170" s="18" t="s">
        <v>188</v>
      </c>
      <c r="BE170" s="109">
        <f t="shared" ref="BE170:BE199" si="29">IF(U170="základná",N170,0)</f>
        <v>0</v>
      </c>
      <c r="BF170" s="109">
        <f t="shared" ref="BF170:BF199" si="30">IF(U170="znížená",N170,0)</f>
        <v>0</v>
      </c>
      <c r="BG170" s="109">
        <f t="shared" ref="BG170:BG199" si="31">IF(U170="zákl. prenesená",N170,0)</f>
        <v>0</v>
      </c>
      <c r="BH170" s="109">
        <f t="shared" ref="BH170:BH199" si="32">IF(U170="zníž. prenesená",N170,0)</f>
        <v>0</v>
      </c>
      <c r="BI170" s="109">
        <f t="shared" ref="BI170:BI199" si="33">IF(U170="nulová",N170,0)</f>
        <v>0</v>
      </c>
      <c r="BJ170" s="18" t="s">
        <v>87</v>
      </c>
      <c r="BK170" s="169">
        <f t="shared" ref="BK170:BK199" si="34">ROUND(L170*K170,3)</f>
        <v>0</v>
      </c>
      <c r="BL170" s="18" t="s">
        <v>253</v>
      </c>
      <c r="BM170" s="18" t="s">
        <v>420</v>
      </c>
    </row>
    <row r="171" spans="2:65" s="1" customFormat="1" ht="31.5" customHeight="1">
      <c r="B171" s="132"/>
      <c r="C171" s="161" t="s">
        <v>309</v>
      </c>
      <c r="D171" s="161" t="s">
        <v>189</v>
      </c>
      <c r="E171" s="162" t="s">
        <v>1260</v>
      </c>
      <c r="F171" s="319" t="s">
        <v>1261</v>
      </c>
      <c r="G171" s="319"/>
      <c r="H171" s="319"/>
      <c r="I171" s="319"/>
      <c r="J171" s="265" t="s">
        <v>299</v>
      </c>
      <c r="K171" s="266">
        <v>5</v>
      </c>
      <c r="L171" s="320">
        <v>0</v>
      </c>
      <c r="M171" s="320"/>
      <c r="N171" s="321">
        <f t="shared" si="25"/>
        <v>0</v>
      </c>
      <c r="O171" s="321"/>
      <c r="P171" s="321"/>
      <c r="Q171" s="321"/>
      <c r="R171" s="135"/>
      <c r="T171" s="166" t="s">
        <v>5</v>
      </c>
      <c r="U171" s="42" t="s">
        <v>43</v>
      </c>
      <c r="V171" s="36"/>
      <c r="W171" s="167">
        <f t="shared" si="26"/>
        <v>0</v>
      </c>
      <c r="X171" s="167">
        <v>0</v>
      </c>
      <c r="Y171" s="167">
        <f t="shared" si="27"/>
        <v>0</v>
      </c>
      <c r="Z171" s="167">
        <v>0</v>
      </c>
      <c r="AA171" s="168">
        <f t="shared" si="28"/>
        <v>0</v>
      </c>
      <c r="AR171" s="18" t="s">
        <v>253</v>
      </c>
      <c r="AT171" s="18" t="s">
        <v>189</v>
      </c>
      <c r="AU171" s="18" t="s">
        <v>87</v>
      </c>
      <c r="AY171" s="18" t="s">
        <v>188</v>
      </c>
      <c r="BE171" s="109">
        <f t="shared" si="29"/>
        <v>0</v>
      </c>
      <c r="BF171" s="109">
        <f t="shared" si="30"/>
        <v>0</v>
      </c>
      <c r="BG171" s="109">
        <f t="shared" si="31"/>
        <v>0</v>
      </c>
      <c r="BH171" s="109">
        <f t="shared" si="32"/>
        <v>0</v>
      </c>
      <c r="BI171" s="109">
        <f t="shared" si="33"/>
        <v>0</v>
      </c>
      <c r="BJ171" s="18" t="s">
        <v>87</v>
      </c>
      <c r="BK171" s="169">
        <f t="shared" si="34"/>
        <v>0</v>
      </c>
      <c r="BL171" s="18" t="s">
        <v>253</v>
      </c>
      <c r="BM171" s="18" t="s">
        <v>428</v>
      </c>
    </row>
    <row r="172" spans="2:65" s="1" customFormat="1" ht="31.5" customHeight="1">
      <c r="B172" s="132"/>
      <c r="C172" s="161" t="s">
        <v>313</v>
      </c>
      <c r="D172" s="161" t="s">
        <v>189</v>
      </c>
      <c r="E172" s="162" t="s">
        <v>1262</v>
      </c>
      <c r="F172" s="319" t="s">
        <v>1263</v>
      </c>
      <c r="G172" s="319"/>
      <c r="H172" s="319"/>
      <c r="I172" s="319"/>
      <c r="J172" s="265" t="s">
        <v>299</v>
      </c>
      <c r="K172" s="266">
        <v>3</v>
      </c>
      <c r="L172" s="320">
        <v>0</v>
      </c>
      <c r="M172" s="320"/>
      <c r="N172" s="321">
        <f t="shared" si="25"/>
        <v>0</v>
      </c>
      <c r="O172" s="321"/>
      <c r="P172" s="321"/>
      <c r="Q172" s="321"/>
      <c r="R172" s="135"/>
      <c r="T172" s="166" t="s">
        <v>5</v>
      </c>
      <c r="U172" s="42" t="s">
        <v>43</v>
      </c>
      <c r="V172" s="36"/>
      <c r="W172" s="167">
        <f t="shared" si="26"/>
        <v>0</v>
      </c>
      <c r="X172" s="167">
        <v>0</v>
      </c>
      <c r="Y172" s="167">
        <f t="shared" si="27"/>
        <v>0</v>
      </c>
      <c r="Z172" s="167">
        <v>0</v>
      </c>
      <c r="AA172" s="168">
        <f t="shared" si="28"/>
        <v>0</v>
      </c>
      <c r="AR172" s="18" t="s">
        <v>253</v>
      </c>
      <c r="AT172" s="18" t="s">
        <v>189</v>
      </c>
      <c r="AU172" s="18" t="s">
        <v>87</v>
      </c>
      <c r="AY172" s="18" t="s">
        <v>188</v>
      </c>
      <c r="BE172" s="109">
        <f t="shared" si="29"/>
        <v>0</v>
      </c>
      <c r="BF172" s="109">
        <f t="shared" si="30"/>
        <v>0</v>
      </c>
      <c r="BG172" s="109">
        <f t="shared" si="31"/>
        <v>0</v>
      </c>
      <c r="BH172" s="109">
        <f t="shared" si="32"/>
        <v>0</v>
      </c>
      <c r="BI172" s="109">
        <f t="shared" si="33"/>
        <v>0</v>
      </c>
      <c r="BJ172" s="18" t="s">
        <v>87</v>
      </c>
      <c r="BK172" s="169">
        <f t="shared" si="34"/>
        <v>0</v>
      </c>
      <c r="BL172" s="18" t="s">
        <v>253</v>
      </c>
      <c r="BM172" s="18" t="s">
        <v>436</v>
      </c>
    </row>
    <row r="173" spans="2:65" s="1" customFormat="1" ht="31.5" customHeight="1">
      <c r="B173" s="132"/>
      <c r="C173" s="161" t="s">
        <v>317</v>
      </c>
      <c r="D173" s="161" t="s">
        <v>189</v>
      </c>
      <c r="E173" s="162" t="s">
        <v>1264</v>
      </c>
      <c r="F173" s="319" t="s">
        <v>1265</v>
      </c>
      <c r="G173" s="319"/>
      <c r="H173" s="319"/>
      <c r="I173" s="319"/>
      <c r="J173" s="265" t="s">
        <v>299</v>
      </c>
      <c r="K173" s="266">
        <v>6</v>
      </c>
      <c r="L173" s="320">
        <v>0</v>
      </c>
      <c r="M173" s="320"/>
      <c r="N173" s="321">
        <f t="shared" si="25"/>
        <v>0</v>
      </c>
      <c r="O173" s="321"/>
      <c r="P173" s="321"/>
      <c r="Q173" s="321"/>
      <c r="R173" s="135"/>
      <c r="T173" s="166" t="s">
        <v>5</v>
      </c>
      <c r="U173" s="42" t="s">
        <v>43</v>
      </c>
      <c r="V173" s="36"/>
      <c r="W173" s="167">
        <f t="shared" si="26"/>
        <v>0</v>
      </c>
      <c r="X173" s="167">
        <v>0</v>
      </c>
      <c r="Y173" s="167">
        <f t="shared" si="27"/>
        <v>0</v>
      </c>
      <c r="Z173" s="167">
        <v>0</v>
      </c>
      <c r="AA173" s="168">
        <f t="shared" si="28"/>
        <v>0</v>
      </c>
      <c r="AR173" s="18" t="s">
        <v>253</v>
      </c>
      <c r="AT173" s="18" t="s">
        <v>189</v>
      </c>
      <c r="AU173" s="18" t="s">
        <v>87</v>
      </c>
      <c r="AY173" s="18" t="s">
        <v>188</v>
      </c>
      <c r="BE173" s="109">
        <f t="shared" si="29"/>
        <v>0</v>
      </c>
      <c r="BF173" s="109">
        <f t="shared" si="30"/>
        <v>0</v>
      </c>
      <c r="BG173" s="109">
        <f t="shared" si="31"/>
        <v>0</v>
      </c>
      <c r="BH173" s="109">
        <f t="shared" si="32"/>
        <v>0</v>
      </c>
      <c r="BI173" s="109">
        <f t="shared" si="33"/>
        <v>0</v>
      </c>
      <c r="BJ173" s="18" t="s">
        <v>87</v>
      </c>
      <c r="BK173" s="169">
        <f t="shared" si="34"/>
        <v>0</v>
      </c>
      <c r="BL173" s="18" t="s">
        <v>253</v>
      </c>
      <c r="BM173" s="18" t="s">
        <v>444</v>
      </c>
    </row>
    <row r="174" spans="2:65" s="1" customFormat="1" ht="31.5" customHeight="1">
      <c r="B174" s="132"/>
      <c r="C174" s="161" t="s">
        <v>321</v>
      </c>
      <c r="D174" s="161" t="s">
        <v>189</v>
      </c>
      <c r="E174" s="162" t="s">
        <v>1266</v>
      </c>
      <c r="F174" s="319" t="s">
        <v>1267</v>
      </c>
      <c r="G174" s="319"/>
      <c r="H174" s="319"/>
      <c r="I174" s="319"/>
      <c r="J174" s="265" t="s">
        <v>299</v>
      </c>
      <c r="K174" s="266">
        <v>1</v>
      </c>
      <c r="L174" s="320">
        <v>0</v>
      </c>
      <c r="M174" s="320"/>
      <c r="N174" s="321">
        <f t="shared" si="25"/>
        <v>0</v>
      </c>
      <c r="O174" s="321"/>
      <c r="P174" s="321"/>
      <c r="Q174" s="321"/>
      <c r="R174" s="135"/>
      <c r="T174" s="166" t="s">
        <v>5</v>
      </c>
      <c r="U174" s="42" t="s">
        <v>43</v>
      </c>
      <c r="V174" s="36"/>
      <c r="W174" s="167">
        <f t="shared" si="26"/>
        <v>0</v>
      </c>
      <c r="X174" s="167">
        <v>0</v>
      </c>
      <c r="Y174" s="167">
        <f t="shared" si="27"/>
        <v>0</v>
      </c>
      <c r="Z174" s="167">
        <v>0</v>
      </c>
      <c r="AA174" s="168">
        <f t="shared" si="28"/>
        <v>0</v>
      </c>
      <c r="AR174" s="18" t="s">
        <v>253</v>
      </c>
      <c r="AT174" s="18" t="s">
        <v>189</v>
      </c>
      <c r="AU174" s="18" t="s">
        <v>87</v>
      </c>
      <c r="AY174" s="18" t="s">
        <v>188</v>
      </c>
      <c r="BE174" s="109">
        <f t="shared" si="29"/>
        <v>0</v>
      </c>
      <c r="BF174" s="109">
        <f t="shared" si="30"/>
        <v>0</v>
      </c>
      <c r="BG174" s="109">
        <f t="shared" si="31"/>
        <v>0</v>
      </c>
      <c r="BH174" s="109">
        <f t="shared" si="32"/>
        <v>0</v>
      </c>
      <c r="BI174" s="109">
        <f t="shared" si="33"/>
        <v>0</v>
      </c>
      <c r="BJ174" s="18" t="s">
        <v>87</v>
      </c>
      <c r="BK174" s="169">
        <f t="shared" si="34"/>
        <v>0</v>
      </c>
      <c r="BL174" s="18" t="s">
        <v>253</v>
      </c>
      <c r="BM174" s="18" t="s">
        <v>452</v>
      </c>
    </row>
    <row r="175" spans="2:65" s="1" customFormat="1" ht="31.5" customHeight="1">
      <c r="B175" s="132"/>
      <c r="C175" s="161" t="s">
        <v>325</v>
      </c>
      <c r="D175" s="161" t="s">
        <v>189</v>
      </c>
      <c r="E175" s="162" t="s">
        <v>1268</v>
      </c>
      <c r="F175" s="319" t="s">
        <v>1269</v>
      </c>
      <c r="G175" s="319"/>
      <c r="H175" s="319"/>
      <c r="I175" s="319"/>
      <c r="J175" s="265" t="s">
        <v>299</v>
      </c>
      <c r="K175" s="266">
        <v>3</v>
      </c>
      <c r="L175" s="320">
        <v>0</v>
      </c>
      <c r="M175" s="320"/>
      <c r="N175" s="321">
        <f t="shared" si="25"/>
        <v>0</v>
      </c>
      <c r="O175" s="321"/>
      <c r="P175" s="321"/>
      <c r="Q175" s="321"/>
      <c r="R175" s="135"/>
      <c r="T175" s="166" t="s">
        <v>5</v>
      </c>
      <c r="U175" s="42" t="s">
        <v>43</v>
      </c>
      <c r="V175" s="36"/>
      <c r="W175" s="167">
        <f t="shared" si="26"/>
        <v>0</v>
      </c>
      <c r="X175" s="167">
        <v>0</v>
      </c>
      <c r="Y175" s="167">
        <f t="shared" si="27"/>
        <v>0</v>
      </c>
      <c r="Z175" s="167">
        <v>0</v>
      </c>
      <c r="AA175" s="168">
        <f t="shared" si="28"/>
        <v>0</v>
      </c>
      <c r="AR175" s="18" t="s">
        <v>253</v>
      </c>
      <c r="AT175" s="18" t="s">
        <v>189</v>
      </c>
      <c r="AU175" s="18" t="s">
        <v>87</v>
      </c>
      <c r="AY175" s="18" t="s">
        <v>188</v>
      </c>
      <c r="BE175" s="109">
        <f t="shared" si="29"/>
        <v>0</v>
      </c>
      <c r="BF175" s="109">
        <f t="shared" si="30"/>
        <v>0</v>
      </c>
      <c r="BG175" s="109">
        <f t="shared" si="31"/>
        <v>0</v>
      </c>
      <c r="BH175" s="109">
        <f t="shared" si="32"/>
        <v>0</v>
      </c>
      <c r="BI175" s="109">
        <f t="shared" si="33"/>
        <v>0</v>
      </c>
      <c r="BJ175" s="18" t="s">
        <v>87</v>
      </c>
      <c r="BK175" s="169">
        <f t="shared" si="34"/>
        <v>0</v>
      </c>
      <c r="BL175" s="18" t="s">
        <v>253</v>
      </c>
      <c r="BM175" s="18" t="s">
        <v>460</v>
      </c>
    </row>
    <row r="176" spans="2:65" s="1" customFormat="1" ht="22.5" customHeight="1">
      <c r="B176" s="132"/>
      <c r="C176" s="161" t="s">
        <v>329</v>
      </c>
      <c r="D176" s="161" t="s">
        <v>189</v>
      </c>
      <c r="E176" s="162" t="s">
        <v>1270</v>
      </c>
      <c r="F176" s="319" t="s">
        <v>1271</v>
      </c>
      <c r="G176" s="319"/>
      <c r="H176" s="319"/>
      <c r="I176" s="319"/>
      <c r="J176" s="265" t="s">
        <v>299</v>
      </c>
      <c r="K176" s="266">
        <v>10</v>
      </c>
      <c r="L176" s="320">
        <v>0</v>
      </c>
      <c r="M176" s="320"/>
      <c r="N176" s="321">
        <f t="shared" si="25"/>
        <v>0</v>
      </c>
      <c r="O176" s="321"/>
      <c r="P176" s="321"/>
      <c r="Q176" s="321"/>
      <c r="R176" s="135"/>
      <c r="T176" s="166" t="s">
        <v>5</v>
      </c>
      <c r="U176" s="42" t="s">
        <v>43</v>
      </c>
      <c r="V176" s="36"/>
      <c r="W176" s="167">
        <f t="shared" si="26"/>
        <v>0</v>
      </c>
      <c r="X176" s="167">
        <v>0</v>
      </c>
      <c r="Y176" s="167">
        <f t="shared" si="27"/>
        <v>0</v>
      </c>
      <c r="Z176" s="167">
        <v>0</v>
      </c>
      <c r="AA176" s="168">
        <f t="shared" si="28"/>
        <v>0</v>
      </c>
      <c r="AR176" s="18" t="s">
        <v>253</v>
      </c>
      <c r="AT176" s="18" t="s">
        <v>189</v>
      </c>
      <c r="AU176" s="18" t="s">
        <v>87</v>
      </c>
      <c r="AY176" s="18" t="s">
        <v>188</v>
      </c>
      <c r="BE176" s="109">
        <f t="shared" si="29"/>
        <v>0</v>
      </c>
      <c r="BF176" s="109">
        <f t="shared" si="30"/>
        <v>0</v>
      </c>
      <c r="BG176" s="109">
        <f t="shared" si="31"/>
        <v>0</v>
      </c>
      <c r="BH176" s="109">
        <f t="shared" si="32"/>
        <v>0</v>
      </c>
      <c r="BI176" s="109">
        <f t="shared" si="33"/>
        <v>0</v>
      </c>
      <c r="BJ176" s="18" t="s">
        <v>87</v>
      </c>
      <c r="BK176" s="169">
        <f t="shared" si="34"/>
        <v>0</v>
      </c>
      <c r="BL176" s="18" t="s">
        <v>253</v>
      </c>
      <c r="BM176" s="18" t="s">
        <v>468</v>
      </c>
    </row>
    <row r="177" spans="2:65" s="1" customFormat="1" ht="22.5" customHeight="1">
      <c r="B177" s="132"/>
      <c r="C177" s="161" t="s">
        <v>333</v>
      </c>
      <c r="D177" s="161" t="s">
        <v>189</v>
      </c>
      <c r="E177" s="162" t="s">
        <v>1272</v>
      </c>
      <c r="F177" s="319" t="s">
        <v>1273</v>
      </c>
      <c r="G177" s="319"/>
      <c r="H177" s="319"/>
      <c r="I177" s="319"/>
      <c r="J177" s="265" t="s">
        <v>299</v>
      </c>
      <c r="K177" s="266">
        <v>10</v>
      </c>
      <c r="L177" s="320">
        <v>0</v>
      </c>
      <c r="M177" s="320"/>
      <c r="N177" s="321">
        <f t="shared" si="25"/>
        <v>0</v>
      </c>
      <c r="O177" s="321"/>
      <c r="P177" s="321"/>
      <c r="Q177" s="321"/>
      <c r="R177" s="135"/>
      <c r="T177" s="166" t="s">
        <v>5</v>
      </c>
      <c r="U177" s="42" t="s">
        <v>43</v>
      </c>
      <c r="V177" s="36"/>
      <c r="W177" s="167">
        <f t="shared" si="26"/>
        <v>0</v>
      </c>
      <c r="X177" s="167">
        <v>0</v>
      </c>
      <c r="Y177" s="167">
        <f t="shared" si="27"/>
        <v>0</v>
      </c>
      <c r="Z177" s="167">
        <v>0</v>
      </c>
      <c r="AA177" s="168">
        <f t="shared" si="28"/>
        <v>0</v>
      </c>
      <c r="AR177" s="18" t="s">
        <v>253</v>
      </c>
      <c r="AT177" s="18" t="s">
        <v>189</v>
      </c>
      <c r="AU177" s="18" t="s">
        <v>87</v>
      </c>
      <c r="AY177" s="18" t="s">
        <v>188</v>
      </c>
      <c r="BE177" s="109">
        <f t="shared" si="29"/>
        <v>0</v>
      </c>
      <c r="BF177" s="109">
        <f t="shared" si="30"/>
        <v>0</v>
      </c>
      <c r="BG177" s="109">
        <f t="shared" si="31"/>
        <v>0</v>
      </c>
      <c r="BH177" s="109">
        <f t="shared" si="32"/>
        <v>0</v>
      </c>
      <c r="BI177" s="109">
        <f t="shared" si="33"/>
        <v>0</v>
      </c>
      <c r="BJ177" s="18" t="s">
        <v>87</v>
      </c>
      <c r="BK177" s="169">
        <f t="shared" si="34"/>
        <v>0</v>
      </c>
      <c r="BL177" s="18" t="s">
        <v>253</v>
      </c>
      <c r="BM177" s="18" t="s">
        <v>476</v>
      </c>
    </row>
    <row r="178" spans="2:65" s="1" customFormat="1" ht="22.5" customHeight="1">
      <c r="B178" s="132"/>
      <c r="C178" s="161" t="s">
        <v>337</v>
      </c>
      <c r="D178" s="161" t="s">
        <v>189</v>
      </c>
      <c r="E178" s="162" t="s">
        <v>1274</v>
      </c>
      <c r="F178" s="319" t="s">
        <v>1275</v>
      </c>
      <c r="G178" s="319"/>
      <c r="H178" s="319"/>
      <c r="I178" s="319"/>
      <c r="J178" s="265" t="s">
        <v>299</v>
      </c>
      <c r="K178" s="266">
        <v>9</v>
      </c>
      <c r="L178" s="320">
        <v>0</v>
      </c>
      <c r="M178" s="320"/>
      <c r="N178" s="321">
        <f t="shared" si="25"/>
        <v>0</v>
      </c>
      <c r="O178" s="321"/>
      <c r="P178" s="321"/>
      <c r="Q178" s="321"/>
      <c r="R178" s="135"/>
      <c r="T178" s="166" t="s">
        <v>5</v>
      </c>
      <c r="U178" s="42" t="s">
        <v>43</v>
      </c>
      <c r="V178" s="36"/>
      <c r="W178" s="167">
        <f t="shared" si="26"/>
        <v>0</v>
      </c>
      <c r="X178" s="167">
        <v>0</v>
      </c>
      <c r="Y178" s="167">
        <f t="shared" si="27"/>
        <v>0</v>
      </c>
      <c r="Z178" s="167">
        <v>0</v>
      </c>
      <c r="AA178" s="168">
        <f t="shared" si="28"/>
        <v>0</v>
      </c>
      <c r="AR178" s="18" t="s">
        <v>253</v>
      </c>
      <c r="AT178" s="18" t="s">
        <v>189</v>
      </c>
      <c r="AU178" s="18" t="s">
        <v>87</v>
      </c>
      <c r="AY178" s="18" t="s">
        <v>188</v>
      </c>
      <c r="BE178" s="109">
        <f t="shared" si="29"/>
        <v>0</v>
      </c>
      <c r="BF178" s="109">
        <f t="shared" si="30"/>
        <v>0</v>
      </c>
      <c r="BG178" s="109">
        <f t="shared" si="31"/>
        <v>0</v>
      </c>
      <c r="BH178" s="109">
        <f t="shared" si="32"/>
        <v>0</v>
      </c>
      <c r="BI178" s="109">
        <f t="shared" si="33"/>
        <v>0</v>
      </c>
      <c r="BJ178" s="18" t="s">
        <v>87</v>
      </c>
      <c r="BK178" s="169">
        <f t="shared" si="34"/>
        <v>0</v>
      </c>
      <c r="BL178" s="18" t="s">
        <v>253</v>
      </c>
      <c r="BM178" s="18" t="s">
        <v>484</v>
      </c>
    </row>
    <row r="179" spans="2:65" s="1" customFormat="1" ht="31.5" customHeight="1">
      <c r="B179" s="132"/>
      <c r="C179" s="161" t="s">
        <v>341</v>
      </c>
      <c r="D179" s="161" t="s">
        <v>189</v>
      </c>
      <c r="E179" s="162" t="s">
        <v>1276</v>
      </c>
      <c r="F179" s="319" t="s">
        <v>1277</v>
      </c>
      <c r="G179" s="319"/>
      <c r="H179" s="319"/>
      <c r="I179" s="319"/>
      <c r="J179" s="265" t="s">
        <v>299</v>
      </c>
      <c r="K179" s="266">
        <v>4</v>
      </c>
      <c r="L179" s="320">
        <v>0</v>
      </c>
      <c r="M179" s="320"/>
      <c r="N179" s="321">
        <f t="shared" si="25"/>
        <v>0</v>
      </c>
      <c r="O179" s="321"/>
      <c r="P179" s="321"/>
      <c r="Q179" s="321"/>
      <c r="R179" s="135"/>
      <c r="T179" s="166" t="s">
        <v>5</v>
      </c>
      <c r="U179" s="42" t="s">
        <v>43</v>
      </c>
      <c r="V179" s="36"/>
      <c r="W179" s="167">
        <f t="shared" si="26"/>
        <v>0</v>
      </c>
      <c r="X179" s="167">
        <v>0</v>
      </c>
      <c r="Y179" s="167">
        <f t="shared" si="27"/>
        <v>0</v>
      </c>
      <c r="Z179" s="167">
        <v>0</v>
      </c>
      <c r="AA179" s="168">
        <f t="shared" si="28"/>
        <v>0</v>
      </c>
      <c r="AR179" s="18" t="s">
        <v>253</v>
      </c>
      <c r="AT179" s="18" t="s">
        <v>189</v>
      </c>
      <c r="AU179" s="18" t="s">
        <v>87</v>
      </c>
      <c r="AY179" s="18" t="s">
        <v>188</v>
      </c>
      <c r="BE179" s="109">
        <f t="shared" si="29"/>
        <v>0</v>
      </c>
      <c r="BF179" s="109">
        <f t="shared" si="30"/>
        <v>0</v>
      </c>
      <c r="BG179" s="109">
        <f t="shared" si="31"/>
        <v>0</v>
      </c>
      <c r="BH179" s="109">
        <f t="shared" si="32"/>
        <v>0</v>
      </c>
      <c r="BI179" s="109">
        <f t="shared" si="33"/>
        <v>0</v>
      </c>
      <c r="BJ179" s="18" t="s">
        <v>87</v>
      </c>
      <c r="BK179" s="169">
        <f t="shared" si="34"/>
        <v>0</v>
      </c>
      <c r="BL179" s="18" t="s">
        <v>253</v>
      </c>
      <c r="BM179" s="18" t="s">
        <v>492</v>
      </c>
    </row>
    <row r="180" spans="2:65" s="1" customFormat="1" ht="22.5" customHeight="1">
      <c r="B180" s="132"/>
      <c r="C180" s="161" t="s">
        <v>345</v>
      </c>
      <c r="D180" s="161" t="s">
        <v>189</v>
      </c>
      <c r="E180" s="162" t="s">
        <v>1278</v>
      </c>
      <c r="F180" s="319" t="s">
        <v>1279</v>
      </c>
      <c r="G180" s="319"/>
      <c r="H180" s="319"/>
      <c r="I180" s="319"/>
      <c r="J180" s="265" t="s">
        <v>247</v>
      </c>
      <c r="K180" s="266">
        <v>1</v>
      </c>
      <c r="L180" s="320">
        <v>0</v>
      </c>
      <c r="M180" s="320"/>
      <c r="N180" s="321">
        <f t="shared" si="25"/>
        <v>0</v>
      </c>
      <c r="O180" s="321"/>
      <c r="P180" s="321"/>
      <c r="Q180" s="321"/>
      <c r="R180" s="135"/>
      <c r="T180" s="166" t="s">
        <v>5</v>
      </c>
      <c r="U180" s="42" t="s">
        <v>43</v>
      </c>
      <c r="V180" s="36"/>
      <c r="W180" s="167">
        <f t="shared" si="26"/>
        <v>0</v>
      </c>
      <c r="X180" s="167">
        <v>0</v>
      </c>
      <c r="Y180" s="167">
        <f t="shared" si="27"/>
        <v>0</v>
      </c>
      <c r="Z180" s="167">
        <v>0</v>
      </c>
      <c r="AA180" s="168">
        <f t="shared" si="28"/>
        <v>0</v>
      </c>
      <c r="AR180" s="18" t="s">
        <v>253</v>
      </c>
      <c r="AT180" s="18" t="s">
        <v>189</v>
      </c>
      <c r="AU180" s="18" t="s">
        <v>87</v>
      </c>
      <c r="AY180" s="18" t="s">
        <v>188</v>
      </c>
      <c r="BE180" s="109">
        <f t="shared" si="29"/>
        <v>0</v>
      </c>
      <c r="BF180" s="109">
        <f t="shared" si="30"/>
        <v>0</v>
      </c>
      <c r="BG180" s="109">
        <f t="shared" si="31"/>
        <v>0</v>
      </c>
      <c r="BH180" s="109">
        <f t="shared" si="32"/>
        <v>0</v>
      </c>
      <c r="BI180" s="109">
        <f t="shared" si="33"/>
        <v>0</v>
      </c>
      <c r="BJ180" s="18" t="s">
        <v>87</v>
      </c>
      <c r="BK180" s="169">
        <f t="shared" si="34"/>
        <v>0</v>
      </c>
      <c r="BL180" s="18" t="s">
        <v>253</v>
      </c>
      <c r="BM180" s="18" t="s">
        <v>500</v>
      </c>
    </row>
    <row r="181" spans="2:65" s="1" customFormat="1" ht="31.5" customHeight="1">
      <c r="B181" s="132"/>
      <c r="C181" s="161" t="s">
        <v>349</v>
      </c>
      <c r="D181" s="161" t="s">
        <v>189</v>
      </c>
      <c r="E181" s="162" t="s">
        <v>1280</v>
      </c>
      <c r="F181" s="319" t="s">
        <v>1281</v>
      </c>
      <c r="G181" s="319"/>
      <c r="H181" s="319"/>
      <c r="I181" s="319"/>
      <c r="J181" s="265" t="s">
        <v>247</v>
      </c>
      <c r="K181" s="266">
        <v>6</v>
      </c>
      <c r="L181" s="320">
        <v>0</v>
      </c>
      <c r="M181" s="320"/>
      <c r="N181" s="321">
        <f t="shared" si="25"/>
        <v>0</v>
      </c>
      <c r="O181" s="321"/>
      <c r="P181" s="321"/>
      <c r="Q181" s="321"/>
      <c r="R181" s="135"/>
      <c r="T181" s="166" t="s">
        <v>5</v>
      </c>
      <c r="U181" s="42" t="s">
        <v>43</v>
      </c>
      <c r="V181" s="36"/>
      <c r="W181" s="167">
        <f t="shared" si="26"/>
        <v>0</v>
      </c>
      <c r="X181" s="167">
        <v>0</v>
      </c>
      <c r="Y181" s="167">
        <f t="shared" si="27"/>
        <v>0</v>
      </c>
      <c r="Z181" s="167">
        <v>0</v>
      </c>
      <c r="AA181" s="168">
        <f t="shared" si="28"/>
        <v>0</v>
      </c>
      <c r="AR181" s="18" t="s">
        <v>253</v>
      </c>
      <c r="AT181" s="18" t="s">
        <v>189</v>
      </c>
      <c r="AU181" s="18" t="s">
        <v>87</v>
      </c>
      <c r="AY181" s="18" t="s">
        <v>188</v>
      </c>
      <c r="BE181" s="109">
        <f t="shared" si="29"/>
        <v>0</v>
      </c>
      <c r="BF181" s="109">
        <f t="shared" si="30"/>
        <v>0</v>
      </c>
      <c r="BG181" s="109">
        <f t="shared" si="31"/>
        <v>0</v>
      </c>
      <c r="BH181" s="109">
        <f t="shared" si="32"/>
        <v>0</v>
      </c>
      <c r="BI181" s="109">
        <f t="shared" si="33"/>
        <v>0</v>
      </c>
      <c r="BJ181" s="18" t="s">
        <v>87</v>
      </c>
      <c r="BK181" s="169">
        <f t="shared" si="34"/>
        <v>0</v>
      </c>
      <c r="BL181" s="18" t="s">
        <v>253</v>
      </c>
      <c r="BM181" s="18" t="s">
        <v>508</v>
      </c>
    </row>
    <row r="182" spans="2:65" s="1" customFormat="1" ht="31.5" customHeight="1">
      <c r="B182" s="132"/>
      <c r="C182" s="161" t="s">
        <v>353</v>
      </c>
      <c r="D182" s="161" t="s">
        <v>189</v>
      </c>
      <c r="E182" s="162" t="s">
        <v>1282</v>
      </c>
      <c r="F182" s="319" t="s">
        <v>1283</v>
      </c>
      <c r="G182" s="319"/>
      <c r="H182" s="319"/>
      <c r="I182" s="319"/>
      <c r="J182" s="265" t="s">
        <v>247</v>
      </c>
      <c r="K182" s="266">
        <v>3</v>
      </c>
      <c r="L182" s="320">
        <v>0</v>
      </c>
      <c r="M182" s="320"/>
      <c r="N182" s="321">
        <f t="shared" si="25"/>
        <v>0</v>
      </c>
      <c r="O182" s="321"/>
      <c r="P182" s="321"/>
      <c r="Q182" s="321"/>
      <c r="R182" s="135"/>
      <c r="T182" s="166" t="s">
        <v>5</v>
      </c>
      <c r="U182" s="42" t="s">
        <v>43</v>
      </c>
      <c r="V182" s="36"/>
      <c r="W182" s="167">
        <f t="shared" si="26"/>
        <v>0</v>
      </c>
      <c r="X182" s="167">
        <v>0</v>
      </c>
      <c r="Y182" s="167">
        <f t="shared" si="27"/>
        <v>0</v>
      </c>
      <c r="Z182" s="167">
        <v>0</v>
      </c>
      <c r="AA182" s="168">
        <f t="shared" si="28"/>
        <v>0</v>
      </c>
      <c r="AR182" s="18" t="s">
        <v>253</v>
      </c>
      <c r="AT182" s="18" t="s">
        <v>189</v>
      </c>
      <c r="AU182" s="18" t="s">
        <v>87</v>
      </c>
      <c r="AY182" s="18" t="s">
        <v>188</v>
      </c>
      <c r="BE182" s="109">
        <f t="shared" si="29"/>
        <v>0</v>
      </c>
      <c r="BF182" s="109">
        <f t="shared" si="30"/>
        <v>0</v>
      </c>
      <c r="BG182" s="109">
        <f t="shared" si="31"/>
        <v>0</v>
      </c>
      <c r="BH182" s="109">
        <f t="shared" si="32"/>
        <v>0</v>
      </c>
      <c r="BI182" s="109">
        <f t="shared" si="33"/>
        <v>0</v>
      </c>
      <c r="BJ182" s="18" t="s">
        <v>87</v>
      </c>
      <c r="BK182" s="169">
        <f t="shared" si="34"/>
        <v>0</v>
      </c>
      <c r="BL182" s="18" t="s">
        <v>253</v>
      </c>
      <c r="BM182" s="18" t="s">
        <v>516</v>
      </c>
    </row>
    <row r="183" spans="2:65" s="1" customFormat="1" ht="31.5" customHeight="1">
      <c r="B183" s="132"/>
      <c r="C183" s="161" t="s">
        <v>357</v>
      </c>
      <c r="D183" s="161" t="s">
        <v>189</v>
      </c>
      <c r="E183" s="162" t="s">
        <v>1284</v>
      </c>
      <c r="F183" s="319" t="s">
        <v>1285</v>
      </c>
      <c r="G183" s="319"/>
      <c r="H183" s="319"/>
      <c r="I183" s="319"/>
      <c r="J183" s="265" t="s">
        <v>247</v>
      </c>
      <c r="K183" s="266">
        <v>9</v>
      </c>
      <c r="L183" s="320">
        <v>0</v>
      </c>
      <c r="M183" s="320"/>
      <c r="N183" s="321">
        <f t="shared" si="25"/>
        <v>0</v>
      </c>
      <c r="O183" s="321"/>
      <c r="P183" s="321"/>
      <c r="Q183" s="321"/>
      <c r="R183" s="135"/>
      <c r="T183" s="166" t="s">
        <v>5</v>
      </c>
      <c r="U183" s="42" t="s">
        <v>43</v>
      </c>
      <c r="V183" s="36"/>
      <c r="W183" s="167">
        <f t="shared" si="26"/>
        <v>0</v>
      </c>
      <c r="X183" s="167">
        <v>0</v>
      </c>
      <c r="Y183" s="167">
        <f t="shared" si="27"/>
        <v>0</v>
      </c>
      <c r="Z183" s="167">
        <v>0</v>
      </c>
      <c r="AA183" s="168">
        <f t="shared" si="28"/>
        <v>0</v>
      </c>
      <c r="AR183" s="18" t="s">
        <v>253</v>
      </c>
      <c r="AT183" s="18" t="s">
        <v>189</v>
      </c>
      <c r="AU183" s="18" t="s">
        <v>87</v>
      </c>
      <c r="AY183" s="18" t="s">
        <v>188</v>
      </c>
      <c r="BE183" s="109">
        <f t="shared" si="29"/>
        <v>0</v>
      </c>
      <c r="BF183" s="109">
        <f t="shared" si="30"/>
        <v>0</v>
      </c>
      <c r="BG183" s="109">
        <f t="shared" si="31"/>
        <v>0</v>
      </c>
      <c r="BH183" s="109">
        <f t="shared" si="32"/>
        <v>0</v>
      </c>
      <c r="BI183" s="109">
        <f t="shared" si="33"/>
        <v>0</v>
      </c>
      <c r="BJ183" s="18" t="s">
        <v>87</v>
      </c>
      <c r="BK183" s="169">
        <f t="shared" si="34"/>
        <v>0</v>
      </c>
      <c r="BL183" s="18" t="s">
        <v>253</v>
      </c>
      <c r="BM183" s="18" t="s">
        <v>524</v>
      </c>
    </row>
    <row r="184" spans="2:65" s="1" customFormat="1" ht="31.5" customHeight="1">
      <c r="B184" s="132"/>
      <c r="C184" s="161" t="s">
        <v>361</v>
      </c>
      <c r="D184" s="161" t="s">
        <v>189</v>
      </c>
      <c r="E184" s="162" t="s">
        <v>1286</v>
      </c>
      <c r="F184" s="319" t="s">
        <v>1287</v>
      </c>
      <c r="G184" s="319"/>
      <c r="H184" s="319"/>
      <c r="I184" s="319"/>
      <c r="J184" s="265" t="s">
        <v>247</v>
      </c>
      <c r="K184" s="266">
        <v>6</v>
      </c>
      <c r="L184" s="320">
        <v>0</v>
      </c>
      <c r="M184" s="320"/>
      <c r="N184" s="321">
        <f t="shared" si="25"/>
        <v>0</v>
      </c>
      <c r="O184" s="321"/>
      <c r="P184" s="321"/>
      <c r="Q184" s="321"/>
      <c r="R184" s="135"/>
      <c r="T184" s="166" t="s">
        <v>5</v>
      </c>
      <c r="U184" s="42" t="s">
        <v>43</v>
      </c>
      <c r="V184" s="36"/>
      <c r="W184" s="167">
        <f t="shared" si="26"/>
        <v>0</v>
      </c>
      <c r="X184" s="167">
        <v>0</v>
      </c>
      <c r="Y184" s="167">
        <f t="shared" si="27"/>
        <v>0</v>
      </c>
      <c r="Z184" s="167">
        <v>0</v>
      </c>
      <c r="AA184" s="168">
        <f t="shared" si="28"/>
        <v>0</v>
      </c>
      <c r="AR184" s="18" t="s">
        <v>253</v>
      </c>
      <c r="AT184" s="18" t="s">
        <v>189</v>
      </c>
      <c r="AU184" s="18" t="s">
        <v>87</v>
      </c>
      <c r="AY184" s="18" t="s">
        <v>188</v>
      </c>
      <c r="BE184" s="109">
        <f t="shared" si="29"/>
        <v>0</v>
      </c>
      <c r="BF184" s="109">
        <f t="shared" si="30"/>
        <v>0</v>
      </c>
      <c r="BG184" s="109">
        <f t="shared" si="31"/>
        <v>0</v>
      </c>
      <c r="BH184" s="109">
        <f t="shared" si="32"/>
        <v>0</v>
      </c>
      <c r="BI184" s="109">
        <f t="shared" si="33"/>
        <v>0</v>
      </c>
      <c r="BJ184" s="18" t="s">
        <v>87</v>
      </c>
      <c r="BK184" s="169">
        <f t="shared" si="34"/>
        <v>0</v>
      </c>
      <c r="BL184" s="18" t="s">
        <v>253</v>
      </c>
      <c r="BM184" s="18" t="s">
        <v>532</v>
      </c>
    </row>
    <row r="185" spans="2:65" s="1" customFormat="1" ht="22.5" customHeight="1">
      <c r="B185" s="132"/>
      <c r="C185" s="170" t="s">
        <v>365</v>
      </c>
      <c r="D185" s="170" t="s">
        <v>236</v>
      </c>
      <c r="E185" s="171" t="s">
        <v>1288</v>
      </c>
      <c r="F185" s="331" t="s">
        <v>1289</v>
      </c>
      <c r="G185" s="331"/>
      <c r="H185" s="331"/>
      <c r="I185" s="331"/>
      <c r="J185" s="269" t="s">
        <v>247</v>
      </c>
      <c r="K185" s="270">
        <v>6</v>
      </c>
      <c r="L185" s="332">
        <v>0</v>
      </c>
      <c r="M185" s="332"/>
      <c r="N185" s="333">
        <f t="shared" si="25"/>
        <v>0</v>
      </c>
      <c r="O185" s="321"/>
      <c r="P185" s="321"/>
      <c r="Q185" s="321"/>
      <c r="R185" s="135"/>
      <c r="T185" s="166" t="s">
        <v>5</v>
      </c>
      <c r="U185" s="42" t="s">
        <v>43</v>
      </c>
      <c r="V185" s="36"/>
      <c r="W185" s="167">
        <f t="shared" si="26"/>
        <v>0</v>
      </c>
      <c r="X185" s="167">
        <v>0</v>
      </c>
      <c r="Y185" s="167">
        <f t="shared" si="27"/>
        <v>0</v>
      </c>
      <c r="Z185" s="167">
        <v>0</v>
      </c>
      <c r="AA185" s="168">
        <f t="shared" si="28"/>
        <v>0</v>
      </c>
      <c r="AR185" s="18" t="s">
        <v>317</v>
      </c>
      <c r="AT185" s="18" t="s">
        <v>236</v>
      </c>
      <c r="AU185" s="18" t="s">
        <v>87</v>
      </c>
      <c r="AY185" s="18" t="s">
        <v>188</v>
      </c>
      <c r="BE185" s="109">
        <f t="shared" si="29"/>
        <v>0</v>
      </c>
      <c r="BF185" s="109">
        <f t="shared" si="30"/>
        <v>0</v>
      </c>
      <c r="BG185" s="109">
        <f t="shared" si="31"/>
        <v>0</v>
      </c>
      <c r="BH185" s="109">
        <f t="shared" si="32"/>
        <v>0</v>
      </c>
      <c r="BI185" s="109">
        <f t="shared" si="33"/>
        <v>0</v>
      </c>
      <c r="BJ185" s="18" t="s">
        <v>87</v>
      </c>
      <c r="BK185" s="169">
        <f t="shared" si="34"/>
        <v>0</v>
      </c>
      <c r="BL185" s="18" t="s">
        <v>253</v>
      </c>
      <c r="BM185" s="18" t="s">
        <v>540</v>
      </c>
    </row>
    <row r="186" spans="2:65" s="1" customFormat="1" ht="31.5" customHeight="1">
      <c r="B186" s="132"/>
      <c r="C186" s="161" t="s">
        <v>369</v>
      </c>
      <c r="D186" s="161" t="s">
        <v>189</v>
      </c>
      <c r="E186" s="162" t="s">
        <v>1290</v>
      </c>
      <c r="F186" s="319" t="s">
        <v>1291</v>
      </c>
      <c r="G186" s="319"/>
      <c r="H186" s="319"/>
      <c r="I186" s="319"/>
      <c r="J186" s="265" t="s">
        <v>247</v>
      </c>
      <c r="K186" s="266">
        <v>1</v>
      </c>
      <c r="L186" s="320">
        <v>0</v>
      </c>
      <c r="M186" s="320"/>
      <c r="N186" s="321">
        <f t="shared" si="25"/>
        <v>0</v>
      </c>
      <c r="O186" s="321"/>
      <c r="P186" s="321"/>
      <c r="Q186" s="321"/>
      <c r="R186" s="135"/>
      <c r="T186" s="166" t="s">
        <v>5</v>
      </c>
      <c r="U186" s="42" t="s">
        <v>43</v>
      </c>
      <c r="V186" s="36"/>
      <c r="W186" s="167">
        <f t="shared" si="26"/>
        <v>0</v>
      </c>
      <c r="X186" s="167">
        <v>0</v>
      </c>
      <c r="Y186" s="167">
        <f t="shared" si="27"/>
        <v>0</v>
      </c>
      <c r="Z186" s="167">
        <v>0</v>
      </c>
      <c r="AA186" s="168">
        <f t="shared" si="28"/>
        <v>0</v>
      </c>
      <c r="AR186" s="18" t="s">
        <v>253</v>
      </c>
      <c r="AT186" s="18" t="s">
        <v>189</v>
      </c>
      <c r="AU186" s="18" t="s">
        <v>87</v>
      </c>
      <c r="AY186" s="18" t="s">
        <v>188</v>
      </c>
      <c r="BE186" s="109">
        <f t="shared" si="29"/>
        <v>0</v>
      </c>
      <c r="BF186" s="109">
        <f t="shared" si="30"/>
        <v>0</v>
      </c>
      <c r="BG186" s="109">
        <f t="shared" si="31"/>
        <v>0</v>
      </c>
      <c r="BH186" s="109">
        <f t="shared" si="32"/>
        <v>0</v>
      </c>
      <c r="BI186" s="109">
        <f t="shared" si="33"/>
        <v>0</v>
      </c>
      <c r="BJ186" s="18" t="s">
        <v>87</v>
      </c>
      <c r="BK186" s="169">
        <f t="shared" si="34"/>
        <v>0</v>
      </c>
      <c r="BL186" s="18" t="s">
        <v>253</v>
      </c>
      <c r="BM186" s="18" t="s">
        <v>548</v>
      </c>
    </row>
    <row r="187" spans="2:65" s="1" customFormat="1" ht="22.5" customHeight="1">
      <c r="B187" s="132"/>
      <c r="C187" s="170" t="s">
        <v>373</v>
      </c>
      <c r="D187" s="170" t="s">
        <v>236</v>
      </c>
      <c r="E187" s="171" t="s">
        <v>1292</v>
      </c>
      <c r="F187" s="331" t="s">
        <v>1293</v>
      </c>
      <c r="G187" s="331"/>
      <c r="H187" s="331"/>
      <c r="I187" s="331"/>
      <c r="J187" s="269" t="s">
        <v>247</v>
      </c>
      <c r="K187" s="270">
        <v>1</v>
      </c>
      <c r="L187" s="332">
        <v>0</v>
      </c>
      <c r="M187" s="332"/>
      <c r="N187" s="333">
        <f t="shared" si="25"/>
        <v>0</v>
      </c>
      <c r="O187" s="321"/>
      <c r="P187" s="321"/>
      <c r="Q187" s="321"/>
      <c r="R187" s="135"/>
      <c r="T187" s="166" t="s">
        <v>5</v>
      </c>
      <c r="U187" s="42" t="s">
        <v>43</v>
      </c>
      <c r="V187" s="36"/>
      <c r="W187" s="167">
        <f t="shared" si="26"/>
        <v>0</v>
      </c>
      <c r="X187" s="167">
        <v>0</v>
      </c>
      <c r="Y187" s="167">
        <f t="shared" si="27"/>
        <v>0</v>
      </c>
      <c r="Z187" s="167">
        <v>0</v>
      </c>
      <c r="AA187" s="168">
        <f t="shared" si="28"/>
        <v>0</v>
      </c>
      <c r="AR187" s="18" t="s">
        <v>317</v>
      </c>
      <c r="AT187" s="18" t="s">
        <v>236</v>
      </c>
      <c r="AU187" s="18" t="s">
        <v>87</v>
      </c>
      <c r="AY187" s="18" t="s">
        <v>188</v>
      </c>
      <c r="BE187" s="109">
        <f t="shared" si="29"/>
        <v>0</v>
      </c>
      <c r="BF187" s="109">
        <f t="shared" si="30"/>
        <v>0</v>
      </c>
      <c r="BG187" s="109">
        <f t="shared" si="31"/>
        <v>0</v>
      </c>
      <c r="BH187" s="109">
        <f t="shared" si="32"/>
        <v>0</v>
      </c>
      <c r="BI187" s="109">
        <f t="shared" si="33"/>
        <v>0</v>
      </c>
      <c r="BJ187" s="18" t="s">
        <v>87</v>
      </c>
      <c r="BK187" s="169">
        <f t="shared" si="34"/>
        <v>0</v>
      </c>
      <c r="BL187" s="18" t="s">
        <v>253</v>
      </c>
      <c r="BM187" s="18" t="s">
        <v>556</v>
      </c>
    </row>
    <row r="188" spans="2:65" s="1" customFormat="1" ht="31.5" customHeight="1">
      <c r="B188" s="132"/>
      <c r="C188" s="161" t="s">
        <v>376</v>
      </c>
      <c r="D188" s="161" t="s">
        <v>189</v>
      </c>
      <c r="E188" s="162" t="s">
        <v>1294</v>
      </c>
      <c r="F188" s="319" t="s">
        <v>1295</v>
      </c>
      <c r="G188" s="319"/>
      <c r="H188" s="319"/>
      <c r="I188" s="319"/>
      <c r="J188" s="265" t="s">
        <v>247</v>
      </c>
      <c r="K188" s="266">
        <v>2</v>
      </c>
      <c r="L188" s="320">
        <v>0</v>
      </c>
      <c r="M188" s="320"/>
      <c r="N188" s="321">
        <f t="shared" si="25"/>
        <v>0</v>
      </c>
      <c r="O188" s="321"/>
      <c r="P188" s="321"/>
      <c r="Q188" s="321"/>
      <c r="R188" s="135"/>
      <c r="T188" s="166" t="s">
        <v>5</v>
      </c>
      <c r="U188" s="42" t="s">
        <v>43</v>
      </c>
      <c r="V188" s="36"/>
      <c r="W188" s="167">
        <f t="shared" si="26"/>
        <v>0</v>
      </c>
      <c r="X188" s="167">
        <v>0</v>
      </c>
      <c r="Y188" s="167">
        <f t="shared" si="27"/>
        <v>0</v>
      </c>
      <c r="Z188" s="167">
        <v>0</v>
      </c>
      <c r="AA188" s="168">
        <f t="shared" si="28"/>
        <v>0</v>
      </c>
      <c r="AR188" s="18" t="s">
        <v>253</v>
      </c>
      <c r="AT188" s="18" t="s">
        <v>189</v>
      </c>
      <c r="AU188" s="18" t="s">
        <v>87</v>
      </c>
      <c r="AY188" s="18" t="s">
        <v>188</v>
      </c>
      <c r="BE188" s="109">
        <f t="shared" si="29"/>
        <v>0</v>
      </c>
      <c r="BF188" s="109">
        <f t="shared" si="30"/>
        <v>0</v>
      </c>
      <c r="BG188" s="109">
        <f t="shared" si="31"/>
        <v>0</v>
      </c>
      <c r="BH188" s="109">
        <f t="shared" si="32"/>
        <v>0</v>
      </c>
      <c r="BI188" s="109">
        <f t="shared" si="33"/>
        <v>0</v>
      </c>
      <c r="BJ188" s="18" t="s">
        <v>87</v>
      </c>
      <c r="BK188" s="169">
        <f t="shared" si="34"/>
        <v>0</v>
      </c>
      <c r="BL188" s="18" t="s">
        <v>253</v>
      </c>
      <c r="BM188" s="18" t="s">
        <v>564</v>
      </c>
    </row>
    <row r="189" spans="2:65" s="1" customFormat="1" ht="22.5" customHeight="1">
      <c r="B189" s="132"/>
      <c r="C189" s="170" t="s">
        <v>380</v>
      </c>
      <c r="D189" s="170" t="s">
        <v>236</v>
      </c>
      <c r="E189" s="171" t="s">
        <v>1296</v>
      </c>
      <c r="F189" s="331" t="s">
        <v>1297</v>
      </c>
      <c r="G189" s="331"/>
      <c r="H189" s="331"/>
      <c r="I189" s="331"/>
      <c r="J189" s="269" t="s">
        <v>247</v>
      </c>
      <c r="K189" s="270">
        <v>2</v>
      </c>
      <c r="L189" s="332">
        <v>0</v>
      </c>
      <c r="M189" s="332"/>
      <c r="N189" s="333">
        <f t="shared" si="25"/>
        <v>0</v>
      </c>
      <c r="O189" s="321"/>
      <c r="P189" s="321"/>
      <c r="Q189" s="321"/>
      <c r="R189" s="135"/>
      <c r="T189" s="166" t="s">
        <v>5</v>
      </c>
      <c r="U189" s="42" t="s">
        <v>43</v>
      </c>
      <c r="V189" s="36"/>
      <c r="W189" s="167">
        <f t="shared" si="26"/>
        <v>0</v>
      </c>
      <c r="X189" s="167">
        <v>0</v>
      </c>
      <c r="Y189" s="167">
        <f t="shared" si="27"/>
        <v>0</v>
      </c>
      <c r="Z189" s="167">
        <v>0</v>
      </c>
      <c r="AA189" s="168">
        <f t="shared" si="28"/>
        <v>0</v>
      </c>
      <c r="AR189" s="18" t="s">
        <v>317</v>
      </c>
      <c r="AT189" s="18" t="s">
        <v>236</v>
      </c>
      <c r="AU189" s="18" t="s">
        <v>87</v>
      </c>
      <c r="AY189" s="18" t="s">
        <v>188</v>
      </c>
      <c r="BE189" s="109">
        <f t="shared" si="29"/>
        <v>0</v>
      </c>
      <c r="BF189" s="109">
        <f t="shared" si="30"/>
        <v>0</v>
      </c>
      <c r="BG189" s="109">
        <f t="shared" si="31"/>
        <v>0</v>
      </c>
      <c r="BH189" s="109">
        <f t="shared" si="32"/>
        <v>0</v>
      </c>
      <c r="BI189" s="109">
        <f t="shared" si="33"/>
        <v>0</v>
      </c>
      <c r="BJ189" s="18" t="s">
        <v>87</v>
      </c>
      <c r="BK189" s="169">
        <f t="shared" si="34"/>
        <v>0</v>
      </c>
      <c r="BL189" s="18" t="s">
        <v>253</v>
      </c>
      <c r="BM189" s="18" t="s">
        <v>572</v>
      </c>
    </row>
    <row r="190" spans="2:65" s="1" customFormat="1" ht="22.5" customHeight="1">
      <c r="B190" s="132"/>
      <c r="C190" s="161" t="s">
        <v>383</v>
      </c>
      <c r="D190" s="161" t="s">
        <v>189</v>
      </c>
      <c r="E190" s="162" t="s">
        <v>1298</v>
      </c>
      <c r="F190" s="319" t="s">
        <v>1299</v>
      </c>
      <c r="G190" s="319"/>
      <c r="H190" s="319"/>
      <c r="I190" s="319"/>
      <c r="J190" s="265" t="s">
        <v>247</v>
      </c>
      <c r="K190" s="266">
        <v>1</v>
      </c>
      <c r="L190" s="320">
        <v>0</v>
      </c>
      <c r="M190" s="320"/>
      <c r="N190" s="321">
        <f t="shared" si="25"/>
        <v>0</v>
      </c>
      <c r="O190" s="321"/>
      <c r="P190" s="321"/>
      <c r="Q190" s="321"/>
      <c r="R190" s="135"/>
      <c r="T190" s="166" t="s">
        <v>5</v>
      </c>
      <c r="U190" s="42" t="s">
        <v>43</v>
      </c>
      <c r="V190" s="36"/>
      <c r="W190" s="167">
        <f t="shared" si="26"/>
        <v>0</v>
      </c>
      <c r="X190" s="167">
        <v>0</v>
      </c>
      <c r="Y190" s="167">
        <f t="shared" si="27"/>
        <v>0</v>
      </c>
      <c r="Z190" s="167">
        <v>0</v>
      </c>
      <c r="AA190" s="168">
        <f t="shared" si="28"/>
        <v>0</v>
      </c>
      <c r="AR190" s="18" t="s">
        <v>253</v>
      </c>
      <c r="AT190" s="18" t="s">
        <v>189</v>
      </c>
      <c r="AU190" s="18" t="s">
        <v>87</v>
      </c>
      <c r="AY190" s="18" t="s">
        <v>188</v>
      </c>
      <c r="BE190" s="109">
        <f t="shared" si="29"/>
        <v>0</v>
      </c>
      <c r="BF190" s="109">
        <f t="shared" si="30"/>
        <v>0</v>
      </c>
      <c r="BG190" s="109">
        <f t="shared" si="31"/>
        <v>0</v>
      </c>
      <c r="BH190" s="109">
        <f t="shared" si="32"/>
        <v>0</v>
      </c>
      <c r="BI190" s="109">
        <f t="shared" si="33"/>
        <v>0</v>
      </c>
      <c r="BJ190" s="18" t="s">
        <v>87</v>
      </c>
      <c r="BK190" s="169">
        <f t="shared" si="34"/>
        <v>0</v>
      </c>
      <c r="BL190" s="18" t="s">
        <v>253</v>
      </c>
      <c r="BM190" s="18" t="s">
        <v>580</v>
      </c>
    </row>
    <row r="191" spans="2:65" s="1" customFormat="1" ht="22.5" customHeight="1">
      <c r="B191" s="132"/>
      <c r="C191" s="170" t="s">
        <v>387</v>
      </c>
      <c r="D191" s="170" t="s">
        <v>236</v>
      </c>
      <c r="E191" s="171" t="s">
        <v>1300</v>
      </c>
      <c r="F191" s="331" t="s">
        <v>1301</v>
      </c>
      <c r="G191" s="331"/>
      <c r="H191" s="331"/>
      <c r="I191" s="331"/>
      <c r="J191" s="269" t="s">
        <v>247</v>
      </c>
      <c r="K191" s="270">
        <v>1</v>
      </c>
      <c r="L191" s="332">
        <v>0</v>
      </c>
      <c r="M191" s="332"/>
      <c r="N191" s="333">
        <f t="shared" si="25"/>
        <v>0</v>
      </c>
      <c r="O191" s="321"/>
      <c r="P191" s="321"/>
      <c r="Q191" s="321"/>
      <c r="R191" s="135"/>
      <c r="T191" s="166" t="s">
        <v>5</v>
      </c>
      <c r="U191" s="42" t="s">
        <v>43</v>
      </c>
      <c r="V191" s="36"/>
      <c r="W191" s="167">
        <f t="shared" si="26"/>
        <v>0</v>
      </c>
      <c r="X191" s="167">
        <v>0</v>
      </c>
      <c r="Y191" s="167">
        <f t="shared" si="27"/>
        <v>0</v>
      </c>
      <c r="Z191" s="167">
        <v>0</v>
      </c>
      <c r="AA191" s="168">
        <f t="shared" si="28"/>
        <v>0</v>
      </c>
      <c r="AR191" s="18" t="s">
        <v>317</v>
      </c>
      <c r="AT191" s="18" t="s">
        <v>236</v>
      </c>
      <c r="AU191" s="18" t="s">
        <v>87</v>
      </c>
      <c r="AY191" s="18" t="s">
        <v>188</v>
      </c>
      <c r="BE191" s="109">
        <f t="shared" si="29"/>
        <v>0</v>
      </c>
      <c r="BF191" s="109">
        <f t="shared" si="30"/>
        <v>0</v>
      </c>
      <c r="BG191" s="109">
        <f t="shared" si="31"/>
        <v>0</v>
      </c>
      <c r="BH191" s="109">
        <f t="shared" si="32"/>
        <v>0</v>
      </c>
      <c r="BI191" s="109">
        <f t="shared" si="33"/>
        <v>0</v>
      </c>
      <c r="BJ191" s="18" t="s">
        <v>87</v>
      </c>
      <c r="BK191" s="169">
        <f t="shared" si="34"/>
        <v>0</v>
      </c>
      <c r="BL191" s="18" t="s">
        <v>253</v>
      </c>
      <c r="BM191" s="18" t="s">
        <v>588</v>
      </c>
    </row>
    <row r="192" spans="2:65" s="1" customFormat="1" ht="31.5" customHeight="1">
      <c r="B192" s="132"/>
      <c r="C192" s="161" t="s">
        <v>391</v>
      </c>
      <c r="D192" s="161" t="s">
        <v>189</v>
      </c>
      <c r="E192" s="162" t="s">
        <v>1302</v>
      </c>
      <c r="F192" s="319" t="s">
        <v>1303</v>
      </c>
      <c r="G192" s="319"/>
      <c r="H192" s="319"/>
      <c r="I192" s="319"/>
      <c r="J192" s="265" t="s">
        <v>247</v>
      </c>
      <c r="K192" s="266">
        <v>1</v>
      </c>
      <c r="L192" s="320">
        <v>0</v>
      </c>
      <c r="M192" s="320"/>
      <c r="N192" s="321">
        <f t="shared" si="25"/>
        <v>0</v>
      </c>
      <c r="O192" s="321"/>
      <c r="P192" s="321"/>
      <c r="Q192" s="321"/>
      <c r="R192" s="135"/>
      <c r="T192" s="166" t="s">
        <v>5</v>
      </c>
      <c r="U192" s="42" t="s">
        <v>43</v>
      </c>
      <c r="V192" s="36"/>
      <c r="W192" s="167">
        <f t="shared" si="26"/>
        <v>0</v>
      </c>
      <c r="X192" s="167">
        <v>0</v>
      </c>
      <c r="Y192" s="167">
        <f t="shared" si="27"/>
        <v>0</v>
      </c>
      <c r="Z192" s="167">
        <v>0</v>
      </c>
      <c r="AA192" s="168">
        <f t="shared" si="28"/>
        <v>0</v>
      </c>
      <c r="AR192" s="18" t="s">
        <v>253</v>
      </c>
      <c r="AT192" s="18" t="s">
        <v>189</v>
      </c>
      <c r="AU192" s="18" t="s">
        <v>87</v>
      </c>
      <c r="AY192" s="18" t="s">
        <v>188</v>
      </c>
      <c r="BE192" s="109">
        <f t="shared" si="29"/>
        <v>0</v>
      </c>
      <c r="BF192" s="109">
        <f t="shared" si="30"/>
        <v>0</v>
      </c>
      <c r="BG192" s="109">
        <f t="shared" si="31"/>
        <v>0</v>
      </c>
      <c r="BH192" s="109">
        <f t="shared" si="32"/>
        <v>0</v>
      </c>
      <c r="BI192" s="109">
        <f t="shared" si="33"/>
        <v>0</v>
      </c>
      <c r="BJ192" s="18" t="s">
        <v>87</v>
      </c>
      <c r="BK192" s="169">
        <f t="shared" si="34"/>
        <v>0</v>
      </c>
      <c r="BL192" s="18" t="s">
        <v>253</v>
      </c>
      <c r="BM192" s="18" t="s">
        <v>596</v>
      </c>
    </row>
    <row r="193" spans="2:65" s="1" customFormat="1" ht="22.5" customHeight="1">
      <c r="B193" s="132"/>
      <c r="C193" s="170" t="s">
        <v>396</v>
      </c>
      <c r="D193" s="170" t="s">
        <v>236</v>
      </c>
      <c r="E193" s="171" t="s">
        <v>1304</v>
      </c>
      <c r="F193" s="331" t="s">
        <v>1305</v>
      </c>
      <c r="G193" s="331"/>
      <c r="H193" s="331"/>
      <c r="I193" s="331"/>
      <c r="J193" s="269" t="s">
        <v>247</v>
      </c>
      <c r="K193" s="270">
        <v>1</v>
      </c>
      <c r="L193" s="332">
        <v>0</v>
      </c>
      <c r="M193" s="332"/>
      <c r="N193" s="333">
        <f t="shared" si="25"/>
        <v>0</v>
      </c>
      <c r="O193" s="321"/>
      <c r="P193" s="321"/>
      <c r="Q193" s="321"/>
      <c r="R193" s="135"/>
      <c r="T193" s="166" t="s">
        <v>5</v>
      </c>
      <c r="U193" s="42" t="s">
        <v>43</v>
      </c>
      <c r="V193" s="36"/>
      <c r="W193" s="167">
        <f t="shared" si="26"/>
        <v>0</v>
      </c>
      <c r="X193" s="167">
        <v>0</v>
      </c>
      <c r="Y193" s="167">
        <f t="shared" si="27"/>
        <v>0</v>
      </c>
      <c r="Z193" s="167">
        <v>0</v>
      </c>
      <c r="AA193" s="168">
        <f t="shared" si="28"/>
        <v>0</v>
      </c>
      <c r="AR193" s="18" t="s">
        <v>317</v>
      </c>
      <c r="AT193" s="18" t="s">
        <v>236</v>
      </c>
      <c r="AU193" s="18" t="s">
        <v>87</v>
      </c>
      <c r="AY193" s="18" t="s">
        <v>188</v>
      </c>
      <c r="BE193" s="109">
        <f t="shared" si="29"/>
        <v>0</v>
      </c>
      <c r="BF193" s="109">
        <f t="shared" si="30"/>
        <v>0</v>
      </c>
      <c r="BG193" s="109">
        <f t="shared" si="31"/>
        <v>0</v>
      </c>
      <c r="BH193" s="109">
        <f t="shared" si="32"/>
        <v>0</v>
      </c>
      <c r="BI193" s="109">
        <f t="shared" si="33"/>
        <v>0</v>
      </c>
      <c r="BJ193" s="18" t="s">
        <v>87</v>
      </c>
      <c r="BK193" s="169">
        <f t="shared" si="34"/>
        <v>0</v>
      </c>
      <c r="BL193" s="18" t="s">
        <v>253</v>
      </c>
      <c r="BM193" s="18" t="s">
        <v>605</v>
      </c>
    </row>
    <row r="194" spans="2:65" s="1" customFormat="1" ht="22.5" customHeight="1">
      <c r="B194" s="132"/>
      <c r="C194" s="161" t="s">
        <v>400</v>
      </c>
      <c r="D194" s="161" t="s">
        <v>189</v>
      </c>
      <c r="E194" s="162" t="s">
        <v>1306</v>
      </c>
      <c r="F194" s="319" t="s">
        <v>1307</v>
      </c>
      <c r="G194" s="319"/>
      <c r="H194" s="319"/>
      <c r="I194" s="319"/>
      <c r="J194" s="265" t="s">
        <v>247</v>
      </c>
      <c r="K194" s="266">
        <v>1</v>
      </c>
      <c r="L194" s="320">
        <v>0</v>
      </c>
      <c r="M194" s="320"/>
      <c r="N194" s="321">
        <f t="shared" si="25"/>
        <v>0</v>
      </c>
      <c r="O194" s="321"/>
      <c r="P194" s="321"/>
      <c r="Q194" s="321"/>
      <c r="R194" s="135"/>
      <c r="T194" s="166" t="s">
        <v>5</v>
      </c>
      <c r="U194" s="42" t="s">
        <v>43</v>
      </c>
      <c r="V194" s="36"/>
      <c r="W194" s="167">
        <f t="shared" si="26"/>
        <v>0</v>
      </c>
      <c r="X194" s="167">
        <v>0</v>
      </c>
      <c r="Y194" s="167">
        <f t="shared" si="27"/>
        <v>0</v>
      </c>
      <c r="Z194" s="167">
        <v>0</v>
      </c>
      <c r="AA194" s="168">
        <f t="shared" si="28"/>
        <v>0</v>
      </c>
      <c r="AR194" s="18" t="s">
        <v>253</v>
      </c>
      <c r="AT194" s="18" t="s">
        <v>189</v>
      </c>
      <c r="AU194" s="18" t="s">
        <v>87</v>
      </c>
      <c r="AY194" s="18" t="s">
        <v>188</v>
      </c>
      <c r="BE194" s="109">
        <f t="shared" si="29"/>
        <v>0</v>
      </c>
      <c r="BF194" s="109">
        <f t="shared" si="30"/>
        <v>0</v>
      </c>
      <c r="BG194" s="109">
        <f t="shared" si="31"/>
        <v>0</v>
      </c>
      <c r="BH194" s="109">
        <f t="shared" si="32"/>
        <v>0</v>
      </c>
      <c r="BI194" s="109">
        <f t="shared" si="33"/>
        <v>0</v>
      </c>
      <c r="BJ194" s="18" t="s">
        <v>87</v>
      </c>
      <c r="BK194" s="169">
        <f t="shared" si="34"/>
        <v>0</v>
      </c>
      <c r="BL194" s="18" t="s">
        <v>253</v>
      </c>
      <c r="BM194" s="18" t="s">
        <v>613</v>
      </c>
    </row>
    <row r="195" spans="2:65" s="1" customFormat="1" ht="22.5" customHeight="1">
      <c r="B195" s="132"/>
      <c r="C195" s="161" t="s">
        <v>404</v>
      </c>
      <c r="D195" s="161" t="s">
        <v>189</v>
      </c>
      <c r="E195" s="162" t="s">
        <v>1308</v>
      </c>
      <c r="F195" s="319" t="s">
        <v>1309</v>
      </c>
      <c r="G195" s="319"/>
      <c r="H195" s="319"/>
      <c r="I195" s="319"/>
      <c r="J195" s="265" t="s">
        <v>247</v>
      </c>
      <c r="K195" s="266">
        <v>1</v>
      </c>
      <c r="L195" s="320">
        <v>0</v>
      </c>
      <c r="M195" s="320"/>
      <c r="N195" s="321">
        <f t="shared" si="25"/>
        <v>0</v>
      </c>
      <c r="O195" s="321"/>
      <c r="P195" s="321"/>
      <c r="Q195" s="321"/>
      <c r="R195" s="135"/>
      <c r="T195" s="166" t="s">
        <v>5</v>
      </c>
      <c r="U195" s="42" t="s">
        <v>43</v>
      </c>
      <c r="V195" s="36"/>
      <c r="W195" s="167">
        <f t="shared" si="26"/>
        <v>0</v>
      </c>
      <c r="X195" s="167">
        <v>0</v>
      </c>
      <c r="Y195" s="167">
        <f t="shared" si="27"/>
        <v>0</v>
      </c>
      <c r="Z195" s="167">
        <v>0</v>
      </c>
      <c r="AA195" s="168">
        <f t="shared" si="28"/>
        <v>0</v>
      </c>
      <c r="AR195" s="18" t="s">
        <v>253</v>
      </c>
      <c r="AT195" s="18" t="s">
        <v>189</v>
      </c>
      <c r="AU195" s="18" t="s">
        <v>87</v>
      </c>
      <c r="AY195" s="18" t="s">
        <v>188</v>
      </c>
      <c r="BE195" s="109">
        <f t="shared" si="29"/>
        <v>0</v>
      </c>
      <c r="BF195" s="109">
        <f t="shared" si="30"/>
        <v>0</v>
      </c>
      <c r="BG195" s="109">
        <f t="shared" si="31"/>
        <v>0</v>
      </c>
      <c r="BH195" s="109">
        <f t="shared" si="32"/>
        <v>0</v>
      </c>
      <c r="BI195" s="109">
        <f t="shared" si="33"/>
        <v>0</v>
      </c>
      <c r="BJ195" s="18" t="s">
        <v>87</v>
      </c>
      <c r="BK195" s="169">
        <f t="shared" si="34"/>
        <v>0</v>
      </c>
      <c r="BL195" s="18" t="s">
        <v>253</v>
      </c>
      <c r="BM195" s="18" t="s">
        <v>621</v>
      </c>
    </row>
    <row r="196" spans="2:65" s="1" customFormat="1" ht="22.5" customHeight="1">
      <c r="B196" s="132"/>
      <c r="C196" s="161" t="s">
        <v>408</v>
      </c>
      <c r="D196" s="161" t="s">
        <v>189</v>
      </c>
      <c r="E196" s="162" t="s">
        <v>1310</v>
      </c>
      <c r="F196" s="319" t="s">
        <v>1311</v>
      </c>
      <c r="G196" s="319"/>
      <c r="H196" s="319"/>
      <c r="I196" s="319"/>
      <c r="J196" s="265" t="s">
        <v>247</v>
      </c>
      <c r="K196" s="266">
        <v>1</v>
      </c>
      <c r="L196" s="320">
        <v>0</v>
      </c>
      <c r="M196" s="320"/>
      <c r="N196" s="321">
        <f t="shared" si="25"/>
        <v>0</v>
      </c>
      <c r="O196" s="321"/>
      <c r="P196" s="321"/>
      <c r="Q196" s="321"/>
      <c r="R196" s="135"/>
      <c r="T196" s="166" t="s">
        <v>5</v>
      </c>
      <c r="U196" s="42" t="s">
        <v>43</v>
      </c>
      <c r="V196" s="36"/>
      <c r="W196" s="167">
        <f t="shared" si="26"/>
        <v>0</v>
      </c>
      <c r="X196" s="167">
        <v>0</v>
      </c>
      <c r="Y196" s="167">
        <f t="shared" si="27"/>
        <v>0</v>
      </c>
      <c r="Z196" s="167">
        <v>0</v>
      </c>
      <c r="AA196" s="168">
        <f t="shared" si="28"/>
        <v>0</v>
      </c>
      <c r="AR196" s="18" t="s">
        <v>253</v>
      </c>
      <c r="AT196" s="18" t="s">
        <v>189</v>
      </c>
      <c r="AU196" s="18" t="s">
        <v>87</v>
      </c>
      <c r="AY196" s="18" t="s">
        <v>188</v>
      </c>
      <c r="BE196" s="109">
        <f t="shared" si="29"/>
        <v>0</v>
      </c>
      <c r="BF196" s="109">
        <f t="shared" si="30"/>
        <v>0</v>
      </c>
      <c r="BG196" s="109">
        <f t="shared" si="31"/>
        <v>0</v>
      </c>
      <c r="BH196" s="109">
        <f t="shared" si="32"/>
        <v>0</v>
      </c>
      <c r="BI196" s="109">
        <f t="shared" si="33"/>
        <v>0</v>
      </c>
      <c r="BJ196" s="18" t="s">
        <v>87</v>
      </c>
      <c r="BK196" s="169">
        <f t="shared" si="34"/>
        <v>0</v>
      </c>
      <c r="BL196" s="18" t="s">
        <v>253</v>
      </c>
      <c r="BM196" s="18" t="s">
        <v>629</v>
      </c>
    </row>
    <row r="197" spans="2:65" s="1" customFormat="1" ht="22.5" customHeight="1">
      <c r="B197" s="132"/>
      <c r="C197" s="161" t="s">
        <v>412</v>
      </c>
      <c r="D197" s="161" t="s">
        <v>189</v>
      </c>
      <c r="E197" s="162" t="s">
        <v>1312</v>
      </c>
      <c r="F197" s="319" t="s">
        <v>1313</v>
      </c>
      <c r="G197" s="319"/>
      <c r="H197" s="319"/>
      <c r="I197" s="319"/>
      <c r="J197" s="265" t="s">
        <v>247</v>
      </c>
      <c r="K197" s="266">
        <v>2</v>
      </c>
      <c r="L197" s="320">
        <v>0</v>
      </c>
      <c r="M197" s="320"/>
      <c r="N197" s="321">
        <f t="shared" si="25"/>
        <v>0</v>
      </c>
      <c r="O197" s="321"/>
      <c r="P197" s="321"/>
      <c r="Q197" s="321"/>
      <c r="R197" s="135"/>
      <c r="T197" s="166" t="s">
        <v>5</v>
      </c>
      <c r="U197" s="42" t="s">
        <v>43</v>
      </c>
      <c r="V197" s="36"/>
      <c r="W197" s="167">
        <f t="shared" si="26"/>
        <v>0</v>
      </c>
      <c r="X197" s="167">
        <v>0</v>
      </c>
      <c r="Y197" s="167">
        <f t="shared" si="27"/>
        <v>0</v>
      </c>
      <c r="Z197" s="167">
        <v>0</v>
      </c>
      <c r="AA197" s="168">
        <f t="shared" si="28"/>
        <v>0</v>
      </c>
      <c r="AR197" s="18" t="s">
        <v>253</v>
      </c>
      <c r="AT197" s="18" t="s">
        <v>189</v>
      </c>
      <c r="AU197" s="18" t="s">
        <v>87</v>
      </c>
      <c r="AY197" s="18" t="s">
        <v>188</v>
      </c>
      <c r="BE197" s="109">
        <f t="shared" si="29"/>
        <v>0</v>
      </c>
      <c r="BF197" s="109">
        <f t="shared" si="30"/>
        <v>0</v>
      </c>
      <c r="BG197" s="109">
        <f t="shared" si="31"/>
        <v>0</v>
      </c>
      <c r="BH197" s="109">
        <f t="shared" si="32"/>
        <v>0</v>
      </c>
      <c r="BI197" s="109">
        <f t="shared" si="33"/>
        <v>0</v>
      </c>
      <c r="BJ197" s="18" t="s">
        <v>87</v>
      </c>
      <c r="BK197" s="169">
        <f t="shared" si="34"/>
        <v>0</v>
      </c>
      <c r="BL197" s="18" t="s">
        <v>253</v>
      </c>
      <c r="BM197" s="18" t="s">
        <v>637</v>
      </c>
    </row>
    <row r="198" spans="2:65" s="1" customFormat="1" ht="31.5" customHeight="1">
      <c r="B198" s="132"/>
      <c r="C198" s="161" t="s">
        <v>416</v>
      </c>
      <c r="D198" s="161" t="s">
        <v>189</v>
      </c>
      <c r="E198" s="162" t="s">
        <v>1314</v>
      </c>
      <c r="F198" s="319" t="s">
        <v>1315</v>
      </c>
      <c r="G198" s="319"/>
      <c r="H198" s="319"/>
      <c r="I198" s="319"/>
      <c r="J198" s="265" t="s">
        <v>299</v>
      </c>
      <c r="K198" s="266">
        <v>48</v>
      </c>
      <c r="L198" s="320">
        <v>0</v>
      </c>
      <c r="M198" s="320"/>
      <c r="N198" s="321">
        <f t="shared" si="25"/>
        <v>0</v>
      </c>
      <c r="O198" s="321"/>
      <c r="P198" s="321"/>
      <c r="Q198" s="321"/>
      <c r="R198" s="135"/>
      <c r="T198" s="166" t="s">
        <v>5</v>
      </c>
      <c r="U198" s="42" t="s">
        <v>43</v>
      </c>
      <c r="V198" s="36"/>
      <c r="W198" s="167">
        <f t="shared" si="26"/>
        <v>0</v>
      </c>
      <c r="X198" s="167">
        <v>0</v>
      </c>
      <c r="Y198" s="167">
        <f t="shared" si="27"/>
        <v>0</v>
      </c>
      <c r="Z198" s="167">
        <v>0</v>
      </c>
      <c r="AA198" s="168">
        <f t="shared" si="28"/>
        <v>0</v>
      </c>
      <c r="AR198" s="18" t="s">
        <v>253</v>
      </c>
      <c r="AT198" s="18" t="s">
        <v>189</v>
      </c>
      <c r="AU198" s="18" t="s">
        <v>87</v>
      </c>
      <c r="AY198" s="18" t="s">
        <v>188</v>
      </c>
      <c r="BE198" s="109">
        <f t="shared" si="29"/>
        <v>0</v>
      </c>
      <c r="BF198" s="109">
        <f t="shared" si="30"/>
        <v>0</v>
      </c>
      <c r="BG198" s="109">
        <f t="shared" si="31"/>
        <v>0</v>
      </c>
      <c r="BH198" s="109">
        <f t="shared" si="32"/>
        <v>0</v>
      </c>
      <c r="BI198" s="109">
        <f t="shared" si="33"/>
        <v>0</v>
      </c>
      <c r="BJ198" s="18" t="s">
        <v>87</v>
      </c>
      <c r="BK198" s="169">
        <f t="shared" si="34"/>
        <v>0</v>
      </c>
      <c r="BL198" s="18" t="s">
        <v>253</v>
      </c>
      <c r="BM198" s="18" t="s">
        <v>643</v>
      </c>
    </row>
    <row r="199" spans="2:65" s="1" customFormat="1" ht="31.5" customHeight="1">
      <c r="B199" s="132"/>
      <c r="C199" s="161" t="s">
        <v>420</v>
      </c>
      <c r="D199" s="161" t="s">
        <v>189</v>
      </c>
      <c r="E199" s="162" t="s">
        <v>1316</v>
      </c>
      <c r="F199" s="319" t="s">
        <v>1317</v>
      </c>
      <c r="G199" s="319"/>
      <c r="H199" s="319"/>
      <c r="I199" s="319"/>
      <c r="J199" s="265" t="s">
        <v>209</v>
      </c>
      <c r="K199" s="266">
        <v>0.65</v>
      </c>
      <c r="L199" s="320">
        <v>0</v>
      </c>
      <c r="M199" s="320"/>
      <c r="N199" s="321">
        <f t="shared" si="25"/>
        <v>0</v>
      </c>
      <c r="O199" s="321"/>
      <c r="P199" s="321"/>
      <c r="Q199" s="321"/>
      <c r="R199" s="135"/>
      <c r="T199" s="166" t="s">
        <v>5</v>
      </c>
      <c r="U199" s="42" t="s">
        <v>43</v>
      </c>
      <c r="V199" s="36"/>
      <c r="W199" s="167">
        <f t="shared" si="26"/>
        <v>0</v>
      </c>
      <c r="X199" s="167">
        <v>0</v>
      </c>
      <c r="Y199" s="167">
        <f t="shared" si="27"/>
        <v>0</v>
      </c>
      <c r="Z199" s="167">
        <v>0</v>
      </c>
      <c r="AA199" s="168">
        <f t="shared" si="28"/>
        <v>0</v>
      </c>
      <c r="AR199" s="18" t="s">
        <v>253</v>
      </c>
      <c r="AT199" s="18" t="s">
        <v>189</v>
      </c>
      <c r="AU199" s="18" t="s">
        <v>87</v>
      </c>
      <c r="AY199" s="18" t="s">
        <v>188</v>
      </c>
      <c r="BE199" s="109">
        <f t="shared" si="29"/>
        <v>0</v>
      </c>
      <c r="BF199" s="109">
        <f t="shared" si="30"/>
        <v>0</v>
      </c>
      <c r="BG199" s="109">
        <f t="shared" si="31"/>
        <v>0</v>
      </c>
      <c r="BH199" s="109">
        <f t="shared" si="32"/>
        <v>0</v>
      </c>
      <c r="BI199" s="109">
        <f t="shared" si="33"/>
        <v>0</v>
      </c>
      <c r="BJ199" s="18" t="s">
        <v>87</v>
      </c>
      <c r="BK199" s="169">
        <f t="shared" si="34"/>
        <v>0</v>
      </c>
      <c r="BL199" s="18" t="s">
        <v>253</v>
      </c>
      <c r="BM199" s="18" t="s">
        <v>651</v>
      </c>
    </row>
    <row r="200" spans="2:65" s="10" customFormat="1" ht="29.85" customHeight="1">
      <c r="B200" s="150"/>
      <c r="C200" s="151"/>
      <c r="D200" s="160" t="s">
        <v>1201</v>
      </c>
      <c r="E200" s="160"/>
      <c r="F200" s="267"/>
      <c r="G200" s="267"/>
      <c r="H200" s="267"/>
      <c r="I200" s="267"/>
      <c r="J200" s="267"/>
      <c r="K200" s="267"/>
      <c r="L200" s="160"/>
      <c r="M200" s="160"/>
      <c r="N200" s="317">
        <f>BK200</f>
        <v>0</v>
      </c>
      <c r="O200" s="318"/>
      <c r="P200" s="318"/>
      <c r="Q200" s="318"/>
      <c r="R200" s="153"/>
      <c r="T200" s="154"/>
      <c r="U200" s="151"/>
      <c r="V200" s="151"/>
      <c r="W200" s="155">
        <f>SUM(W201:W223)</f>
        <v>0</v>
      </c>
      <c r="X200" s="151"/>
      <c r="Y200" s="155">
        <f>SUM(Y201:Y223)</f>
        <v>0</v>
      </c>
      <c r="Z200" s="151"/>
      <c r="AA200" s="156">
        <f>SUM(AA201:AA223)</f>
        <v>0</v>
      </c>
      <c r="AR200" s="157" t="s">
        <v>87</v>
      </c>
      <c r="AT200" s="158" t="s">
        <v>75</v>
      </c>
      <c r="AU200" s="158" t="s">
        <v>83</v>
      </c>
      <c r="AY200" s="157" t="s">
        <v>188</v>
      </c>
      <c r="BK200" s="159">
        <f>SUM(BK201:BK223)</f>
        <v>0</v>
      </c>
    </row>
    <row r="201" spans="2:65" s="1" customFormat="1" ht="22.5" customHeight="1">
      <c r="B201" s="132"/>
      <c r="C201" s="161" t="s">
        <v>424</v>
      </c>
      <c r="D201" s="161" t="s">
        <v>189</v>
      </c>
      <c r="E201" s="162" t="s">
        <v>1318</v>
      </c>
      <c r="F201" s="319" t="s">
        <v>1319</v>
      </c>
      <c r="G201" s="319"/>
      <c r="H201" s="319"/>
      <c r="I201" s="319"/>
      <c r="J201" s="265" t="s">
        <v>299</v>
      </c>
      <c r="K201" s="266">
        <v>30</v>
      </c>
      <c r="L201" s="320">
        <v>0</v>
      </c>
      <c r="M201" s="320"/>
      <c r="N201" s="321">
        <f t="shared" ref="N201:N223" si="35">ROUND(L201*K201,3)</f>
        <v>0</v>
      </c>
      <c r="O201" s="321"/>
      <c r="P201" s="321"/>
      <c r="Q201" s="321"/>
      <c r="R201" s="135"/>
      <c r="T201" s="166" t="s">
        <v>5</v>
      </c>
      <c r="U201" s="42" t="s">
        <v>43</v>
      </c>
      <c r="V201" s="36"/>
      <c r="W201" s="167">
        <f t="shared" ref="W201:W223" si="36">V201*K201</f>
        <v>0</v>
      </c>
      <c r="X201" s="167">
        <v>0</v>
      </c>
      <c r="Y201" s="167">
        <f t="shared" ref="Y201:Y223" si="37">X201*K201</f>
        <v>0</v>
      </c>
      <c r="Z201" s="167">
        <v>0</v>
      </c>
      <c r="AA201" s="168">
        <f t="shared" ref="AA201:AA223" si="38">Z201*K201</f>
        <v>0</v>
      </c>
      <c r="AR201" s="18" t="s">
        <v>253</v>
      </c>
      <c r="AT201" s="18" t="s">
        <v>189</v>
      </c>
      <c r="AU201" s="18" t="s">
        <v>87</v>
      </c>
      <c r="AY201" s="18" t="s">
        <v>188</v>
      </c>
      <c r="BE201" s="109">
        <f t="shared" ref="BE201:BE223" si="39">IF(U201="základná",N201,0)</f>
        <v>0</v>
      </c>
      <c r="BF201" s="109">
        <f t="shared" ref="BF201:BF223" si="40">IF(U201="znížená",N201,0)</f>
        <v>0</v>
      </c>
      <c r="BG201" s="109">
        <f t="shared" ref="BG201:BG223" si="41">IF(U201="zákl. prenesená",N201,0)</f>
        <v>0</v>
      </c>
      <c r="BH201" s="109">
        <f t="shared" ref="BH201:BH223" si="42">IF(U201="zníž. prenesená",N201,0)</f>
        <v>0</v>
      </c>
      <c r="BI201" s="109">
        <f t="shared" ref="BI201:BI223" si="43">IF(U201="nulová",N201,0)</f>
        <v>0</v>
      </c>
      <c r="BJ201" s="18" t="s">
        <v>87</v>
      </c>
      <c r="BK201" s="169">
        <f t="shared" ref="BK201:BK223" si="44">ROUND(L201*K201,3)</f>
        <v>0</v>
      </c>
      <c r="BL201" s="18" t="s">
        <v>253</v>
      </c>
      <c r="BM201" s="18" t="s">
        <v>659</v>
      </c>
    </row>
    <row r="202" spans="2:65" s="1" customFormat="1" ht="44.25" customHeight="1">
      <c r="B202" s="132"/>
      <c r="C202" s="161" t="s">
        <v>428</v>
      </c>
      <c r="D202" s="161" t="s">
        <v>189</v>
      </c>
      <c r="E202" s="162" t="s">
        <v>1320</v>
      </c>
      <c r="F202" s="319" t="s">
        <v>1321</v>
      </c>
      <c r="G202" s="319"/>
      <c r="H202" s="319"/>
      <c r="I202" s="319"/>
      <c r="J202" s="265" t="s">
        <v>299</v>
      </c>
      <c r="K202" s="266">
        <v>18</v>
      </c>
      <c r="L202" s="320">
        <v>0</v>
      </c>
      <c r="M202" s="320"/>
      <c r="N202" s="321">
        <f t="shared" si="35"/>
        <v>0</v>
      </c>
      <c r="O202" s="321"/>
      <c r="P202" s="321"/>
      <c r="Q202" s="321"/>
      <c r="R202" s="135"/>
      <c r="T202" s="166" t="s">
        <v>5</v>
      </c>
      <c r="U202" s="42" t="s">
        <v>43</v>
      </c>
      <c r="V202" s="36"/>
      <c r="W202" s="167">
        <f t="shared" si="36"/>
        <v>0</v>
      </c>
      <c r="X202" s="167">
        <v>0</v>
      </c>
      <c r="Y202" s="167">
        <f t="shared" si="37"/>
        <v>0</v>
      </c>
      <c r="Z202" s="167">
        <v>0</v>
      </c>
      <c r="AA202" s="168">
        <f t="shared" si="38"/>
        <v>0</v>
      </c>
      <c r="AR202" s="18" t="s">
        <v>253</v>
      </c>
      <c r="AT202" s="18" t="s">
        <v>189</v>
      </c>
      <c r="AU202" s="18" t="s">
        <v>87</v>
      </c>
      <c r="AY202" s="18" t="s">
        <v>188</v>
      </c>
      <c r="BE202" s="109">
        <f t="shared" si="39"/>
        <v>0</v>
      </c>
      <c r="BF202" s="109">
        <f t="shared" si="40"/>
        <v>0</v>
      </c>
      <c r="BG202" s="109">
        <f t="shared" si="41"/>
        <v>0</v>
      </c>
      <c r="BH202" s="109">
        <f t="shared" si="42"/>
        <v>0</v>
      </c>
      <c r="BI202" s="109">
        <f t="shared" si="43"/>
        <v>0</v>
      </c>
      <c r="BJ202" s="18" t="s">
        <v>87</v>
      </c>
      <c r="BK202" s="169">
        <f t="shared" si="44"/>
        <v>0</v>
      </c>
      <c r="BL202" s="18" t="s">
        <v>253</v>
      </c>
      <c r="BM202" s="18" t="s">
        <v>667</v>
      </c>
    </row>
    <row r="203" spans="2:65" s="1" customFormat="1" ht="31.5" customHeight="1">
      <c r="B203" s="132"/>
      <c r="C203" s="161" t="s">
        <v>432</v>
      </c>
      <c r="D203" s="161" t="s">
        <v>189</v>
      </c>
      <c r="E203" s="162" t="s">
        <v>1322</v>
      </c>
      <c r="F203" s="319" t="s">
        <v>1323</v>
      </c>
      <c r="G203" s="319"/>
      <c r="H203" s="319"/>
      <c r="I203" s="319"/>
      <c r="J203" s="265" t="s">
        <v>299</v>
      </c>
      <c r="K203" s="266">
        <v>40</v>
      </c>
      <c r="L203" s="320">
        <v>0</v>
      </c>
      <c r="M203" s="320"/>
      <c r="N203" s="321">
        <f t="shared" si="35"/>
        <v>0</v>
      </c>
      <c r="O203" s="321"/>
      <c r="P203" s="321"/>
      <c r="Q203" s="321"/>
      <c r="R203" s="135"/>
      <c r="T203" s="166" t="s">
        <v>5</v>
      </c>
      <c r="U203" s="42" t="s">
        <v>43</v>
      </c>
      <c r="V203" s="36"/>
      <c r="W203" s="167">
        <f t="shared" si="36"/>
        <v>0</v>
      </c>
      <c r="X203" s="167">
        <v>0</v>
      </c>
      <c r="Y203" s="167">
        <f t="shared" si="37"/>
        <v>0</v>
      </c>
      <c r="Z203" s="167">
        <v>0</v>
      </c>
      <c r="AA203" s="168">
        <f t="shared" si="38"/>
        <v>0</v>
      </c>
      <c r="AR203" s="18" t="s">
        <v>253</v>
      </c>
      <c r="AT203" s="18" t="s">
        <v>189</v>
      </c>
      <c r="AU203" s="18" t="s">
        <v>87</v>
      </c>
      <c r="AY203" s="18" t="s">
        <v>188</v>
      </c>
      <c r="BE203" s="109">
        <f t="shared" si="39"/>
        <v>0</v>
      </c>
      <c r="BF203" s="109">
        <f t="shared" si="40"/>
        <v>0</v>
      </c>
      <c r="BG203" s="109">
        <f t="shared" si="41"/>
        <v>0</v>
      </c>
      <c r="BH203" s="109">
        <f t="shared" si="42"/>
        <v>0</v>
      </c>
      <c r="BI203" s="109">
        <f t="shared" si="43"/>
        <v>0</v>
      </c>
      <c r="BJ203" s="18" t="s">
        <v>87</v>
      </c>
      <c r="BK203" s="169">
        <f t="shared" si="44"/>
        <v>0</v>
      </c>
      <c r="BL203" s="18" t="s">
        <v>253</v>
      </c>
      <c r="BM203" s="18" t="s">
        <v>675</v>
      </c>
    </row>
    <row r="204" spans="2:65" s="1" customFormat="1" ht="31.5" customHeight="1">
      <c r="B204" s="132"/>
      <c r="C204" s="161" t="s">
        <v>436</v>
      </c>
      <c r="D204" s="161" t="s">
        <v>189</v>
      </c>
      <c r="E204" s="162" t="s">
        <v>1324</v>
      </c>
      <c r="F204" s="319" t="s">
        <v>1325</v>
      </c>
      <c r="G204" s="319"/>
      <c r="H204" s="319"/>
      <c r="I204" s="319"/>
      <c r="J204" s="265" t="s">
        <v>299</v>
      </c>
      <c r="K204" s="266">
        <v>51</v>
      </c>
      <c r="L204" s="320">
        <v>0</v>
      </c>
      <c r="M204" s="320"/>
      <c r="N204" s="321">
        <f t="shared" si="35"/>
        <v>0</v>
      </c>
      <c r="O204" s="321"/>
      <c r="P204" s="321"/>
      <c r="Q204" s="321"/>
      <c r="R204" s="135"/>
      <c r="T204" s="166" t="s">
        <v>5</v>
      </c>
      <c r="U204" s="42" t="s">
        <v>43</v>
      </c>
      <c r="V204" s="36"/>
      <c r="W204" s="167">
        <f t="shared" si="36"/>
        <v>0</v>
      </c>
      <c r="X204" s="167">
        <v>0</v>
      </c>
      <c r="Y204" s="167">
        <f t="shared" si="37"/>
        <v>0</v>
      </c>
      <c r="Z204" s="167">
        <v>0</v>
      </c>
      <c r="AA204" s="168">
        <f t="shared" si="38"/>
        <v>0</v>
      </c>
      <c r="AR204" s="18" t="s">
        <v>253</v>
      </c>
      <c r="AT204" s="18" t="s">
        <v>189</v>
      </c>
      <c r="AU204" s="18" t="s">
        <v>87</v>
      </c>
      <c r="AY204" s="18" t="s">
        <v>188</v>
      </c>
      <c r="BE204" s="109">
        <f t="shared" si="39"/>
        <v>0</v>
      </c>
      <c r="BF204" s="109">
        <f t="shared" si="40"/>
        <v>0</v>
      </c>
      <c r="BG204" s="109">
        <f t="shared" si="41"/>
        <v>0</v>
      </c>
      <c r="BH204" s="109">
        <f t="shared" si="42"/>
        <v>0</v>
      </c>
      <c r="BI204" s="109">
        <f t="shared" si="43"/>
        <v>0</v>
      </c>
      <c r="BJ204" s="18" t="s">
        <v>87</v>
      </c>
      <c r="BK204" s="169">
        <f t="shared" si="44"/>
        <v>0</v>
      </c>
      <c r="BL204" s="18" t="s">
        <v>253</v>
      </c>
      <c r="BM204" s="18" t="s">
        <v>682</v>
      </c>
    </row>
    <row r="205" spans="2:65" s="1" customFormat="1" ht="31.5" customHeight="1">
      <c r="B205" s="132"/>
      <c r="C205" s="161" t="s">
        <v>440</v>
      </c>
      <c r="D205" s="161" t="s">
        <v>189</v>
      </c>
      <c r="E205" s="162" t="s">
        <v>1326</v>
      </c>
      <c r="F205" s="319" t="s">
        <v>1327</v>
      </c>
      <c r="G205" s="319"/>
      <c r="H205" s="319"/>
      <c r="I205" s="319"/>
      <c r="J205" s="265" t="s">
        <v>299</v>
      </c>
      <c r="K205" s="266">
        <v>16</v>
      </c>
      <c r="L205" s="320">
        <v>0</v>
      </c>
      <c r="M205" s="320"/>
      <c r="N205" s="321">
        <f t="shared" si="35"/>
        <v>0</v>
      </c>
      <c r="O205" s="321"/>
      <c r="P205" s="321"/>
      <c r="Q205" s="321"/>
      <c r="R205" s="135"/>
      <c r="T205" s="166" t="s">
        <v>5</v>
      </c>
      <c r="U205" s="42" t="s">
        <v>43</v>
      </c>
      <c r="V205" s="36"/>
      <c r="W205" s="167">
        <f t="shared" si="36"/>
        <v>0</v>
      </c>
      <c r="X205" s="167">
        <v>0</v>
      </c>
      <c r="Y205" s="167">
        <f t="shared" si="37"/>
        <v>0</v>
      </c>
      <c r="Z205" s="167">
        <v>0</v>
      </c>
      <c r="AA205" s="168">
        <f t="shared" si="38"/>
        <v>0</v>
      </c>
      <c r="AR205" s="18" t="s">
        <v>253</v>
      </c>
      <c r="AT205" s="18" t="s">
        <v>189</v>
      </c>
      <c r="AU205" s="18" t="s">
        <v>87</v>
      </c>
      <c r="AY205" s="18" t="s">
        <v>188</v>
      </c>
      <c r="BE205" s="109">
        <f t="shared" si="39"/>
        <v>0</v>
      </c>
      <c r="BF205" s="109">
        <f t="shared" si="40"/>
        <v>0</v>
      </c>
      <c r="BG205" s="109">
        <f t="shared" si="41"/>
        <v>0</v>
      </c>
      <c r="BH205" s="109">
        <f t="shared" si="42"/>
        <v>0</v>
      </c>
      <c r="BI205" s="109">
        <f t="shared" si="43"/>
        <v>0</v>
      </c>
      <c r="BJ205" s="18" t="s">
        <v>87</v>
      </c>
      <c r="BK205" s="169">
        <f t="shared" si="44"/>
        <v>0</v>
      </c>
      <c r="BL205" s="18" t="s">
        <v>253</v>
      </c>
      <c r="BM205" s="18" t="s">
        <v>690</v>
      </c>
    </row>
    <row r="206" spans="2:65" s="1" customFormat="1" ht="22.5" customHeight="1">
      <c r="B206" s="132"/>
      <c r="C206" s="161" t="s">
        <v>444</v>
      </c>
      <c r="D206" s="161" t="s">
        <v>189</v>
      </c>
      <c r="E206" s="162" t="s">
        <v>1328</v>
      </c>
      <c r="F206" s="319" t="s">
        <v>1329</v>
      </c>
      <c r="G206" s="319"/>
      <c r="H206" s="319"/>
      <c r="I206" s="319"/>
      <c r="J206" s="265" t="s">
        <v>299</v>
      </c>
      <c r="K206" s="266">
        <v>18</v>
      </c>
      <c r="L206" s="320">
        <v>0</v>
      </c>
      <c r="M206" s="320"/>
      <c r="N206" s="321">
        <f t="shared" si="35"/>
        <v>0</v>
      </c>
      <c r="O206" s="321"/>
      <c r="P206" s="321"/>
      <c r="Q206" s="321"/>
      <c r="R206" s="135"/>
      <c r="T206" s="166" t="s">
        <v>5</v>
      </c>
      <c r="U206" s="42" t="s">
        <v>43</v>
      </c>
      <c r="V206" s="36"/>
      <c r="W206" s="167">
        <f t="shared" si="36"/>
        <v>0</v>
      </c>
      <c r="X206" s="167">
        <v>0</v>
      </c>
      <c r="Y206" s="167">
        <f t="shared" si="37"/>
        <v>0</v>
      </c>
      <c r="Z206" s="167">
        <v>0</v>
      </c>
      <c r="AA206" s="168">
        <f t="shared" si="38"/>
        <v>0</v>
      </c>
      <c r="AR206" s="18" t="s">
        <v>253</v>
      </c>
      <c r="AT206" s="18" t="s">
        <v>189</v>
      </c>
      <c r="AU206" s="18" t="s">
        <v>87</v>
      </c>
      <c r="AY206" s="18" t="s">
        <v>188</v>
      </c>
      <c r="BE206" s="109">
        <f t="shared" si="39"/>
        <v>0</v>
      </c>
      <c r="BF206" s="109">
        <f t="shared" si="40"/>
        <v>0</v>
      </c>
      <c r="BG206" s="109">
        <f t="shared" si="41"/>
        <v>0</v>
      </c>
      <c r="BH206" s="109">
        <f t="shared" si="42"/>
        <v>0</v>
      </c>
      <c r="BI206" s="109">
        <f t="shared" si="43"/>
        <v>0</v>
      </c>
      <c r="BJ206" s="18" t="s">
        <v>87</v>
      </c>
      <c r="BK206" s="169">
        <f t="shared" si="44"/>
        <v>0</v>
      </c>
      <c r="BL206" s="18" t="s">
        <v>253</v>
      </c>
      <c r="BM206" s="18" t="s">
        <v>698</v>
      </c>
    </row>
    <row r="207" spans="2:65" s="1" customFormat="1" ht="22.5" customHeight="1">
      <c r="B207" s="132"/>
      <c r="C207" s="161" t="s">
        <v>448</v>
      </c>
      <c r="D207" s="161" t="s">
        <v>189</v>
      </c>
      <c r="E207" s="162" t="s">
        <v>1330</v>
      </c>
      <c r="F207" s="319" t="s">
        <v>1331</v>
      </c>
      <c r="G207" s="319"/>
      <c r="H207" s="319"/>
      <c r="I207" s="319"/>
      <c r="J207" s="265" t="s">
        <v>247</v>
      </c>
      <c r="K207" s="266">
        <v>26</v>
      </c>
      <c r="L207" s="320">
        <v>0</v>
      </c>
      <c r="M207" s="320"/>
      <c r="N207" s="321">
        <f t="shared" si="35"/>
        <v>0</v>
      </c>
      <c r="O207" s="321"/>
      <c r="P207" s="321"/>
      <c r="Q207" s="321"/>
      <c r="R207" s="135"/>
      <c r="T207" s="166" t="s">
        <v>5</v>
      </c>
      <c r="U207" s="42" t="s">
        <v>43</v>
      </c>
      <c r="V207" s="36"/>
      <c r="W207" s="167">
        <f t="shared" si="36"/>
        <v>0</v>
      </c>
      <c r="X207" s="167">
        <v>0</v>
      </c>
      <c r="Y207" s="167">
        <f t="shared" si="37"/>
        <v>0</v>
      </c>
      <c r="Z207" s="167">
        <v>0</v>
      </c>
      <c r="AA207" s="168">
        <f t="shared" si="38"/>
        <v>0</v>
      </c>
      <c r="AR207" s="18" t="s">
        <v>253</v>
      </c>
      <c r="AT207" s="18" t="s">
        <v>189</v>
      </c>
      <c r="AU207" s="18" t="s">
        <v>87</v>
      </c>
      <c r="AY207" s="18" t="s">
        <v>188</v>
      </c>
      <c r="BE207" s="109">
        <f t="shared" si="39"/>
        <v>0</v>
      </c>
      <c r="BF207" s="109">
        <f t="shared" si="40"/>
        <v>0</v>
      </c>
      <c r="BG207" s="109">
        <f t="shared" si="41"/>
        <v>0</v>
      </c>
      <c r="BH207" s="109">
        <f t="shared" si="42"/>
        <v>0</v>
      </c>
      <c r="BI207" s="109">
        <f t="shared" si="43"/>
        <v>0</v>
      </c>
      <c r="BJ207" s="18" t="s">
        <v>87</v>
      </c>
      <c r="BK207" s="169">
        <f t="shared" si="44"/>
        <v>0</v>
      </c>
      <c r="BL207" s="18" t="s">
        <v>253</v>
      </c>
      <c r="BM207" s="18" t="s">
        <v>706</v>
      </c>
    </row>
    <row r="208" spans="2:65" s="1" customFormat="1" ht="22.5" customHeight="1">
      <c r="B208" s="132"/>
      <c r="C208" s="161" t="s">
        <v>452</v>
      </c>
      <c r="D208" s="161" t="s">
        <v>189</v>
      </c>
      <c r="E208" s="162" t="s">
        <v>1332</v>
      </c>
      <c r="F208" s="319" t="s">
        <v>1333</v>
      </c>
      <c r="G208" s="319"/>
      <c r="H208" s="319"/>
      <c r="I208" s="319"/>
      <c r="J208" s="265" t="s">
        <v>247</v>
      </c>
      <c r="K208" s="266">
        <v>1</v>
      </c>
      <c r="L208" s="320">
        <v>0</v>
      </c>
      <c r="M208" s="320"/>
      <c r="N208" s="321">
        <f t="shared" si="35"/>
        <v>0</v>
      </c>
      <c r="O208" s="321"/>
      <c r="P208" s="321"/>
      <c r="Q208" s="321"/>
      <c r="R208" s="135"/>
      <c r="T208" s="166" t="s">
        <v>5</v>
      </c>
      <c r="U208" s="42" t="s">
        <v>43</v>
      </c>
      <c r="V208" s="36"/>
      <c r="W208" s="167">
        <f t="shared" si="36"/>
        <v>0</v>
      </c>
      <c r="X208" s="167">
        <v>0</v>
      </c>
      <c r="Y208" s="167">
        <f t="shared" si="37"/>
        <v>0</v>
      </c>
      <c r="Z208" s="167">
        <v>0</v>
      </c>
      <c r="AA208" s="168">
        <f t="shared" si="38"/>
        <v>0</v>
      </c>
      <c r="AR208" s="18" t="s">
        <v>253</v>
      </c>
      <c r="AT208" s="18" t="s">
        <v>189</v>
      </c>
      <c r="AU208" s="18" t="s">
        <v>87</v>
      </c>
      <c r="AY208" s="18" t="s">
        <v>188</v>
      </c>
      <c r="BE208" s="109">
        <f t="shared" si="39"/>
        <v>0</v>
      </c>
      <c r="BF208" s="109">
        <f t="shared" si="40"/>
        <v>0</v>
      </c>
      <c r="BG208" s="109">
        <f t="shared" si="41"/>
        <v>0</v>
      </c>
      <c r="BH208" s="109">
        <f t="shared" si="42"/>
        <v>0</v>
      </c>
      <c r="BI208" s="109">
        <f t="shared" si="43"/>
        <v>0</v>
      </c>
      <c r="BJ208" s="18" t="s">
        <v>87</v>
      </c>
      <c r="BK208" s="169">
        <f t="shared" si="44"/>
        <v>0</v>
      </c>
      <c r="BL208" s="18" t="s">
        <v>253</v>
      </c>
      <c r="BM208" s="18" t="s">
        <v>714</v>
      </c>
    </row>
    <row r="209" spans="2:65" s="1" customFormat="1" ht="31.5" customHeight="1">
      <c r="B209" s="132"/>
      <c r="C209" s="161" t="s">
        <v>456</v>
      </c>
      <c r="D209" s="161" t="s">
        <v>189</v>
      </c>
      <c r="E209" s="162" t="s">
        <v>1334</v>
      </c>
      <c r="F209" s="319" t="s">
        <v>1335</v>
      </c>
      <c r="G209" s="319"/>
      <c r="H209" s="319"/>
      <c r="I209" s="319"/>
      <c r="J209" s="265" t="s">
        <v>247</v>
      </c>
      <c r="K209" s="266">
        <v>26</v>
      </c>
      <c r="L209" s="320">
        <v>0</v>
      </c>
      <c r="M209" s="320"/>
      <c r="N209" s="321">
        <f t="shared" si="35"/>
        <v>0</v>
      </c>
      <c r="O209" s="321"/>
      <c r="P209" s="321"/>
      <c r="Q209" s="321"/>
      <c r="R209" s="135"/>
      <c r="T209" s="166" t="s">
        <v>5</v>
      </c>
      <c r="U209" s="42" t="s">
        <v>43</v>
      </c>
      <c r="V209" s="36"/>
      <c r="W209" s="167">
        <f t="shared" si="36"/>
        <v>0</v>
      </c>
      <c r="X209" s="167">
        <v>0</v>
      </c>
      <c r="Y209" s="167">
        <f t="shared" si="37"/>
        <v>0</v>
      </c>
      <c r="Z209" s="167">
        <v>0</v>
      </c>
      <c r="AA209" s="168">
        <f t="shared" si="38"/>
        <v>0</v>
      </c>
      <c r="AR209" s="18" t="s">
        <v>253</v>
      </c>
      <c r="AT209" s="18" t="s">
        <v>189</v>
      </c>
      <c r="AU209" s="18" t="s">
        <v>87</v>
      </c>
      <c r="AY209" s="18" t="s">
        <v>188</v>
      </c>
      <c r="BE209" s="109">
        <f t="shared" si="39"/>
        <v>0</v>
      </c>
      <c r="BF209" s="109">
        <f t="shared" si="40"/>
        <v>0</v>
      </c>
      <c r="BG209" s="109">
        <f t="shared" si="41"/>
        <v>0</v>
      </c>
      <c r="BH209" s="109">
        <f t="shared" si="42"/>
        <v>0</v>
      </c>
      <c r="BI209" s="109">
        <f t="shared" si="43"/>
        <v>0</v>
      </c>
      <c r="BJ209" s="18" t="s">
        <v>87</v>
      </c>
      <c r="BK209" s="169">
        <f t="shared" si="44"/>
        <v>0</v>
      </c>
      <c r="BL209" s="18" t="s">
        <v>253</v>
      </c>
      <c r="BM209" s="18" t="s">
        <v>722</v>
      </c>
    </row>
    <row r="210" spans="2:65" s="1" customFormat="1" ht="22.5" customHeight="1">
      <c r="B210" s="132"/>
      <c r="C210" s="170" t="s">
        <v>460</v>
      </c>
      <c r="D210" s="170" t="s">
        <v>236</v>
      </c>
      <c r="E210" s="171" t="s">
        <v>1336</v>
      </c>
      <c r="F210" s="331" t="s">
        <v>1337</v>
      </c>
      <c r="G210" s="331"/>
      <c r="H210" s="331"/>
      <c r="I210" s="331"/>
      <c r="J210" s="269" t="s">
        <v>247</v>
      </c>
      <c r="K210" s="270">
        <v>26</v>
      </c>
      <c r="L210" s="332">
        <v>0</v>
      </c>
      <c r="M210" s="332"/>
      <c r="N210" s="333">
        <f t="shared" si="35"/>
        <v>0</v>
      </c>
      <c r="O210" s="321"/>
      <c r="P210" s="321"/>
      <c r="Q210" s="321"/>
      <c r="R210" s="135"/>
      <c r="T210" s="166" t="s">
        <v>5</v>
      </c>
      <c r="U210" s="42" t="s">
        <v>43</v>
      </c>
      <c r="V210" s="36"/>
      <c r="W210" s="167">
        <f t="shared" si="36"/>
        <v>0</v>
      </c>
      <c r="X210" s="167">
        <v>0</v>
      </c>
      <c r="Y210" s="167">
        <f t="shared" si="37"/>
        <v>0</v>
      </c>
      <c r="Z210" s="167">
        <v>0</v>
      </c>
      <c r="AA210" s="168">
        <f t="shared" si="38"/>
        <v>0</v>
      </c>
      <c r="AR210" s="18" t="s">
        <v>317</v>
      </c>
      <c r="AT210" s="18" t="s">
        <v>236</v>
      </c>
      <c r="AU210" s="18" t="s">
        <v>87</v>
      </c>
      <c r="AY210" s="18" t="s">
        <v>188</v>
      </c>
      <c r="BE210" s="109">
        <f t="shared" si="39"/>
        <v>0</v>
      </c>
      <c r="BF210" s="109">
        <f t="shared" si="40"/>
        <v>0</v>
      </c>
      <c r="BG210" s="109">
        <f t="shared" si="41"/>
        <v>0</v>
      </c>
      <c r="BH210" s="109">
        <f t="shared" si="42"/>
        <v>0</v>
      </c>
      <c r="BI210" s="109">
        <f t="shared" si="43"/>
        <v>0</v>
      </c>
      <c r="BJ210" s="18" t="s">
        <v>87</v>
      </c>
      <c r="BK210" s="169">
        <f t="shared" si="44"/>
        <v>0</v>
      </c>
      <c r="BL210" s="18" t="s">
        <v>253</v>
      </c>
      <c r="BM210" s="18" t="s">
        <v>730</v>
      </c>
    </row>
    <row r="211" spans="2:65" s="1" customFormat="1" ht="44.25" customHeight="1">
      <c r="B211" s="132"/>
      <c r="C211" s="161" t="s">
        <v>464</v>
      </c>
      <c r="D211" s="161" t="s">
        <v>189</v>
      </c>
      <c r="E211" s="162" t="s">
        <v>1338</v>
      </c>
      <c r="F211" s="319" t="s">
        <v>1339</v>
      </c>
      <c r="G211" s="319"/>
      <c r="H211" s="319"/>
      <c r="I211" s="319"/>
      <c r="J211" s="265" t="s">
        <v>247</v>
      </c>
      <c r="K211" s="266">
        <v>4</v>
      </c>
      <c r="L211" s="320">
        <v>0</v>
      </c>
      <c r="M211" s="320"/>
      <c r="N211" s="321">
        <f t="shared" si="35"/>
        <v>0</v>
      </c>
      <c r="O211" s="321"/>
      <c r="P211" s="321"/>
      <c r="Q211" s="321"/>
      <c r="R211" s="135"/>
      <c r="T211" s="166" t="s">
        <v>5</v>
      </c>
      <c r="U211" s="42" t="s">
        <v>43</v>
      </c>
      <c r="V211" s="36"/>
      <c r="W211" s="167">
        <f t="shared" si="36"/>
        <v>0</v>
      </c>
      <c r="X211" s="167">
        <v>0</v>
      </c>
      <c r="Y211" s="167">
        <f t="shared" si="37"/>
        <v>0</v>
      </c>
      <c r="Z211" s="167">
        <v>0</v>
      </c>
      <c r="AA211" s="168">
        <f t="shared" si="38"/>
        <v>0</v>
      </c>
      <c r="AR211" s="18" t="s">
        <v>253</v>
      </c>
      <c r="AT211" s="18" t="s">
        <v>189</v>
      </c>
      <c r="AU211" s="18" t="s">
        <v>87</v>
      </c>
      <c r="AY211" s="18" t="s">
        <v>188</v>
      </c>
      <c r="BE211" s="109">
        <f t="shared" si="39"/>
        <v>0</v>
      </c>
      <c r="BF211" s="109">
        <f t="shared" si="40"/>
        <v>0</v>
      </c>
      <c r="BG211" s="109">
        <f t="shared" si="41"/>
        <v>0</v>
      </c>
      <c r="BH211" s="109">
        <f t="shared" si="42"/>
        <v>0</v>
      </c>
      <c r="BI211" s="109">
        <f t="shared" si="43"/>
        <v>0</v>
      </c>
      <c r="BJ211" s="18" t="s">
        <v>87</v>
      </c>
      <c r="BK211" s="169">
        <f t="shared" si="44"/>
        <v>0</v>
      </c>
      <c r="BL211" s="18" t="s">
        <v>253</v>
      </c>
      <c r="BM211" s="18" t="s">
        <v>738</v>
      </c>
    </row>
    <row r="212" spans="2:65" s="1" customFormat="1" ht="22.5" customHeight="1">
      <c r="B212" s="132"/>
      <c r="C212" s="170" t="s">
        <v>468</v>
      </c>
      <c r="D212" s="170" t="s">
        <v>236</v>
      </c>
      <c r="E212" s="171" t="s">
        <v>1340</v>
      </c>
      <c r="F212" s="331" t="s">
        <v>1341</v>
      </c>
      <c r="G212" s="331"/>
      <c r="H212" s="331"/>
      <c r="I212" s="331"/>
      <c r="J212" s="269" t="s">
        <v>247</v>
      </c>
      <c r="K212" s="270">
        <v>4</v>
      </c>
      <c r="L212" s="332">
        <v>0</v>
      </c>
      <c r="M212" s="332"/>
      <c r="N212" s="333">
        <f t="shared" si="35"/>
        <v>0</v>
      </c>
      <c r="O212" s="321"/>
      <c r="P212" s="321"/>
      <c r="Q212" s="321"/>
      <c r="R212" s="135"/>
      <c r="T212" s="166" t="s">
        <v>5</v>
      </c>
      <c r="U212" s="42" t="s">
        <v>43</v>
      </c>
      <c r="V212" s="36"/>
      <c r="W212" s="167">
        <f t="shared" si="36"/>
        <v>0</v>
      </c>
      <c r="X212" s="167">
        <v>0</v>
      </c>
      <c r="Y212" s="167">
        <f t="shared" si="37"/>
        <v>0</v>
      </c>
      <c r="Z212" s="167">
        <v>0</v>
      </c>
      <c r="AA212" s="168">
        <f t="shared" si="38"/>
        <v>0</v>
      </c>
      <c r="AR212" s="18" t="s">
        <v>317</v>
      </c>
      <c r="AT212" s="18" t="s">
        <v>236</v>
      </c>
      <c r="AU212" s="18" t="s">
        <v>87</v>
      </c>
      <c r="AY212" s="18" t="s">
        <v>188</v>
      </c>
      <c r="BE212" s="109">
        <f t="shared" si="39"/>
        <v>0</v>
      </c>
      <c r="BF212" s="109">
        <f t="shared" si="40"/>
        <v>0</v>
      </c>
      <c r="BG212" s="109">
        <f t="shared" si="41"/>
        <v>0</v>
      </c>
      <c r="BH212" s="109">
        <f t="shared" si="42"/>
        <v>0</v>
      </c>
      <c r="BI212" s="109">
        <f t="shared" si="43"/>
        <v>0</v>
      </c>
      <c r="BJ212" s="18" t="s">
        <v>87</v>
      </c>
      <c r="BK212" s="169">
        <f t="shared" si="44"/>
        <v>0</v>
      </c>
      <c r="BL212" s="18" t="s">
        <v>253</v>
      </c>
      <c r="BM212" s="18" t="s">
        <v>746</v>
      </c>
    </row>
    <row r="213" spans="2:65" s="1" customFormat="1" ht="44.25" customHeight="1">
      <c r="B213" s="132"/>
      <c r="C213" s="161" t="s">
        <v>472</v>
      </c>
      <c r="D213" s="161" t="s">
        <v>189</v>
      </c>
      <c r="E213" s="162" t="s">
        <v>1342</v>
      </c>
      <c r="F213" s="319" t="s">
        <v>1343</v>
      </c>
      <c r="G213" s="319"/>
      <c r="H213" s="319"/>
      <c r="I213" s="319"/>
      <c r="J213" s="265" t="s">
        <v>247</v>
      </c>
      <c r="K213" s="266">
        <v>8</v>
      </c>
      <c r="L213" s="320">
        <v>0</v>
      </c>
      <c r="M213" s="320"/>
      <c r="N213" s="321">
        <f t="shared" si="35"/>
        <v>0</v>
      </c>
      <c r="O213" s="321"/>
      <c r="P213" s="321"/>
      <c r="Q213" s="321"/>
      <c r="R213" s="135"/>
      <c r="T213" s="166" t="s">
        <v>5</v>
      </c>
      <c r="U213" s="42" t="s">
        <v>43</v>
      </c>
      <c r="V213" s="36"/>
      <c r="W213" s="167">
        <f t="shared" si="36"/>
        <v>0</v>
      </c>
      <c r="X213" s="167">
        <v>0</v>
      </c>
      <c r="Y213" s="167">
        <f t="shared" si="37"/>
        <v>0</v>
      </c>
      <c r="Z213" s="167">
        <v>0</v>
      </c>
      <c r="AA213" s="168">
        <f t="shared" si="38"/>
        <v>0</v>
      </c>
      <c r="AR213" s="18" t="s">
        <v>253</v>
      </c>
      <c r="AT213" s="18" t="s">
        <v>189</v>
      </c>
      <c r="AU213" s="18" t="s">
        <v>87</v>
      </c>
      <c r="AY213" s="18" t="s">
        <v>188</v>
      </c>
      <c r="BE213" s="109">
        <f t="shared" si="39"/>
        <v>0</v>
      </c>
      <c r="BF213" s="109">
        <f t="shared" si="40"/>
        <v>0</v>
      </c>
      <c r="BG213" s="109">
        <f t="shared" si="41"/>
        <v>0</v>
      </c>
      <c r="BH213" s="109">
        <f t="shared" si="42"/>
        <v>0</v>
      </c>
      <c r="BI213" s="109">
        <f t="shared" si="43"/>
        <v>0</v>
      </c>
      <c r="BJ213" s="18" t="s">
        <v>87</v>
      </c>
      <c r="BK213" s="169">
        <f t="shared" si="44"/>
        <v>0</v>
      </c>
      <c r="BL213" s="18" t="s">
        <v>253</v>
      </c>
      <c r="BM213" s="18" t="s">
        <v>754</v>
      </c>
    </row>
    <row r="214" spans="2:65" s="1" customFormat="1" ht="22.5" customHeight="1">
      <c r="B214" s="132"/>
      <c r="C214" s="170" t="s">
        <v>476</v>
      </c>
      <c r="D214" s="170" t="s">
        <v>236</v>
      </c>
      <c r="E214" s="171" t="s">
        <v>1344</v>
      </c>
      <c r="F214" s="331" t="s">
        <v>1345</v>
      </c>
      <c r="G214" s="331"/>
      <c r="H214" s="331"/>
      <c r="I214" s="331"/>
      <c r="J214" s="269" t="s">
        <v>247</v>
      </c>
      <c r="K214" s="270">
        <v>4</v>
      </c>
      <c r="L214" s="332">
        <v>0</v>
      </c>
      <c r="M214" s="332"/>
      <c r="N214" s="333">
        <f t="shared" si="35"/>
        <v>0</v>
      </c>
      <c r="O214" s="321"/>
      <c r="P214" s="321"/>
      <c r="Q214" s="321"/>
      <c r="R214" s="135"/>
      <c r="T214" s="166" t="s">
        <v>5</v>
      </c>
      <c r="U214" s="42" t="s">
        <v>43</v>
      </c>
      <c r="V214" s="36"/>
      <c r="W214" s="167">
        <f t="shared" si="36"/>
        <v>0</v>
      </c>
      <c r="X214" s="167">
        <v>0</v>
      </c>
      <c r="Y214" s="167">
        <f t="shared" si="37"/>
        <v>0</v>
      </c>
      <c r="Z214" s="167">
        <v>0</v>
      </c>
      <c r="AA214" s="168">
        <f t="shared" si="38"/>
        <v>0</v>
      </c>
      <c r="AR214" s="18" t="s">
        <v>317</v>
      </c>
      <c r="AT214" s="18" t="s">
        <v>236</v>
      </c>
      <c r="AU214" s="18" t="s">
        <v>87</v>
      </c>
      <c r="AY214" s="18" t="s">
        <v>188</v>
      </c>
      <c r="BE214" s="109">
        <f t="shared" si="39"/>
        <v>0</v>
      </c>
      <c r="BF214" s="109">
        <f t="shared" si="40"/>
        <v>0</v>
      </c>
      <c r="BG214" s="109">
        <f t="shared" si="41"/>
        <v>0</v>
      </c>
      <c r="BH214" s="109">
        <f t="shared" si="42"/>
        <v>0</v>
      </c>
      <c r="BI214" s="109">
        <f t="shared" si="43"/>
        <v>0</v>
      </c>
      <c r="BJ214" s="18" t="s">
        <v>87</v>
      </c>
      <c r="BK214" s="169">
        <f t="shared" si="44"/>
        <v>0</v>
      </c>
      <c r="BL214" s="18" t="s">
        <v>253</v>
      </c>
      <c r="BM214" s="18" t="s">
        <v>762</v>
      </c>
    </row>
    <row r="215" spans="2:65" s="1" customFormat="1" ht="22.5" customHeight="1">
      <c r="B215" s="132"/>
      <c r="C215" s="170" t="s">
        <v>480</v>
      </c>
      <c r="D215" s="170" t="s">
        <v>236</v>
      </c>
      <c r="E215" s="171" t="s">
        <v>1346</v>
      </c>
      <c r="F215" s="331" t="s">
        <v>1347</v>
      </c>
      <c r="G215" s="331"/>
      <c r="H215" s="331"/>
      <c r="I215" s="331"/>
      <c r="J215" s="269" t="s">
        <v>247</v>
      </c>
      <c r="K215" s="270">
        <v>2</v>
      </c>
      <c r="L215" s="332">
        <v>0</v>
      </c>
      <c r="M215" s="332"/>
      <c r="N215" s="333">
        <f t="shared" si="35"/>
        <v>0</v>
      </c>
      <c r="O215" s="321"/>
      <c r="P215" s="321"/>
      <c r="Q215" s="321"/>
      <c r="R215" s="135"/>
      <c r="T215" s="166" t="s">
        <v>5</v>
      </c>
      <c r="U215" s="42" t="s">
        <v>43</v>
      </c>
      <c r="V215" s="36"/>
      <c r="W215" s="167">
        <f t="shared" si="36"/>
        <v>0</v>
      </c>
      <c r="X215" s="167">
        <v>0</v>
      </c>
      <c r="Y215" s="167">
        <f t="shared" si="37"/>
        <v>0</v>
      </c>
      <c r="Z215" s="167">
        <v>0</v>
      </c>
      <c r="AA215" s="168">
        <f t="shared" si="38"/>
        <v>0</v>
      </c>
      <c r="AR215" s="18" t="s">
        <v>317</v>
      </c>
      <c r="AT215" s="18" t="s">
        <v>236</v>
      </c>
      <c r="AU215" s="18" t="s">
        <v>87</v>
      </c>
      <c r="AY215" s="18" t="s">
        <v>188</v>
      </c>
      <c r="BE215" s="109">
        <f t="shared" si="39"/>
        <v>0</v>
      </c>
      <c r="BF215" s="109">
        <f t="shared" si="40"/>
        <v>0</v>
      </c>
      <c r="BG215" s="109">
        <f t="shared" si="41"/>
        <v>0</v>
      </c>
      <c r="BH215" s="109">
        <f t="shared" si="42"/>
        <v>0</v>
      </c>
      <c r="BI215" s="109">
        <f t="shared" si="43"/>
        <v>0</v>
      </c>
      <c r="BJ215" s="18" t="s">
        <v>87</v>
      </c>
      <c r="BK215" s="169">
        <f t="shared" si="44"/>
        <v>0</v>
      </c>
      <c r="BL215" s="18" t="s">
        <v>253</v>
      </c>
      <c r="BM215" s="18" t="s">
        <v>770</v>
      </c>
    </row>
    <row r="216" spans="2:65" s="1" customFormat="1" ht="22.5" customHeight="1">
      <c r="B216" s="132"/>
      <c r="C216" s="170" t="s">
        <v>484</v>
      </c>
      <c r="D216" s="170" t="s">
        <v>236</v>
      </c>
      <c r="E216" s="171" t="s">
        <v>1348</v>
      </c>
      <c r="F216" s="331" t="s">
        <v>1349</v>
      </c>
      <c r="G216" s="331"/>
      <c r="H216" s="331"/>
      <c r="I216" s="331"/>
      <c r="J216" s="269" t="s">
        <v>247</v>
      </c>
      <c r="K216" s="270">
        <v>2</v>
      </c>
      <c r="L216" s="332">
        <v>0</v>
      </c>
      <c r="M216" s="332"/>
      <c r="N216" s="333">
        <f t="shared" si="35"/>
        <v>0</v>
      </c>
      <c r="O216" s="321"/>
      <c r="P216" s="321"/>
      <c r="Q216" s="321"/>
      <c r="R216" s="135"/>
      <c r="T216" s="166" t="s">
        <v>5</v>
      </c>
      <c r="U216" s="42" t="s">
        <v>43</v>
      </c>
      <c r="V216" s="36"/>
      <c r="W216" s="167">
        <f t="shared" si="36"/>
        <v>0</v>
      </c>
      <c r="X216" s="167">
        <v>0</v>
      </c>
      <c r="Y216" s="167">
        <f t="shared" si="37"/>
        <v>0</v>
      </c>
      <c r="Z216" s="167">
        <v>0</v>
      </c>
      <c r="AA216" s="168">
        <f t="shared" si="38"/>
        <v>0</v>
      </c>
      <c r="AR216" s="18" t="s">
        <v>317</v>
      </c>
      <c r="AT216" s="18" t="s">
        <v>236</v>
      </c>
      <c r="AU216" s="18" t="s">
        <v>87</v>
      </c>
      <c r="AY216" s="18" t="s">
        <v>188</v>
      </c>
      <c r="BE216" s="109">
        <f t="shared" si="39"/>
        <v>0</v>
      </c>
      <c r="BF216" s="109">
        <f t="shared" si="40"/>
        <v>0</v>
      </c>
      <c r="BG216" s="109">
        <f t="shared" si="41"/>
        <v>0</v>
      </c>
      <c r="BH216" s="109">
        <f t="shared" si="42"/>
        <v>0</v>
      </c>
      <c r="BI216" s="109">
        <f t="shared" si="43"/>
        <v>0</v>
      </c>
      <c r="BJ216" s="18" t="s">
        <v>87</v>
      </c>
      <c r="BK216" s="169">
        <f t="shared" si="44"/>
        <v>0</v>
      </c>
      <c r="BL216" s="18" t="s">
        <v>253</v>
      </c>
      <c r="BM216" s="18" t="s">
        <v>778</v>
      </c>
    </row>
    <row r="217" spans="2:65" s="1" customFormat="1" ht="44.25" customHeight="1">
      <c r="B217" s="132"/>
      <c r="C217" s="161" t="s">
        <v>488</v>
      </c>
      <c r="D217" s="161" t="s">
        <v>189</v>
      </c>
      <c r="E217" s="162" t="s">
        <v>1350</v>
      </c>
      <c r="F217" s="319" t="s">
        <v>1351</v>
      </c>
      <c r="G217" s="319"/>
      <c r="H217" s="319"/>
      <c r="I217" s="319"/>
      <c r="J217" s="265" t="s">
        <v>247</v>
      </c>
      <c r="K217" s="266">
        <v>1</v>
      </c>
      <c r="L217" s="320">
        <v>0</v>
      </c>
      <c r="M217" s="320"/>
      <c r="N217" s="321">
        <f t="shared" si="35"/>
        <v>0</v>
      </c>
      <c r="O217" s="321"/>
      <c r="P217" s="321"/>
      <c r="Q217" s="321"/>
      <c r="R217" s="135"/>
      <c r="T217" s="166" t="s">
        <v>5</v>
      </c>
      <c r="U217" s="42" t="s">
        <v>43</v>
      </c>
      <c r="V217" s="36"/>
      <c r="W217" s="167">
        <f t="shared" si="36"/>
        <v>0</v>
      </c>
      <c r="X217" s="167">
        <v>0</v>
      </c>
      <c r="Y217" s="167">
        <f t="shared" si="37"/>
        <v>0</v>
      </c>
      <c r="Z217" s="167">
        <v>0</v>
      </c>
      <c r="AA217" s="168">
        <f t="shared" si="38"/>
        <v>0</v>
      </c>
      <c r="AR217" s="18" t="s">
        <v>253</v>
      </c>
      <c r="AT217" s="18" t="s">
        <v>189</v>
      </c>
      <c r="AU217" s="18" t="s">
        <v>87</v>
      </c>
      <c r="AY217" s="18" t="s">
        <v>188</v>
      </c>
      <c r="BE217" s="109">
        <f t="shared" si="39"/>
        <v>0</v>
      </c>
      <c r="BF217" s="109">
        <f t="shared" si="40"/>
        <v>0</v>
      </c>
      <c r="BG217" s="109">
        <f t="shared" si="41"/>
        <v>0</v>
      </c>
      <c r="BH217" s="109">
        <f t="shared" si="42"/>
        <v>0</v>
      </c>
      <c r="BI217" s="109">
        <f t="shared" si="43"/>
        <v>0</v>
      </c>
      <c r="BJ217" s="18" t="s">
        <v>87</v>
      </c>
      <c r="BK217" s="169">
        <f t="shared" si="44"/>
        <v>0</v>
      </c>
      <c r="BL217" s="18" t="s">
        <v>253</v>
      </c>
      <c r="BM217" s="18" t="s">
        <v>786</v>
      </c>
    </row>
    <row r="218" spans="2:65" s="1" customFormat="1" ht="22.5" customHeight="1">
      <c r="B218" s="132"/>
      <c r="C218" s="170" t="s">
        <v>492</v>
      </c>
      <c r="D218" s="170" t="s">
        <v>236</v>
      </c>
      <c r="E218" s="171" t="s">
        <v>1352</v>
      </c>
      <c r="F218" s="331" t="s">
        <v>1353</v>
      </c>
      <c r="G218" s="331"/>
      <c r="H218" s="331"/>
      <c r="I218" s="331"/>
      <c r="J218" s="269" t="s">
        <v>247</v>
      </c>
      <c r="K218" s="270">
        <v>1</v>
      </c>
      <c r="L218" s="332">
        <v>0</v>
      </c>
      <c r="M218" s="332"/>
      <c r="N218" s="333">
        <f t="shared" si="35"/>
        <v>0</v>
      </c>
      <c r="O218" s="321"/>
      <c r="P218" s="321"/>
      <c r="Q218" s="321"/>
      <c r="R218" s="135"/>
      <c r="T218" s="166" t="s">
        <v>5</v>
      </c>
      <c r="U218" s="42" t="s">
        <v>43</v>
      </c>
      <c r="V218" s="36"/>
      <c r="W218" s="167">
        <f t="shared" si="36"/>
        <v>0</v>
      </c>
      <c r="X218" s="167">
        <v>0</v>
      </c>
      <c r="Y218" s="167">
        <f t="shared" si="37"/>
        <v>0</v>
      </c>
      <c r="Z218" s="167">
        <v>0</v>
      </c>
      <c r="AA218" s="168">
        <f t="shared" si="38"/>
        <v>0</v>
      </c>
      <c r="AR218" s="18" t="s">
        <v>317</v>
      </c>
      <c r="AT218" s="18" t="s">
        <v>236</v>
      </c>
      <c r="AU218" s="18" t="s">
        <v>87</v>
      </c>
      <c r="AY218" s="18" t="s">
        <v>188</v>
      </c>
      <c r="BE218" s="109">
        <f t="shared" si="39"/>
        <v>0</v>
      </c>
      <c r="BF218" s="109">
        <f t="shared" si="40"/>
        <v>0</v>
      </c>
      <c r="BG218" s="109">
        <f t="shared" si="41"/>
        <v>0</v>
      </c>
      <c r="BH218" s="109">
        <f t="shared" si="42"/>
        <v>0</v>
      </c>
      <c r="BI218" s="109">
        <f t="shared" si="43"/>
        <v>0</v>
      </c>
      <c r="BJ218" s="18" t="s">
        <v>87</v>
      </c>
      <c r="BK218" s="169">
        <f t="shared" si="44"/>
        <v>0</v>
      </c>
      <c r="BL218" s="18" t="s">
        <v>253</v>
      </c>
      <c r="BM218" s="18" t="s">
        <v>794</v>
      </c>
    </row>
    <row r="219" spans="2:65" s="1" customFormat="1" ht="31.5" customHeight="1">
      <c r="B219" s="132"/>
      <c r="C219" s="161" t="s">
        <v>496</v>
      </c>
      <c r="D219" s="161" t="s">
        <v>189</v>
      </c>
      <c r="E219" s="162" t="s">
        <v>1354</v>
      </c>
      <c r="F219" s="319" t="s">
        <v>1355</v>
      </c>
      <c r="G219" s="319"/>
      <c r="H219" s="319"/>
      <c r="I219" s="319"/>
      <c r="J219" s="265" t="s">
        <v>1356</v>
      </c>
      <c r="K219" s="266">
        <v>1</v>
      </c>
      <c r="L219" s="320">
        <v>0</v>
      </c>
      <c r="M219" s="320"/>
      <c r="N219" s="321">
        <f t="shared" si="35"/>
        <v>0</v>
      </c>
      <c r="O219" s="321"/>
      <c r="P219" s="321"/>
      <c r="Q219" s="321"/>
      <c r="R219" s="135"/>
      <c r="T219" s="166" t="s">
        <v>5</v>
      </c>
      <c r="U219" s="42" t="s">
        <v>43</v>
      </c>
      <c r="V219" s="36"/>
      <c r="W219" s="167">
        <f t="shared" si="36"/>
        <v>0</v>
      </c>
      <c r="X219" s="167">
        <v>0</v>
      </c>
      <c r="Y219" s="167">
        <f t="shared" si="37"/>
        <v>0</v>
      </c>
      <c r="Z219" s="167">
        <v>0</v>
      </c>
      <c r="AA219" s="168">
        <f t="shared" si="38"/>
        <v>0</v>
      </c>
      <c r="AR219" s="18" t="s">
        <v>253</v>
      </c>
      <c r="AT219" s="18" t="s">
        <v>189</v>
      </c>
      <c r="AU219" s="18" t="s">
        <v>87</v>
      </c>
      <c r="AY219" s="18" t="s">
        <v>188</v>
      </c>
      <c r="BE219" s="109">
        <f t="shared" si="39"/>
        <v>0</v>
      </c>
      <c r="BF219" s="109">
        <f t="shared" si="40"/>
        <v>0</v>
      </c>
      <c r="BG219" s="109">
        <f t="shared" si="41"/>
        <v>0</v>
      </c>
      <c r="BH219" s="109">
        <f t="shared" si="42"/>
        <v>0</v>
      </c>
      <c r="BI219" s="109">
        <f t="shared" si="43"/>
        <v>0</v>
      </c>
      <c r="BJ219" s="18" t="s">
        <v>87</v>
      </c>
      <c r="BK219" s="169">
        <f t="shared" si="44"/>
        <v>0</v>
      </c>
      <c r="BL219" s="18" t="s">
        <v>253</v>
      </c>
      <c r="BM219" s="18" t="s">
        <v>802</v>
      </c>
    </row>
    <row r="220" spans="2:65" s="1" customFormat="1" ht="31.5" customHeight="1">
      <c r="B220" s="132"/>
      <c r="C220" s="161" t="s">
        <v>500</v>
      </c>
      <c r="D220" s="161" t="s">
        <v>189</v>
      </c>
      <c r="E220" s="162" t="s">
        <v>1357</v>
      </c>
      <c r="F220" s="319" t="s">
        <v>1358</v>
      </c>
      <c r="G220" s="319"/>
      <c r="H220" s="319"/>
      <c r="I220" s="319"/>
      <c r="J220" s="265" t="s">
        <v>247</v>
      </c>
      <c r="K220" s="266">
        <v>1</v>
      </c>
      <c r="L220" s="320">
        <v>0</v>
      </c>
      <c r="M220" s="320"/>
      <c r="N220" s="321">
        <f t="shared" si="35"/>
        <v>0</v>
      </c>
      <c r="O220" s="321"/>
      <c r="P220" s="321"/>
      <c r="Q220" s="321"/>
      <c r="R220" s="135"/>
      <c r="T220" s="166" t="s">
        <v>5</v>
      </c>
      <c r="U220" s="42" t="s">
        <v>43</v>
      </c>
      <c r="V220" s="36"/>
      <c r="W220" s="167">
        <f t="shared" si="36"/>
        <v>0</v>
      </c>
      <c r="X220" s="167">
        <v>0</v>
      </c>
      <c r="Y220" s="167">
        <f t="shared" si="37"/>
        <v>0</v>
      </c>
      <c r="Z220" s="167">
        <v>0</v>
      </c>
      <c r="AA220" s="168">
        <f t="shared" si="38"/>
        <v>0</v>
      </c>
      <c r="AR220" s="18" t="s">
        <v>253</v>
      </c>
      <c r="AT220" s="18" t="s">
        <v>189</v>
      </c>
      <c r="AU220" s="18" t="s">
        <v>87</v>
      </c>
      <c r="AY220" s="18" t="s">
        <v>188</v>
      </c>
      <c r="BE220" s="109">
        <f t="shared" si="39"/>
        <v>0</v>
      </c>
      <c r="BF220" s="109">
        <f t="shared" si="40"/>
        <v>0</v>
      </c>
      <c r="BG220" s="109">
        <f t="shared" si="41"/>
        <v>0</v>
      </c>
      <c r="BH220" s="109">
        <f t="shared" si="42"/>
        <v>0</v>
      </c>
      <c r="BI220" s="109">
        <f t="shared" si="43"/>
        <v>0</v>
      </c>
      <c r="BJ220" s="18" t="s">
        <v>87</v>
      </c>
      <c r="BK220" s="169">
        <f t="shared" si="44"/>
        <v>0</v>
      </c>
      <c r="BL220" s="18" t="s">
        <v>253</v>
      </c>
      <c r="BM220" s="18" t="s">
        <v>809</v>
      </c>
    </row>
    <row r="221" spans="2:65" s="1" customFormat="1" ht="31.5" customHeight="1">
      <c r="B221" s="132"/>
      <c r="C221" s="161" t="s">
        <v>504</v>
      </c>
      <c r="D221" s="161" t="s">
        <v>189</v>
      </c>
      <c r="E221" s="162" t="s">
        <v>1359</v>
      </c>
      <c r="F221" s="319" t="s">
        <v>1360</v>
      </c>
      <c r="G221" s="319"/>
      <c r="H221" s="319"/>
      <c r="I221" s="319"/>
      <c r="J221" s="265" t="s">
        <v>299</v>
      </c>
      <c r="K221" s="266">
        <v>125</v>
      </c>
      <c r="L221" s="320">
        <v>0</v>
      </c>
      <c r="M221" s="320"/>
      <c r="N221" s="321">
        <f t="shared" si="35"/>
        <v>0</v>
      </c>
      <c r="O221" s="321"/>
      <c r="P221" s="321"/>
      <c r="Q221" s="321"/>
      <c r="R221" s="135"/>
      <c r="T221" s="166" t="s">
        <v>5</v>
      </c>
      <c r="U221" s="42" t="s">
        <v>43</v>
      </c>
      <c r="V221" s="36"/>
      <c r="W221" s="167">
        <f t="shared" si="36"/>
        <v>0</v>
      </c>
      <c r="X221" s="167">
        <v>0</v>
      </c>
      <c r="Y221" s="167">
        <f t="shared" si="37"/>
        <v>0</v>
      </c>
      <c r="Z221" s="167">
        <v>0</v>
      </c>
      <c r="AA221" s="168">
        <f t="shared" si="38"/>
        <v>0</v>
      </c>
      <c r="AR221" s="18" t="s">
        <v>253</v>
      </c>
      <c r="AT221" s="18" t="s">
        <v>189</v>
      </c>
      <c r="AU221" s="18" t="s">
        <v>87</v>
      </c>
      <c r="AY221" s="18" t="s">
        <v>188</v>
      </c>
      <c r="BE221" s="109">
        <f t="shared" si="39"/>
        <v>0</v>
      </c>
      <c r="BF221" s="109">
        <f t="shared" si="40"/>
        <v>0</v>
      </c>
      <c r="BG221" s="109">
        <f t="shared" si="41"/>
        <v>0</v>
      </c>
      <c r="BH221" s="109">
        <f t="shared" si="42"/>
        <v>0</v>
      </c>
      <c r="BI221" s="109">
        <f t="shared" si="43"/>
        <v>0</v>
      </c>
      <c r="BJ221" s="18" t="s">
        <v>87</v>
      </c>
      <c r="BK221" s="169">
        <f t="shared" si="44"/>
        <v>0</v>
      </c>
      <c r="BL221" s="18" t="s">
        <v>253</v>
      </c>
      <c r="BM221" s="18" t="s">
        <v>815</v>
      </c>
    </row>
    <row r="222" spans="2:65" s="1" customFormat="1" ht="31.5" customHeight="1">
      <c r="B222" s="132"/>
      <c r="C222" s="161" t="s">
        <v>508</v>
      </c>
      <c r="D222" s="161" t="s">
        <v>189</v>
      </c>
      <c r="E222" s="162" t="s">
        <v>1361</v>
      </c>
      <c r="F222" s="319" t="s">
        <v>1362</v>
      </c>
      <c r="G222" s="319"/>
      <c r="H222" s="319"/>
      <c r="I222" s="319"/>
      <c r="J222" s="265" t="s">
        <v>299</v>
      </c>
      <c r="K222" s="266">
        <v>125</v>
      </c>
      <c r="L222" s="320">
        <v>0</v>
      </c>
      <c r="M222" s="320"/>
      <c r="N222" s="321">
        <f t="shared" si="35"/>
        <v>0</v>
      </c>
      <c r="O222" s="321"/>
      <c r="P222" s="321"/>
      <c r="Q222" s="321"/>
      <c r="R222" s="135"/>
      <c r="T222" s="166" t="s">
        <v>5</v>
      </c>
      <c r="U222" s="42" t="s">
        <v>43</v>
      </c>
      <c r="V222" s="36"/>
      <c r="W222" s="167">
        <f t="shared" si="36"/>
        <v>0</v>
      </c>
      <c r="X222" s="167">
        <v>0</v>
      </c>
      <c r="Y222" s="167">
        <f t="shared" si="37"/>
        <v>0</v>
      </c>
      <c r="Z222" s="167">
        <v>0</v>
      </c>
      <c r="AA222" s="168">
        <f t="shared" si="38"/>
        <v>0</v>
      </c>
      <c r="AR222" s="18" t="s">
        <v>253</v>
      </c>
      <c r="AT222" s="18" t="s">
        <v>189</v>
      </c>
      <c r="AU222" s="18" t="s">
        <v>87</v>
      </c>
      <c r="AY222" s="18" t="s">
        <v>188</v>
      </c>
      <c r="BE222" s="109">
        <f t="shared" si="39"/>
        <v>0</v>
      </c>
      <c r="BF222" s="109">
        <f t="shared" si="40"/>
        <v>0</v>
      </c>
      <c r="BG222" s="109">
        <f t="shared" si="41"/>
        <v>0</v>
      </c>
      <c r="BH222" s="109">
        <f t="shared" si="42"/>
        <v>0</v>
      </c>
      <c r="BI222" s="109">
        <f t="shared" si="43"/>
        <v>0</v>
      </c>
      <c r="BJ222" s="18" t="s">
        <v>87</v>
      </c>
      <c r="BK222" s="169">
        <f t="shared" si="44"/>
        <v>0</v>
      </c>
      <c r="BL222" s="18" t="s">
        <v>253</v>
      </c>
      <c r="BM222" s="18" t="s">
        <v>821</v>
      </c>
    </row>
    <row r="223" spans="2:65" s="1" customFormat="1" ht="31.5" customHeight="1">
      <c r="B223" s="132"/>
      <c r="C223" s="161" t="s">
        <v>512</v>
      </c>
      <c r="D223" s="161" t="s">
        <v>189</v>
      </c>
      <c r="E223" s="162" t="s">
        <v>1363</v>
      </c>
      <c r="F223" s="319" t="s">
        <v>1364</v>
      </c>
      <c r="G223" s="319"/>
      <c r="H223" s="319"/>
      <c r="I223" s="319"/>
      <c r="J223" s="265" t="s">
        <v>209</v>
      </c>
      <c r="K223" s="266">
        <v>0.78</v>
      </c>
      <c r="L223" s="320">
        <v>0</v>
      </c>
      <c r="M223" s="320"/>
      <c r="N223" s="321">
        <f t="shared" si="35"/>
        <v>0</v>
      </c>
      <c r="O223" s="321"/>
      <c r="P223" s="321"/>
      <c r="Q223" s="321"/>
      <c r="R223" s="135"/>
      <c r="T223" s="166" t="s">
        <v>5</v>
      </c>
      <c r="U223" s="42" t="s">
        <v>43</v>
      </c>
      <c r="V223" s="36"/>
      <c r="W223" s="167">
        <f t="shared" si="36"/>
        <v>0</v>
      </c>
      <c r="X223" s="167">
        <v>0</v>
      </c>
      <c r="Y223" s="167">
        <f t="shared" si="37"/>
        <v>0</v>
      </c>
      <c r="Z223" s="167">
        <v>0</v>
      </c>
      <c r="AA223" s="168">
        <f t="shared" si="38"/>
        <v>0</v>
      </c>
      <c r="AR223" s="18" t="s">
        <v>253</v>
      </c>
      <c r="AT223" s="18" t="s">
        <v>189</v>
      </c>
      <c r="AU223" s="18" t="s">
        <v>87</v>
      </c>
      <c r="AY223" s="18" t="s">
        <v>188</v>
      </c>
      <c r="BE223" s="109">
        <f t="shared" si="39"/>
        <v>0</v>
      </c>
      <c r="BF223" s="109">
        <f t="shared" si="40"/>
        <v>0</v>
      </c>
      <c r="BG223" s="109">
        <f t="shared" si="41"/>
        <v>0</v>
      </c>
      <c r="BH223" s="109">
        <f t="shared" si="42"/>
        <v>0</v>
      </c>
      <c r="BI223" s="109">
        <f t="shared" si="43"/>
        <v>0</v>
      </c>
      <c r="BJ223" s="18" t="s">
        <v>87</v>
      </c>
      <c r="BK223" s="169">
        <f t="shared" si="44"/>
        <v>0</v>
      </c>
      <c r="BL223" s="18" t="s">
        <v>253</v>
      </c>
      <c r="BM223" s="18" t="s">
        <v>828</v>
      </c>
    </row>
    <row r="224" spans="2:65" s="10" customFormat="1" ht="29.85" customHeight="1">
      <c r="B224" s="150"/>
      <c r="C224" s="151"/>
      <c r="D224" s="160" t="s">
        <v>1202</v>
      </c>
      <c r="E224" s="160"/>
      <c r="F224" s="267"/>
      <c r="G224" s="267"/>
      <c r="H224" s="267"/>
      <c r="I224" s="267"/>
      <c r="J224" s="267"/>
      <c r="K224" s="267"/>
      <c r="L224" s="160"/>
      <c r="M224" s="160"/>
      <c r="N224" s="317">
        <f>BK224</f>
        <v>0</v>
      </c>
      <c r="O224" s="318"/>
      <c r="P224" s="318"/>
      <c r="Q224" s="318"/>
      <c r="R224" s="153"/>
      <c r="T224" s="154"/>
      <c r="U224" s="151"/>
      <c r="V224" s="151"/>
      <c r="W224" s="155">
        <f>SUM(W225:W262)</f>
        <v>0</v>
      </c>
      <c r="X224" s="151"/>
      <c r="Y224" s="155">
        <f>SUM(Y225:Y262)</f>
        <v>0</v>
      </c>
      <c r="Z224" s="151"/>
      <c r="AA224" s="156">
        <f>SUM(AA225:AA262)</f>
        <v>0</v>
      </c>
      <c r="AR224" s="157" t="s">
        <v>87</v>
      </c>
      <c r="AT224" s="158" t="s">
        <v>75</v>
      </c>
      <c r="AU224" s="158" t="s">
        <v>83</v>
      </c>
      <c r="AY224" s="157" t="s">
        <v>188</v>
      </c>
      <c r="BK224" s="159">
        <f>SUM(BK225:BK262)</f>
        <v>0</v>
      </c>
    </row>
    <row r="225" spans="2:65" s="1" customFormat="1" ht="44.25" customHeight="1">
      <c r="B225" s="132"/>
      <c r="C225" s="161" t="s">
        <v>516</v>
      </c>
      <c r="D225" s="161" t="s">
        <v>189</v>
      </c>
      <c r="E225" s="162" t="s">
        <v>1365</v>
      </c>
      <c r="F225" s="319" t="s">
        <v>1366</v>
      </c>
      <c r="G225" s="319"/>
      <c r="H225" s="319"/>
      <c r="I225" s="319"/>
      <c r="J225" s="265" t="s">
        <v>1356</v>
      </c>
      <c r="K225" s="266">
        <v>5</v>
      </c>
      <c r="L225" s="320">
        <v>0</v>
      </c>
      <c r="M225" s="320"/>
      <c r="N225" s="321">
        <f t="shared" ref="N225:N262" si="45">ROUND(L225*K225,3)</f>
        <v>0</v>
      </c>
      <c r="O225" s="321"/>
      <c r="P225" s="321"/>
      <c r="Q225" s="321"/>
      <c r="R225" s="135"/>
      <c r="T225" s="166" t="s">
        <v>5</v>
      </c>
      <c r="U225" s="42" t="s">
        <v>43</v>
      </c>
      <c r="V225" s="36"/>
      <c r="W225" s="167">
        <f t="shared" ref="W225:W262" si="46">V225*K225</f>
        <v>0</v>
      </c>
      <c r="X225" s="167">
        <v>0</v>
      </c>
      <c r="Y225" s="167">
        <f t="shared" ref="Y225:Y262" si="47">X225*K225</f>
        <v>0</v>
      </c>
      <c r="Z225" s="167">
        <v>0</v>
      </c>
      <c r="AA225" s="168">
        <f t="shared" ref="AA225:AA262" si="48">Z225*K225</f>
        <v>0</v>
      </c>
      <c r="AR225" s="18" t="s">
        <v>253</v>
      </c>
      <c r="AT225" s="18" t="s">
        <v>189</v>
      </c>
      <c r="AU225" s="18" t="s">
        <v>87</v>
      </c>
      <c r="AY225" s="18" t="s">
        <v>188</v>
      </c>
      <c r="BE225" s="109">
        <f t="shared" ref="BE225:BE262" si="49">IF(U225="základná",N225,0)</f>
        <v>0</v>
      </c>
      <c r="BF225" s="109">
        <f t="shared" ref="BF225:BF262" si="50">IF(U225="znížená",N225,0)</f>
        <v>0</v>
      </c>
      <c r="BG225" s="109">
        <f t="shared" ref="BG225:BG262" si="51">IF(U225="zákl. prenesená",N225,0)</f>
        <v>0</v>
      </c>
      <c r="BH225" s="109">
        <f t="shared" ref="BH225:BH262" si="52">IF(U225="zníž. prenesená",N225,0)</f>
        <v>0</v>
      </c>
      <c r="BI225" s="109">
        <f t="shared" ref="BI225:BI262" si="53">IF(U225="nulová",N225,0)</f>
        <v>0</v>
      </c>
      <c r="BJ225" s="18" t="s">
        <v>87</v>
      </c>
      <c r="BK225" s="169">
        <f t="shared" ref="BK225:BK262" si="54">ROUND(L225*K225,3)</f>
        <v>0</v>
      </c>
      <c r="BL225" s="18" t="s">
        <v>253</v>
      </c>
      <c r="BM225" s="18" t="s">
        <v>835</v>
      </c>
    </row>
    <row r="226" spans="2:65" s="1" customFormat="1" ht="31.5" customHeight="1">
      <c r="B226" s="132"/>
      <c r="C226" s="170" t="s">
        <v>520</v>
      </c>
      <c r="D226" s="170" t="s">
        <v>236</v>
      </c>
      <c r="E226" s="171" t="s">
        <v>1367</v>
      </c>
      <c r="F226" s="331" t="s">
        <v>1368</v>
      </c>
      <c r="G226" s="331"/>
      <c r="H226" s="331"/>
      <c r="I226" s="331"/>
      <c r="J226" s="269" t="s">
        <v>247</v>
      </c>
      <c r="K226" s="270">
        <v>4</v>
      </c>
      <c r="L226" s="332">
        <v>0</v>
      </c>
      <c r="M226" s="332"/>
      <c r="N226" s="333">
        <f t="shared" si="45"/>
        <v>0</v>
      </c>
      <c r="O226" s="321"/>
      <c r="P226" s="321"/>
      <c r="Q226" s="321"/>
      <c r="R226" s="135"/>
      <c r="T226" s="166" t="s">
        <v>5</v>
      </c>
      <c r="U226" s="42" t="s">
        <v>43</v>
      </c>
      <c r="V226" s="36"/>
      <c r="W226" s="167">
        <f t="shared" si="46"/>
        <v>0</v>
      </c>
      <c r="X226" s="167">
        <v>0</v>
      </c>
      <c r="Y226" s="167">
        <f t="shared" si="47"/>
        <v>0</v>
      </c>
      <c r="Z226" s="167">
        <v>0</v>
      </c>
      <c r="AA226" s="168">
        <f t="shared" si="48"/>
        <v>0</v>
      </c>
      <c r="AR226" s="18" t="s">
        <v>317</v>
      </c>
      <c r="AT226" s="18" t="s">
        <v>236</v>
      </c>
      <c r="AU226" s="18" t="s">
        <v>87</v>
      </c>
      <c r="AY226" s="18" t="s">
        <v>188</v>
      </c>
      <c r="BE226" s="109">
        <f t="shared" si="49"/>
        <v>0</v>
      </c>
      <c r="BF226" s="109">
        <f t="shared" si="50"/>
        <v>0</v>
      </c>
      <c r="BG226" s="109">
        <f t="shared" si="51"/>
        <v>0</v>
      </c>
      <c r="BH226" s="109">
        <f t="shared" si="52"/>
        <v>0</v>
      </c>
      <c r="BI226" s="109">
        <f t="shared" si="53"/>
        <v>0</v>
      </c>
      <c r="BJ226" s="18" t="s">
        <v>87</v>
      </c>
      <c r="BK226" s="169">
        <f t="shared" si="54"/>
        <v>0</v>
      </c>
      <c r="BL226" s="18" t="s">
        <v>253</v>
      </c>
      <c r="BM226" s="18" t="s">
        <v>843</v>
      </c>
    </row>
    <row r="227" spans="2:65" s="1" customFormat="1" ht="31.5" customHeight="1">
      <c r="B227" s="132"/>
      <c r="C227" s="170" t="s">
        <v>524</v>
      </c>
      <c r="D227" s="170" t="s">
        <v>236</v>
      </c>
      <c r="E227" s="171" t="s">
        <v>1369</v>
      </c>
      <c r="F227" s="331" t="s">
        <v>1370</v>
      </c>
      <c r="G227" s="331"/>
      <c r="H227" s="331"/>
      <c r="I227" s="331"/>
      <c r="J227" s="269" t="s">
        <v>247</v>
      </c>
      <c r="K227" s="270">
        <v>1</v>
      </c>
      <c r="L227" s="332">
        <v>0</v>
      </c>
      <c r="M227" s="332"/>
      <c r="N227" s="333">
        <f t="shared" si="45"/>
        <v>0</v>
      </c>
      <c r="O227" s="321"/>
      <c r="P227" s="321"/>
      <c r="Q227" s="321"/>
      <c r="R227" s="135"/>
      <c r="T227" s="166" t="s">
        <v>5</v>
      </c>
      <c r="U227" s="42" t="s">
        <v>43</v>
      </c>
      <c r="V227" s="36"/>
      <c r="W227" s="167">
        <f t="shared" si="46"/>
        <v>0</v>
      </c>
      <c r="X227" s="167">
        <v>0</v>
      </c>
      <c r="Y227" s="167">
        <f t="shared" si="47"/>
        <v>0</v>
      </c>
      <c r="Z227" s="167">
        <v>0</v>
      </c>
      <c r="AA227" s="168">
        <f t="shared" si="48"/>
        <v>0</v>
      </c>
      <c r="AR227" s="18" t="s">
        <v>317</v>
      </c>
      <c r="AT227" s="18" t="s">
        <v>236</v>
      </c>
      <c r="AU227" s="18" t="s">
        <v>87</v>
      </c>
      <c r="AY227" s="18" t="s">
        <v>188</v>
      </c>
      <c r="BE227" s="109">
        <f t="shared" si="49"/>
        <v>0</v>
      </c>
      <c r="BF227" s="109">
        <f t="shared" si="50"/>
        <v>0</v>
      </c>
      <c r="BG227" s="109">
        <f t="shared" si="51"/>
        <v>0</v>
      </c>
      <c r="BH227" s="109">
        <f t="shared" si="52"/>
        <v>0</v>
      </c>
      <c r="BI227" s="109">
        <f t="shared" si="53"/>
        <v>0</v>
      </c>
      <c r="BJ227" s="18" t="s">
        <v>87</v>
      </c>
      <c r="BK227" s="169">
        <f t="shared" si="54"/>
        <v>0</v>
      </c>
      <c r="BL227" s="18" t="s">
        <v>253</v>
      </c>
      <c r="BM227" s="18" t="s">
        <v>851</v>
      </c>
    </row>
    <row r="228" spans="2:65" s="1" customFormat="1" ht="31.5" customHeight="1">
      <c r="B228" s="132"/>
      <c r="C228" s="161" t="s">
        <v>528</v>
      </c>
      <c r="D228" s="161" t="s">
        <v>189</v>
      </c>
      <c r="E228" s="162" t="s">
        <v>1371</v>
      </c>
      <c r="F228" s="319" t="s">
        <v>1372</v>
      </c>
      <c r="G228" s="319"/>
      <c r="H228" s="319"/>
      <c r="I228" s="319"/>
      <c r="J228" s="265" t="s">
        <v>247</v>
      </c>
      <c r="K228" s="266">
        <v>5</v>
      </c>
      <c r="L228" s="320">
        <v>0</v>
      </c>
      <c r="M228" s="320"/>
      <c r="N228" s="321">
        <f t="shared" si="45"/>
        <v>0</v>
      </c>
      <c r="O228" s="321"/>
      <c r="P228" s="321"/>
      <c r="Q228" s="321"/>
      <c r="R228" s="135"/>
      <c r="T228" s="166" t="s">
        <v>5</v>
      </c>
      <c r="U228" s="42" t="s">
        <v>43</v>
      </c>
      <c r="V228" s="36"/>
      <c r="W228" s="167">
        <f t="shared" si="46"/>
        <v>0</v>
      </c>
      <c r="X228" s="167">
        <v>0</v>
      </c>
      <c r="Y228" s="167">
        <f t="shared" si="47"/>
        <v>0</v>
      </c>
      <c r="Z228" s="167">
        <v>0</v>
      </c>
      <c r="AA228" s="168">
        <f t="shared" si="48"/>
        <v>0</v>
      </c>
      <c r="AR228" s="18" t="s">
        <v>253</v>
      </c>
      <c r="AT228" s="18" t="s">
        <v>189</v>
      </c>
      <c r="AU228" s="18" t="s">
        <v>87</v>
      </c>
      <c r="AY228" s="18" t="s">
        <v>188</v>
      </c>
      <c r="BE228" s="109">
        <f t="shared" si="49"/>
        <v>0</v>
      </c>
      <c r="BF228" s="109">
        <f t="shared" si="50"/>
        <v>0</v>
      </c>
      <c r="BG228" s="109">
        <f t="shared" si="51"/>
        <v>0</v>
      </c>
      <c r="BH228" s="109">
        <f t="shared" si="52"/>
        <v>0</v>
      </c>
      <c r="BI228" s="109">
        <f t="shared" si="53"/>
        <v>0</v>
      </c>
      <c r="BJ228" s="18" t="s">
        <v>87</v>
      </c>
      <c r="BK228" s="169">
        <f t="shared" si="54"/>
        <v>0</v>
      </c>
      <c r="BL228" s="18" t="s">
        <v>253</v>
      </c>
      <c r="BM228" s="18" t="s">
        <v>859</v>
      </c>
    </row>
    <row r="229" spans="2:65" s="1" customFormat="1" ht="31.5" customHeight="1">
      <c r="B229" s="132"/>
      <c r="C229" s="170" t="s">
        <v>532</v>
      </c>
      <c r="D229" s="170" t="s">
        <v>236</v>
      </c>
      <c r="E229" s="171" t="s">
        <v>1373</v>
      </c>
      <c r="F229" s="331" t="s">
        <v>1374</v>
      </c>
      <c r="G229" s="331"/>
      <c r="H229" s="331"/>
      <c r="I229" s="331"/>
      <c r="J229" s="269" t="s">
        <v>247</v>
      </c>
      <c r="K229" s="270">
        <v>5</v>
      </c>
      <c r="L229" s="332">
        <v>0</v>
      </c>
      <c r="M229" s="332"/>
      <c r="N229" s="333">
        <f t="shared" si="45"/>
        <v>0</v>
      </c>
      <c r="O229" s="321"/>
      <c r="P229" s="321"/>
      <c r="Q229" s="321"/>
      <c r="R229" s="135"/>
      <c r="T229" s="166" t="s">
        <v>5</v>
      </c>
      <c r="U229" s="42" t="s">
        <v>43</v>
      </c>
      <c r="V229" s="36"/>
      <c r="W229" s="167">
        <f t="shared" si="46"/>
        <v>0</v>
      </c>
      <c r="X229" s="167">
        <v>0</v>
      </c>
      <c r="Y229" s="167">
        <f t="shared" si="47"/>
        <v>0</v>
      </c>
      <c r="Z229" s="167">
        <v>0</v>
      </c>
      <c r="AA229" s="168">
        <f t="shared" si="48"/>
        <v>0</v>
      </c>
      <c r="AR229" s="18" t="s">
        <v>317</v>
      </c>
      <c r="AT229" s="18" t="s">
        <v>236</v>
      </c>
      <c r="AU229" s="18" t="s">
        <v>87</v>
      </c>
      <c r="AY229" s="18" t="s">
        <v>188</v>
      </c>
      <c r="BE229" s="109">
        <f t="shared" si="49"/>
        <v>0</v>
      </c>
      <c r="BF229" s="109">
        <f t="shared" si="50"/>
        <v>0</v>
      </c>
      <c r="BG229" s="109">
        <f t="shared" si="51"/>
        <v>0</v>
      </c>
      <c r="BH229" s="109">
        <f t="shared" si="52"/>
        <v>0</v>
      </c>
      <c r="BI229" s="109">
        <f t="shared" si="53"/>
        <v>0</v>
      </c>
      <c r="BJ229" s="18" t="s">
        <v>87</v>
      </c>
      <c r="BK229" s="169">
        <f t="shared" si="54"/>
        <v>0</v>
      </c>
      <c r="BL229" s="18" t="s">
        <v>253</v>
      </c>
      <c r="BM229" s="18" t="s">
        <v>867</v>
      </c>
    </row>
    <row r="230" spans="2:65" s="1" customFormat="1" ht="31.5" customHeight="1">
      <c r="B230" s="132"/>
      <c r="C230" s="161" t="s">
        <v>536</v>
      </c>
      <c r="D230" s="161" t="s">
        <v>189</v>
      </c>
      <c r="E230" s="162" t="s">
        <v>1375</v>
      </c>
      <c r="F230" s="319" t="s">
        <v>1376</v>
      </c>
      <c r="G230" s="319"/>
      <c r="H230" s="319"/>
      <c r="I230" s="319"/>
      <c r="J230" s="265" t="s">
        <v>247</v>
      </c>
      <c r="K230" s="266">
        <v>3</v>
      </c>
      <c r="L230" s="320">
        <v>0</v>
      </c>
      <c r="M230" s="320"/>
      <c r="N230" s="321">
        <f t="shared" si="45"/>
        <v>0</v>
      </c>
      <c r="O230" s="321"/>
      <c r="P230" s="321"/>
      <c r="Q230" s="321"/>
      <c r="R230" s="135"/>
      <c r="T230" s="166" t="s">
        <v>5</v>
      </c>
      <c r="U230" s="42" t="s">
        <v>43</v>
      </c>
      <c r="V230" s="36"/>
      <c r="W230" s="167">
        <f t="shared" si="46"/>
        <v>0</v>
      </c>
      <c r="X230" s="167">
        <v>0</v>
      </c>
      <c r="Y230" s="167">
        <f t="shared" si="47"/>
        <v>0</v>
      </c>
      <c r="Z230" s="167">
        <v>0</v>
      </c>
      <c r="AA230" s="168">
        <f t="shared" si="48"/>
        <v>0</v>
      </c>
      <c r="AR230" s="18" t="s">
        <v>253</v>
      </c>
      <c r="AT230" s="18" t="s">
        <v>189</v>
      </c>
      <c r="AU230" s="18" t="s">
        <v>87</v>
      </c>
      <c r="AY230" s="18" t="s">
        <v>188</v>
      </c>
      <c r="BE230" s="109">
        <f t="shared" si="49"/>
        <v>0</v>
      </c>
      <c r="BF230" s="109">
        <f t="shared" si="50"/>
        <v>0</v>
      </c>
      <c r="BG230" s="109">
        <f t="shared" si="51"/>
        <v>0</v>
      </c>
      <c r="BH230" s="109">
        <f t="shared" si="52"/>
        <v>0</v>
      </c>
      <c r="BI230" s="109">
        <f t="shared" si="53"/>
        <v>0</v>
      </c>
      <c r="BJ230" s="18" t="s">
        <v>87</v>
      </c>
      <c r="BK230" s="169">
        <f t="shared" si="54"/>
        <v>0</v>
      </c>
      <c r="BL230" s="18" t="s">
        <v>253</v>
      </c>
      <c r="BM230" s="18" t="s">
        <v>875</v>
      </c>
    </row>
    <row r="231" spans="2:65" s="1" customFormat="1" ht="31.5" customHeight="1">
      <c r="B231" s="132"/>
      <c r="C231" s="170" t="s">
        <v>540</v>
      </c>
      <c r="D231" s="170" t="s">
        <v>236</v>
      </c>
      <c r="E231" s="171" t="s">
        <v>1377</v>
      </c>
      <c r="F231" s="331" t="s">
        <v>1378</v>
      </c>
      <c r="G231" s="331"/>
      <c r="H231" s="331"/>
      <c r="I231" s="331"/>
      <c r="J231" s="269" t="s">
        <v>247</v>
      </c>
      <c r="K231" s="270">
        <v>3</v>
      </c>
      <c r="L231" s="332">
        <v>0</v>
      </c>
      <c r="M231" s="332"/>
      <c r="N231" s="333">
        <f t="shared" si="45"/>
        <v>0</v>
      </c>
      <c r="O231" s="321"/>
      <c r="P231" s="321"/>
      <c r="Q231" s="321"/>
      <c r="R231" s="135"/>
      <c r="T231" s="166" t="s">
        <v>5</v>
      </c>
      <c r="U231" s="42" t="s">
        <v>43</v>
      </c>
      <c r="V231" s="36"/>
      <c r="W231" s="167">
        <f t="shared" si="46"/>
        <v>0</v>
      </c>
      <c r="X231" s="167">
        <v>0</v>
      </c>
      <c r="Y231" s="167">
        <f t="shared" si="47"/>
        <v>0</v>
      </c>
      <c r="Z231" s="167">
        <v>0</v>
      </c>
      <c r="AA231" s="168">
        <f t="shared" si="48"/>
        <v>0</v>
      </c>
      <c r="AR231" s="18" t="s">
        <v>317</v>
      </c>
      <c r="AT231" s="18" t="s">
        <v>236</v>
      </c>
      <c r="AU231" s="18" t="s">
        <v>87</v>
      </c>
      <c r="AY231" s="18" t="s">
        <v>188</v>
      </c>
      <c r="BE231" s="109">
        <f t="shared" si="49"/>
        <v>0</v>
      </c>
      <c r="BF231" s="109">
        <f t="shared" si="50"/>
        <v>0</v>
      </c>
      <c r="BG231" s="109">
        <f t="shared" si="51"/>
        <v>0</v>
      </c>
      <c r="BH231" s="109">
        <f t="shared" si="52"/>
        <v>0</v>
      </c>
      <c r="BI231" s="109">
        <f t="shared" si="53"/>
        <v>0</v>
      </c>
      <c r="BJ231" s="18" t="s">
        <v>87</v>
      </c>
      <c r="BK231" s="169">
        <f t="shared" si="54"/>
        <v>0</v>
      </c>
      <c r="BL231" s="18" t="s">
        <v>253</v>
      </c>
      <c r="BM231" s="18" t="s">
        <v>883</v>
      </c>
    </row>
    <row r="232" spans="2:65" s="1" customFormat="1" ht="31.5" customHeight="1">
      <c r="B232" s="132"/>
      <c r="C232" s="161" t="s">
        <v>544</v>
      </c>
      <c r="D232" s="161" t="s">
        <v>189</v>
      </c>
      <c r="E232" s="162" t="s">
        <v>1379</v>
      </c>
      <c r="F232" s="319" t="s">
        <v>1380</v>
      </c>
      <c r="G232" s="319"/>
      <c r="H232" s="319"/>
      <c r="I232" s="319"/>
      <c r="J232" s="265" t="s">
        <v>1356</v>
      </c>
      <c r="K232" s="266">
        <v>8</v>
      </c>
      <c r="L232" s="320">
        <v>0</v>
      </c>
      <c r="M232" s="320"/>
      <c r="N232" s="321">
        <f t="shared" si="45"/>
        <v>0</v>
      </c>
      <c r="O232" s="321"/>
      <c r="P232" s="321"/>
      <c r="Q232" s="321"/>
      <c r="R232" s="135"/>
      <c r="T232" s="166" t="s">
        <v>5</v>
      </c>
      <c r="U232" s="42" t="s">
        <v>43</v>
      </c>
      <c r="V232" s="36"/>
      <c r="W232" s="167">
        <f t="shared" si="46"/>
        <v>0</v>
      </c>
      <c r="X232" s="167">
        <v>0</v>
      </c>
      <c r="Y232" s="167">
        <f t="shared" si="47"/>
        <v>0</v>
      </c>
      <c r="Z232" s="167">
        <v>0</v>
      </c>
      <c r="AA232" s="168">
        <f t="shared" si="48"/>
        <v>0</v>
      </c>
      <c r="AR232" s="18" t="s">
        <v>253</v>
      </c>
      <c r="AT232" s="18" t="s">
        <v>189</v>
      </c>
      <c r="AU232" s="18" t="s">
        <v>87</v>
      </c>
      <c r="AY232" s="18" t="s">
        <v>188</v>
      </c>
      <c r="BE232" s="109">
        <f t="shared" si="49"/>
        <v>0</v>
      </c>
      <c r="BF232" s="109">
        <f t="shared" si="50"/>
        <v>0</v>
      </c>
      <c r="BG232" s="109">
        <f t="shared" si="51"/>
        <v>0</v>
      </c>
      <c r="BH232" s="109">
        <f t="shared" si="52"/>
        <v>0</v>
      </c>
      <c r="BI232" s="109">
        <f t="shared" si="53"/>
        <v>0</v>
      </c>
      <c r="BJ232" s="18" t="s">
        <v>87</v>
      </c>
      <c r="BK232" s="169">
        <f t="shared" si="54"/>
        <v>0</v>
      </c>
      <c r="BL232" s="18" t="s">
        <v>253</v>
      </c>
      <c r="BM232" s="18" t="s">
        <v>891</v>
      </c>
    </row>
    <row r="233" spans="2:65" s="1" customFormat="1" ht="22.5" customHeight="1">
      <c r="B233" s="132"/>
      <c r="C233" s="170" t="s">
        <v>548</v>
      </c>
      <c r="D233" s="170" t="s">
        <v>236</v>
      </c>
      <c r="E233" s="171" t="s">
        <v>1381</v>
      </c>
      <c r="F233" s="331" t="s">
        <v>1382</v>
      </c>
      <c r="G233" s="331"/>
      <c r="H233" s="331"/>
      <c r="I233" s="331"/>
      <c r="J233" s="269" t="s">
        <v>247</v>
      </c>
      <c r="K233" s="270">
        <v>8</v>
      </c>
      <c r="L233" s="332">
        <v>0</v>
      </c>
      <c r="M233" s="332"/>
      <c r="N233" s="333">
        <f t="shared" si="45"/>
        <v>0</v>
      </c>
      <c r="O233" s="321"/>
      <c r="P233" s="321"/>
      <c r="Q233" s="321"/>
      <c r="R233" s="135"/>
      <c r="T233" s="166" t="s">
        <v>5</v>
      </c>
      <c r="U233" s="42" t="s">
        <v>43</v>
      </c>
      <c r="V233" s="36"/>
      <c r="W233" s="167">
        <f t="shared" si="46"/>
        <v>0</v>
      </c>
      <c r="X233" s="167">
        <v>0</v>
      </c>
      <c r="Y233" s="167">
        <f t="shared" si="47"/>
        <v>0</v>
      </c>
      <c r="Z233" s="167">
        <v>0</v>
      </c>
      <c r="AA233" s="168">
        <f t="shared" si="48"/>
        <v>0</v>
      </c>
      <c r="AR233" s="18" t="s">
        <v>317</v>
      </c>
      <c r="AT233" s="18" t="s">
        <v>236</v>
      </c>
      <c r="AU233" s="18" t="s">
        <v>87</v>
      </c>
      <c r="AY233" s="18" t="s">
        <v>188</v>
      </c>
      <c r="BE233" s="109">
        <f t="shared" si="49"/>
        <v>0</v>
      </c>
      <c r="BF233" s="109">
        <f t="shared" si="50"/>
        <v>0</v>
      </c>
      <c r="BG233" s="109">
        <f t="shared" si="51"/>
        <v>0</v>
      </c>
      <c r="BH233" s="109">
        <f t="shared" si="52"/>
        <v>0</v>
      </c>
      <c r="BI233" s="109">
        <f t="shared" si="53"/>
        <v>0</v>
      </c>
      <c r="BJ233" s="18" t="s">
        <v>87</v>
      </c>
      <c r="BK233" s="169">
        <f t="shared" si="54"/>
        <v>0</v>
      </c>
      <c r="BL233" s="18" t="s">
        <v>253</v>
      </c>
      <c r="BM233" s="18" t="s">
        <v>899</v>
      </c>
    </row>
    <row r="234" spans="2:65" s="1" customFormat="1" ht="22.5" customHeight="1">
      <c r="B234" s="132"/>
      <c r="C234" s="161" t="s">
        <v>552</v>
      </c>
      <c r="D234" s="161" t="s">
        <v>189</v>
      </c>
      <c r="E234" s="162" t="s">
        <v>1383</v>
      </c>
      <c r="F234" s="319" t="s">
        <v>1384</v>
      </c>
      <c r="G234" s="319"/>
      <c r="H234" s="319"/>
      <c r="I234" s="319"/>
      <c r="J234" s="265" t="s">
        <v>247</v>
      </c>
      <c r="K234" s="266">
        <v>5</v>
      </c>
      <c r="L234" s="320">
        <v>0</v>
      </c>
      <c r="M234" s="320"/>
      <c r="N234" s="321">
        <f t="shared" si="45"/>
        <v>0</v>
      </c>
      <c r="O234" s="321"/>
      <c r="P234" s="321"/>
      <c r="Q234" s="321"/>
      <c r="R234" s="135"/>
      <c r="T234" s="166" t="s">
        <v>5</v>
      </c>
      <c r="U234" s="42" t="s">
        <v>43</v>
      </c>
      <c r="V234" s="36"/>
      <c r="W234" s="167">
        <f t="shared" si="46"/>
        <v>0</v>
      </c>
      <c r="X234" s="167">
        <v>0</v>
      </c>
      <c r="Y234" s="167">
        <f t="shared" si="47"/>
        <v>0</v>
      </c>
      <c r="Z234" s="167">
        <v>0</v>
      </c>
      <c r="AA234" s="168">
        <f t="shared" si="48"/>
        <v>0</v>
      </c>
      <c r="AR234" s="18" t="s">
        <v>253</v>
      </c>
      <c r="AT234" s="18" t="s">
        <v>189</v>
      </c>
      <c r="AU234" s="18" t="s">
        <v>87</v>
      </c>
      <c r="AY234" s="18" t="s">
        <v>188</v>
      </c>
      <c r="BE234" s="109">
        <f t="shared" si="49"/>
        <v>0</v>
      </c>
      <c r="BF234" s="109">
        <f t="shared" si="50"/>
        <v>0</v>
      </c>
      <c r="BG234" s="109">
        <f t="shared" si="51"/>
        <v>0</v>
      </c>
      <c r="BH234" s="109">
        <f t="shared" si="52"/>
        <v>0</v>
      </c>
      <c r="BI234" s="109">
        <f t="shared" si="53"/>
        <v>0</v>
      </c>
      <c r="BJ234" s="18" t="s">
        <v>87</v>
      </c>
      <c r="BK234" s="169">
        <f t="shared" si="54"/>
        <v>0</v>
      </c>
      <c r="BL234" s="18" t="s">
        <v>253</v>
      </c>
      <c r="BM234" s="18" t="s">
        <v>907</v>
      </c>
    </row>
    <row r="235" spans="2:65" s="1" customFormat="1" ht="31.5" customHeight="1">
      <c r="B235" s="132"/>
      <c r="C235" s="170" t="s">
        <v>556</v>
      </c>
      <c r="D235" s="170" t="s">
        <v>236</v>
      </c>
      <c r="E235" s="171" t="s">
        <v>1385</v>
      </c>
      <c r="F235" s="331" t="s">
        <v>1386</v>
      </c>
      <c r="G235" s="331"/>
      <c r="H235" s="331"/>
      <c r="I235" s="331"/>
      <c r="J235" s="269" t="s">
        <v>247</v>
      </c>
      <c r="K235" s="270">
        <v>5</v>
      </c>
      <c r="L235" s="332">
        <v>0</v>
      </c>
      <c r="M235" s="332"/>
      <c r="N235" s="333">
        <f t="shared" si="45"/>
        <v>0</v>
      </c>
      <c r="O235" s="321"/>
      <c r="P235" s="321"/>
      <c r="Q235" s="321"/>
      <c r="R235" s="135"/>
      <c r="T235" s="166" t="s">
        <v>5</v>
      </c>
      <c r="U235" s="42" t="s">
        <v>43</v>
      </c>
      <c r="V235" s="36"/>
      <c r="W235" s="167">
        <f t="shared" si="46"/>
        <v>0</v>
      </c>
      <c r="X235" s="167">
        <v>0</v>
      </c>
      <c r="Y235" s="167">
        <f t="shared" si="47"/>
        <v>0</v>
      </c>
      <c r="Z235" s="167">
        <v>0</v>
      </c>
      <c r="AA235" s="168">
        <f t="shared" si="48"/>
        <v>0</v>
      </c>
      <c r="AR235" s="18" t="s">
        <v>317</v>
      </c>
      <c r="AT235" s="18" t="s">
        <v>236</v>
      </c>
      <c r="AU235" s="18" t="s">
        <v>87</v>
      </c>
      <c r="AY235" s="18" t="s">
        <v>188</v>
      </c>
      <c r="BE235" s="109">
        <f t="shared" si="49"/>
        <v>0</v>
      </c>
      <c r="BF235" s="109">
        <f t="shared" si="50"/>
        <v>0</v>
      </c>
      <c r="BG235" s="109">
        <f t="shared" si="51"/>
        <v>0</v>
      </c>
      <c r="BH235" s="109">
        <f t="shared" si="52"/>
        <v>0</v>
      </c>
      <c r="BI235" s="109">
        <f t="shared" si="53"/>
        <v>0</v>
      </c>
      <c r="BJ235" s="18" t="s">
        <v>87</v>
      </c>
      <c r="BK235" s="169">
        <f t="shared" si="54"/>
        <v>0</v>
      </c>
      <c r="BL235" s="18" t="s">
        <v>253</v>
      </c>
      <c r="BM235" s="18" t="s">
        <v>915</v>
      </c>
    </row>
    <row r="236" spans="2:65" s="1" customFormat="1" ht="31.5" customHeight="1">
      <c r="B236" s="132"/>
      <c r="C236" s="161" t="s">
        <v>560</v>
      </c>
      <c r="D236" s="161" t="s">
        <v>189</v>
      </c>
      <c r="E236" s="162" t="s">
        <v>1387</v>
      </c>
      <c r="F236" s="319" t="s">
        <v>1388</v>
      </c>
      <c r="G236" s="319"/>
      <c r="H236" s="319"/>
      <c r="I236" s="319"/>
      <c r="J236" s="265" t="s">
        <v>1356</v>
      </c>
      <c r="K236" s="266">
        <v>2</v>
      </c>
      <c r="L236" s="320">
        <v>0</v>
      </c>
      <c r="M236" s="320"/>
      <c r="N236" s="321">
        <f t="shared" si="45"/>
        <v>0</v>
      </c>
      <c r="O236" s="321"/>
      <c r="P236" s="321"/>
      <c r="Q236" s="321"/>
      <c r="R236" s="135"/>
      <c r="T236" s="166" t="s">
        <v>5</v>
      </c>
      <c r="U236" s="42" t="s">
        <v>43</v>
      </c>
      <c r="V236" s="36"/>
      <c r="W236" s="167">
        <f t="shared" si="46"/>
        <v>0</v>
      </c>
      <c r="X236" s="167">
        <v>0</v>
      </c>
      <c r="Y236" s="167">
        <f t="shared" si="47"/>
        <v>0</v>
      </c>
      <c r="Z236" s="167">
        <v>0</v>
      </c>
      <c r="AA236" s="168">
        <f t="shared" si="48"/>
        <v>0</v>
      </c>
      <c r="AR236" s="18" t="s">
        <v>253</v>
      </c>
      <c r="AT236" s="18" t="s">
        <v>189</v>
      </c>
      <c r="AU236" s="18" t="s">
        <v>87</v>
      </c>
      <c r="AY236" s="18" t="s">
        <v>188</v>
      </c>
      <c r="BE236" s="109">
        <f t="shared" si="49"/>
        <v>0</v>
      </c>
      <c r="BF236" s="109">
        <f t="shared" si="50"/>
        <v>0</v>
      </c>
      <c r="BG236" s="109">
        <f t="shared" si="51"/>
        <v>0</v>
      </c>
      <c r="BH236" s="109">
        <f t="shared" si="52"/>
        <v>0</v>
      </c>
      <c r="BI236" s="109">
        <f t="shared" si="53"/>
        <v>0</v>
      </c>
      <c r="BJ236" s="18" t="s">
        <v>87</v>
      </c>
      <c r="BK236" s="169">
        <f t="shared" si="54"/>
        <v>0</v>
      </c>
      <c r="BL236" s="18" t="s">
        <v>253</v>
      </c>
      <c r="BM236" s="18" t="s">
        <v>923</v>
      </c>
    </row>
    <row r="237" spans="2:65" s="1" customFormat="1" ht="22.5" customHeight="1">
      <c r="B237" s="132"/>
      <c r="C237" s="170" t="s">
        <v>564</v>
      </c>
      <c r="D237" s="170" t="s">
        <v>236</v>
      </c>
      <c r="E237" s="171" t="s">
        <v>1389</v>
      </c>
      <c r="F237" s="331" t="s">
        <v>1390</v>
      </c>
      <c r="G237" s="331"/>
      <c r="H237" s="331"/>
      <c r="I237" s="331"/>
      <c r="J237" s="269" t="s">
        <v>247</v>
      </c>
      <c r="K237" s="270">
        <v>2</v>
      </c>
      <c r="L237" s="332">
        <v>0</v>
      </c>
      <c r="M237" s="332"/>
      <c r="N237" s="333">
        <f t="shared" si="45"/>
        <v>0</v>
      </c>
      <c r="O237" s="321"/>
      <c r="P237" s="321"/>
      <c r="Q237" s="321"/>
      <c r="R237" s="135"/>
      <c r="T237" s="166" t="s">
        <v>5</v>
      </c>
      <c r="U237" s="42" t="s">
        <v>43</v>
      </c>
      <c r="V237" s="36"/>
      <c r="W237" s="167">
        <f t="shared" si="46"/>
        <v>0</v>
      </c>
      <c r="X237" s="167">
        <v>0</v>
      </c>
      <c r="Y237" s="167">
        <f t="shared" si="47"/>
        <v>0</v>
      </c>
      <c r="Z237" s="167">
        <v>0</v>
      </c>
      <c r="AA237" s="168">
        <f t="shared" si="48"/>
        <v>0</v>
      </c>
      <c r="AR237" s="18" t="s">
        <v>317</v>
      </c>
      <c r="AT237" s="18" t="s">
        <v>236</v>
      </c>
      <c r="AU237" s="18" t="s">
        <v>87</v>
      </c>
      <c r="AY237" s="18" t="s">
        <v>188</v>
      </c>
      <c r="BE237" s="109">
        <f t="shared" si="49"/>
        <v>0</v>
      </c>
      <c r="BF237" s="109">
        <f t="shared" si="50"/>
        <v>0</v>
      </c>
      <c r="BG237" s="109">
        <f t="shared" si="51"/>
        <v>0</v>
      </c>
      <c r="BH237" s="109">
        <f t="shared" si="52"/>
        <v>0</v>
      </c>
      <c r="BI237" s="109">
        <f t="shared" si="53"/>
        <v>0</v>
      </c>
      <c r="BJ237" s="18" t="s">
        <v>87</v>
      </c>
      <c r="BK237" s="169">
        <f t="shared" si="54"/>
        <v>0</v>
      </c>
      <c r="BL237" s="18" t="s">
        <v>253</v>
      </c>
      <c r="BM237" s="18" t="s">
        <v>930</v>
      </c>
    </row>
    <row r="238" spans="2:65" s="1" customFormat="1" ht="31.5" customHeight="1">
      <c r="B238" s="132"/>
      <c r="C238" s="161" t="s">
        <v>568</v>
      </c>
      <c r="D238" s="161" t="s">
        <v>189</v>
      </c>
      <c r="E238" s="162" t="s">
        <v>1391</v>
      </c>
      <c r="F238" s="319" t="s">
        <v>1392</v>
      </c>
      <c r="G238" s="319"/>
      <c r="H238" s="319"/>
      <c r="I238" s="319"/>
      <c r="J238" s="265" t="s">
        <v>247</v>
      </c>
      <c r="K238" s="266">
        <v>2</v>
      </c>
      <c r="L238" s="320">
        <v>0</v>
      </c>
      <c r="M238" s="320"/>
      <c r="N238" s="321">
        <f t="shared" si="45"/>
        <v>0</v>
      </c>
      <c r="O238" s="321"/>
      <c r="P238" s="321"/>
      <c r="Q238" s="321"/>
      <c r="R238" s="135"/>
      <c r="T238" s="166" t="s">
        <v>5</v>
      </c>
      <c r="U238" s="42" t="s">
        <v>43</v>
      </c>
      <c r="V238" s="36"/>
      <c r="W238" s="167">
        <f t="shared" si="46"/>
        <v>0</v>
      </c>
      <c r="X238" s="167">
        <v>0</v>
      </c>
      <c r="Y238" s="167">
        <f t="shared" si="47"/>
        <v>0</v>
      </c>
      <c r="Z238" s="167">
        <v>0</v>
      </c>
      <c r="AA238" s="168">
        <f t="shared" si="48"/>
        <v>0</v>
      </c>
      <c r="AR238" s="18" t="s">
        <v>253</v>
      </c>
      <c r="AT238" s="18" t="s">
        <v>189</v>
      </c>
      <c r="AU238" s="18" t="s">
        <v>87</v>
      </c>
      <c r="AY238" s="18" t="s">
        <v>188</v>
      </c>
      <c r="BE238" s="109">
        <f t="shared" si="49"/>
        <v>0</v>
      </c>
      <c r="BF238" s="109">
        <f t="shared" si="50"/>
        <v>0</v>
      </c>
      <c r="BG238" s="109">
        <f t="shared" si="51"/>
        <v>0</v>
      </c>
      <c r="BH238" s="109">
        <f t="shared" si="52"/>
        <v>0</v>
      </c>
      <c r="BI238" s="109">
        <f t="shared" si="53"/>
        <v>0</v>
      </c>
      <c r="BJ238" s="18" t="s">
        <v>87</v>
      </c>
      <c r="BK238" s="169">
        <f t="shared" si="54"/>
        <v>0</v>
      </c>
      <c r="BL238" s="18" t="s">
        <v>253</v>
      </c>
      <c r="BM238" s="18" t="s">
        <v>938</v>
      </c>
    </row>
    <row r="239" spans="2:65" s="1" customFormat="1" ht="31.5" customHeight="1">
      <c r="B239" s="132"/>
      <c r="C239" s="170" t="s">
        <v>572</v>
      </c>
      <c r="D239" s="170" t="s">
        <v>236</v>
      </c>
      <c r="E239" s="171" t="s">
        <v>1393</v>
      </c>
      <c r="F239" s="331" t="s">
        <v>1394</v>
      </c>
      <c r="G239" s="331"/>
      <c r="H239" s="331"/>
      <c r="I239" s="331"/>
      <c r="J239" s="269" t="s">
        <v>247</v>
      </c>
      <c r="K239" s="270">
        <v>2</v>
      </c>
      <c r="L239" s="332">
        <v>0</v>
      </c>
      <c r="M239" s="332"/>
      <c r="N239" s="333">
        <f t="shared" si="45"/>
        <v>0</v>
      </c>
      <c r="O239" s="321"/>
      <c r="P239" s="321"/>
      <c r="Q239" s="321"/>
      <c r="R239" s="135"/>
      <c r="T239" s="166" t="s">
        <v>5</v>
      </c>
      <c r="U239" s="42" t="s">
        <v>43</v>
      </c>
      <c r="V239" s="36"/>
      <c r="W239" s="167">
        <f t="shared" si="46"/>
        <v>0</v>
      </c>
      <c r="X239" s="167">
        <v>0</v>
      </c>
      <c r="Y239" s="167">
        <f t="shared" si="47"/>
        <v>0</v>
      </c>
      <c r="Z239" s="167">
        <v>0</v>
      </c>
      <c r="AA239" s="168">
        <f t="shared" si="48"/>
        <v>0</v>
      </c>
      <c r="AR239" s="18" t="s">
        <v>317</v>
      </c>
      <c r="AT239" s="18" t="s">
        <v>236</v>
      </c>
      <c r="AU239" s="18" t="s">
        <v>87</v>
      </c>
      <c r="AY239" s="18" t="s">
        <v>188</v>
      </c>
      <c r="BE239" s="109">
        <f t="shared" si="49"/>
        <v>0</v>
      </c>
      <c r="BF239" s="109">
        <f t="shared" si="50"/>
        <v>0</v>
      </c>
      <c r="BG239" s="109">
        <f t="shared" si="51"/>
        <v>0</v>
      </c>
      <c r="BH239" s="109">
        <f t="shared" si="52"/>
        <v>0</v>
      </c>
      <c r="BI239" s="109">
        <f t="shared" si="53"/>
        <v>0</v>
      </c>
      <c r="BJ239" s="18" t="s">
        <v>87</v>
      </c>
      <c r="BK239" s="169">
        <f t="shared" si="54"/>
        <v>0</v>
      </c>
      <c r="BL239" s="18" t="s">
        <v>253</v>
      </c>
      <c r="BM239" s="18" t="s">
        <v>946</v>
      </c>
    </row>
    <row r="240" spans="2:65" s="1" customFormat="1" ht="31.5" customHeight="1">
      <c r="B240" s="132"/>
      <c r="C240" s="161" t="s">
        <v>576</v>
      </c>
      <c r="D240" s="161" t="s">
        <v>189</v>
      </c>
      <c r="E240" s="162" t="s">
        <v>1395</v>
      </c>
      <c r="F240" s="319" t="s">
        <v>1396</v>
      </c>
      <c r="G240" s="319"/>
      <c r="H240" s="319"/>
      <c r="I240" s="319"/>
      <c r="J240" s="265" t="s">
        <v>1356</v>
      </c>
      <c r="K240" s="266">
        <v>6</v>
      </c>
      <c r="L240" s="320">
        <v>0</v>
      </c>
      <c r="M240" s="320"/>
      <c r="N240" s="321">
        <f t="shared" si="45"/>
        <v>0</v>
      </c>
      <c r="O240" s="321"/>
      <c r="P240" s="321"/>
      <c r="Q240" s="321"/>
      <c r="R240" s="135"/>
      <c r="T240" s="166" t="s">
        <v>5</v>
      </c>
      <c r="U240" s="42" t="s">
        <v>43</v>
      </c>
      <c r="V240" s="36"/>
      <c r="W240" s="167">
        <f t="shared" si="46"/>
        <v>0</v>
      </c>
      <c r="X240" s="167">
        <v>0</v>
      </c>
      <c r="Y240" s="167">
        <f t="shared" si="47"/>
        <v>0</v>
      </c>
      <c r="Z240" s="167">
        <v>0</v>
      </c>
      <c r="AA240" s="168">
        <f t="shared" si="48"/>
        <v>0</v>
      </c>
      <c r="AR240" s="18" t="s">
        <v>253</v>
      </c>
      <c r="AT240" s="18" t="s">
        <v>189</v>
      </c>
      <c r="AU240" s="18" t="s">
        <v>87</v>
      </c>
      <c r="AY240" s="18" t="s">
        <v>188</v>
      </c>
      <c r="BE240" s="109">
        <f t="shared" si="49"/>
        <v>0</v>
      </c>
      <c r="BF240" s="109">
        <f t="shared" si="50"/>
        <v>0</v>
      </c>
      <c r="BG240" s="109">
        <f t="shared" si="51"/>
        <v>0</v>
      </c>
      <c r="BH240" s="109">
        <f t="shared" si="52"/>
        <v>0</v>
      </c>
      <c r="BI240" s="109">
        <f t="shared" si="53"/>
        <v>0</v>
      </c>
      <c r="BJ240" s="18" t="s">
        <v>87</v>
      </c>
      <c r="BK240" s="169">
        <f t="shared" si="54"/>
        <v>0</v>
      </c>
      <c r="BL240" s="18" t="s">
        <v>253</v>
      </c>
      <c r="BM240" s="18" t="s">
        <v>953</v>
      </c>
    </row>
    <row r="241" spans="2:65" s="1" customFormat="1" ht="22.5" customHeight="1">
      <c r="B241" s="132"/>
      <c r="C241" s="170" t="s">
        <v>580</v>
      </c>
      <c r="D241" s="170" t="s">
        <v>236</v>
      </c>
      <c r="E241" s="171" t="s">
        <v>1397</v>
      </c>
      <c r="F241" s="331" t="s">
        <v>1774</v>
      </c>
      <c r="G241" s="331"/>
      <c r="H241" s="331"/>
      <c r="I241" s="331"/>
      <c r="J241" s="269" t="s">
        <v>247</v>
      </c>
      <c r="K241" s="270">
        <v>5</v>
      </c>
      <c r="L241" s="332">
        <v>0</v>
      </c>
      <c r="M241" s="332"/>
      <c r="N241" s="333">
        <f t="shared" si="45"/>
        <v>0</v>
      </c>
      <c r="O241" s="321"/>
      <c r="P241" s="321"/>
      <c r="Q241" s="321"/>
      <c r="R241" s="135"/>
      <c r="T241" s="166" t="s">
        <v>5</v>
      </c>
      <c r="U241" s="42" t="s">
        <v>43</v>
      </c>
      <c r="V241" s="36"/>
      <c r="W241" s="167">
        <f t="shared" si="46"/>
        <v>0</v>
      </c>
      <c r="X241" s="167">
        <v>0</v>
      </c>
      <c r="Y241" s="167">
        <f t="shared" si="47"/>
        <v>0</v>
      </c>
      <c r="Z241" s="167">
        <v>0</v>
      </c>
      <c r="AA241" s="168">
        <f t="shared" si="48"/>
        <v>0</v>
      </c>
      <c r="AC241" s="1" t="s">
        <v>1764</v>
      </c>
      <c r="AR241" s="18" t="s">
        <v>317</v>
      </c>
      <c r="AT241" s="18" t="s">
        <v>236</v>
      </c>
      <c r="AU241" s="18" t="s">
        <v>87</v>
      </c>
      <c r="AY241" s="18" t="s">
        <v>188</v>
      </c>
      <c r="BE241" s="109">
        <f t="shared" si="49"/>
        <v>0</v>
      </c>
      <c r="BF241" s="109">
        <f t="shared" si="50"/>
        <v>0</v>
      </c>
      <c r="BG241" s="109">
        <f t="shared" si="51"/>
        <v>0</v>
      </c>
      <c r="BH241" s="109">
        <f t="shared" si="52"/>
        <v>0</v>
      </c>
      <c r="BI241" s="109">
        <f t="shared" si="53"/>
        <v>0</v>
      </c>
      <c r="BJ241" s="18" t="s">
        <v>87</v>
      </c>
      <c r="BK241" s="169">
        <f t="shared" si="54"/>
        <v>0</v>
      </c>
      <c r="BL241" s="18" t="s">
        <v>253</v>
      </c>
      <c r="BM241" s="18" t="s">
        <v>959</v>
      </c>
    </row>
    <row r="242" spans="2:65" s="1" customFormat="1" ht="31.5" customHeight="1">
      <c r="B242" s="132"/>
      <c r="C242" s="170" t="s">
        <v>584</v>
      </c>
      <c r="D242" s="170" t="s">
        <v>236</v>
      </c>
      <c r="E242" s="171" t="s">
        <v>1398</v>
      </c>
      <c r="F242" s="331" t="s">
        <v>1773</v>
      </c>
      <c r="G242" s="331"/>
      <c r="H242" s="331"/>
      <c r="I242" s="331"/>
      <c r="J242" s="269" t="s">
        <v>247</v>
      </c>
      <c r="K242" s="270">
        <v>1</v>
      </c>
      <c r="L242" s="332">
        <v>0</v>
      </c>
      <c r="M242" s="332"/>
      <c r="N242" s="333">
        <f t="shared" si="45"/>
        <v>0</v>
      </c>
      <c r="O242" s="321"/>
      <c r="P242" s="321"/>
      <c r="Q242" s="321"/>
      <c r="R242" s="135"/>
      <c r="T242" s="166" t="s">
        <v>5</v>
      </c>
      <c r="U242" s="42" t="s">
        <v>43</v>
      </c>
      <c r="V242" s="36"/>
      <c r="W242" s="167">
        <f t="shared" si="46"/>
        <v>0</v>
      </c>
      <c r="X242" s="167">
        <v>0</v>
      </c>
      <c r="Y242" s="167">
        <f t="shared" si="47"/>
        <v>0</v>
      </c>
      <c r="Z242" s="167">
        <v>0</v>
      </c>
      <c r="AA242" s="168">
        <f t="shared" si="48"/>
        <v>0</v>
      </c>
      <c r="AC242" s="1" t="s">
        <v>1764</v>
      </c>
      <c r="AR242" s="18" t="s">
        <v>317</v>
      </c>
      <c r="AT242" s="18" t="s">
        <v>236</v>
      </c>
      <c r="AU242" s="18" t="s">
        <v>87</v>
      </c>
      <c r="AY242" s="18" t="s">
        <v>188</v>
      </c>
      <c r="BE242" s="109">
        <f t="shared" si="49"/>
        <v>0</v>
      </c>
      <c r="BF242" s="109">
        <f t="shared" si="50"/>
        <v>0</v>
      </c>
      <c r="BG242" s="109">
        <f t="shared" si="51"/>
        <v>0</v>
      </c>
      <c r="BH242" s="109">
        <f t="shared" si="52"/>
        <v>0</v>
      </c>
      <c r="BI242" s="109">
        <f t="shared" si="53"/>
        <v>0</v>
      </c>
      <c r="BJ242" s="18" t="s">
        <v>87</v>
      </c>
      <c r="BK242" s="169">
        <f t="shared" si="54"/>
        <v>0</v>
      </c>
      <c r="BL242" s="18" t="s">
        <v>253</v>
      </c>
      <c r="BM242" s="18" t="s">
        <v>967</v>
      </c>
    </row>
    <row r="243" spans="2:65" s="1" customFormat="1" ht="22.5" customHeight="1">
      <c r="B243" s="132"/>
      <c r="C243" s="161" t="s">
        <v>588</v>
      </c>
      <c r="D243" s="161" t="s">
        <v>189</v>
      </c>
      <c r="E243" s="162" t="s">
        <v>1399</v>
      </c>
      <c r="F243" s="319" t="s">
        <v>1400</v>
      </c>
      <c r="G243" s="319"/>
      <c r="H243" s="319"/>
      <c r="I243" s="319"/>
      <c r="J243" s="265" t="s">
        <v>1356</v>
      </c>
      <c r="K243" s="266">
        <v>5</v>
      </c>
      <c r="L243" s="320">
        <v>0</v>
      </c>
      <c r="M243" s="320"/>
      <c r="N243" s="321">
        <f t="shared" si="45"/>
        <v>0</v>
      </c>
      <c r="O243" s="321"/>
      <c r="P243" s="321"/>
      <c r="Q243" s="321"/>
      <c r="R243" s="135"/>
      <c r="T243" s="166" t="s">
        <v>5</v>
      </c>
      <c r="U243" s="42" t="s">
        <v>43</v>
      </c>
      <c r="V243" s="36"/>
      <c r="W243" s="167">
        <f t="shared" si="46"/>
        <v>0</v>
      </c>
      <c r="X243" s="167">
        <v>0</v>
      </c>
      <c r="Y243" s="167">
        <f t="shared" si="47"/>
        <v>0</v>
      </c>
      <c r="Z243" s="167">
        <v>0</v>
      </c>
      <c r="AA243" s="168">
        <f t="shared" si="48"/>
        <v>0</v>
      </c>
      <c r="AR243" s="18" t="s">
        <v>253</v>
      </c>
      <c r="AT243" s="18" t="s">
        <v>189</v>
      </c>
      <c r="AU243" s="18" t="s">
        <v>87</v>
      </c>
      <c r="AY243" s="18" t="s">
        <v>188</v>
      </c>
      <c r="BE243" s="109">
        <f t="shared" si="49"/>
        <v>0</v>
      </c>
      <c r="BF243" s="109">
        <f t="shared" si="50"/>
        <v>0</v>
      </c>
      <c r="BG243" s="109">
        <f t="shared" si="51"/>
        <v>0</v>
      </c>
      <c r="BH243" s="109">
        <f t="shared" si="52"/>
        <v>0</v>
      </c>
      <c r="BI243" s="109">
        <f t="shared" si="53"/>
        <v>0</v>
      </c>
      <c r="BJ243" s="18" t="s">
        <v>87</v>
      </c>
      <c r="BK243" s="169">
        <f t="shared" si="54"/>
        <v>0</v>
      </c>
      <c r="BL243" s="18" t="s">
        <v>253</v>
      </c>
      <c r="BM243" s="18" t="s">
        <v>975</v>
      </c>
    </row>
    <row r="244" spans="2:65" s="1" customFormat="1" ht="22.5" customHeight="1">
      <c r="B244" s="132"/>
      <c r="C244" s="170" t="s">
        <v>592</v>
      </c>
      <c r="D244" s="170" t="s">
        <v>236</v>
      </c>
      <c r="E244" s="171" t="s">
        <v>1401</v>
      </c>
      <c r="F244" s="331" t="s">
        <v>1402</v>
      </c>
      <c r="G244" s="331"/>
      <c r="H244" s="331"/>
      <c r="I244" s="331"/>
      <c r="J244" s="269" t="s">
        <v>247</v>
      </c>
      <c r="K244" s="270">
        <v>5</v>
      </c>
      <c r="L244" s="332">
        <v>0</v>
      </c>
      <c r="M244" s="332"/>
      <c r="N244" s="333">
        <f t="shared" si="45"/>
        <v>0</v>
      </c>
      <c r="O244" s="321"/>
      <c r="P244" s="321"/>
      <c r="Q244" s="321"/>
      <c r="R244" s="135"/>
      <c r="T244" s="166" t="s">
        <v>5</v>
      </c>
      <c r="U244" s="42" t="s">
        <v>43</v>
      </c>
      <c r="V244" s="36"/>
      <c r="W244" s="167">
        <f t="shared" si="46"/>
        <v>0</v>
      </c>
      <c r="X244" s="167">
        <v>0</v>
      </c>
      <c r="Y244" s="167">
        <f t="shared" si="47"/>
        <v>0</v>
      </c>
      <c r="Z244" s="167">
        <v>0</v>
      </c>
      <c r="AA244" s="168">
        <f t="shared" si="48"/>
        <v>0</v>
      </c>
      <c r="AR244" s="18" t="s">
        <v>317</v>
      </c>
      <c r="AT244" s="18" t="s">
        <v>236</v>
      </c>
      <c r="AU244" s="18" t="s">
        <v>87</v>
      </c>
      <c r="AY244" s="18" t="s">
        <v>188</v>
      </c>
      <c r="BE244" s="109">
        <f t="shared" si="49"/>
        <v>0</v>
      </c>
      <c r="BF244" s="109">
        <f t="shared" si="50"/>
        <v>0</v>
      </c>
      <c r="BG244" s="109">
        <f t="shared" si="51"/>
        <v>0</v>
      </c>
      <c r="BH244" s="109">
        <f t="shared" si="52"/>
        <v>0</v>
      </c>
      <c r="BI244" s="109">
        <f t="shared" si="53"/>
        <v>0</v>
      </c>
      <c r="BJ244" s="18" t="s">
        <v>87</v>
      </c>
      <c r="BK244" s="169">
        <f t="shared" si="54"/>
        <v>0</v>
      </c>
      <c r="BL244" s="18" t="s">
        <v>253</v>
      </c>
      <c r="BM244" s="18" t="s">
        <v>983</v>
      </c>
    </row>
    <row r="245" spans="2:65" s="1" customFormat="1" ht="22.5" customHeight="1">
      <c r="B245" s="132"/>
      <c r="C245" s="161" t="s">
        <v>596</v>
      </c>
      <c r="D245" s="161" t="s">
        <v>189</v>
      </c>
      <c r="E245" s="162" t="s">
        <v>1403</v>
      </c>
      <c r="F245" s="319" t="s">
        <v>1404</v>
      </c>
      <c r="G245" s="319"/>
      <c r="H245" s="319"/>
      <c r="I245" s="319"/>
      <c r="J245" s="265" t="s">
        <v>1356</v>
      </c>
      <c r="K245" s="266">
        <v>1</v>
      </c>
      <c r="L245" s="320">
        <v>0</v>
      </c>
      <c r="M245" s="320"/>
      <c r="N245" s="321">
        <f t="shared" si="45"/>
        <v>0</v>
      </c>
      <c r="O245" s="321"/>
      <c r="P245" s="321"/>
      <c r="Q245" s="321"/>
      <c r="R245" s="135"/>
      <c r="T245" s="166" t="s">
        <v>5</v>
      </c>
      <c r="U245" s="42" t="s">
        <v>43</v>
      </c>
      <c r="V245" s="36"/>
      <c r="W245" s="167">
        <f t="shared" si="46"/>
        <v>0</v>
      </c>
      <c r="X245" s="167">
        <v>0</v>
      </c>
      <c r="Y245" s="167">
        <f t="shared" si="47"/>
        <v>0</v>
      </c>
      <c r="Z245" s="167">
        <v>0</v>
      </c>
      <c r="AA245" s="168">
        <f t="shared" si="48"/>
        <v>0</v>
      </c>
      <c r="AR245" s="18" t="s">
        <v>253</v>
      </c>
      <c r="AT245" s="18" t="s">
        <v>189</v>
      </c>
      <c r="AU245" s="18" t="s">
        <v>87</v>
      </c>
      <c r="AY245" s="18" t="s">
        <v>188</v>
      </c>
      <c r="BE245" s="109">
        <f t="shared" si="49"/>
        <v>0</v>
      </c>
      <c r="BF245" s="109">
        <f t="shared" si="50"/>
        <v>0</v>
      </c>
      <c r="BG245" s="109">
        <f t="shared" si="51"/>
        <v>0</v>
      </c>
      <c r="BH245" s="109">
        <f t="shared" si="52"/>
        <v>0</v>
      </c>
      <c r="BI245" s="109">
        <f t="shared" si="53"/>
        <v>0</v>
      </c>
      <c r="BJ245" s="18" t="s">
        <v>87</v>
      </c>
      <c r="BK245" s="169">
        <f t="shared" si="54"/>
        <v>0</v>
      </c>
      <c r="BL245" s="18" t="s">
        <v>253</v>
      </c>
      <c r="BM245" s="18" t="s">
        <v>990</v>
      </c>
    </row>
    <row r="246" spans="2:65" s="1" customFormat="1" ht="31.5" customHeight="1">
      <c r="B246" s="132"/>
      <c r="C246" s="170" t="s">
        <v>600</v>
      </c>
      <c r="D246" s="170" t="s">
        <v>236</v>
      </c>
      <c r="E246" s="171" t="s">
        <v>1405</v>
      </c>
      <c r="F246" s="331" t="s">
        <v>1406</v>
      </c>
      <c r="G246" s="331"/>
      <c r="H246" s="331"/>
      <c r="I246" s="331"/>
      <c r="J246" s="269" t="s">
        <v>247</v>
      </c>
      <c r="K246" s="270">
        <v>1</v>
      </c>
      <c r="L246" s="332">
        <v>0</v>
      </c>
      <c r="M246" s="332"/>
      <c r="N246" s="333">
        <f t="shared" si="45"/>
        <v>0</v>
      </c>
      <c r="O246" s="321"/>
      <c r="P246" s="321"/>
      <c r="Q246" s="321"/>
      <c r="R246" s="135"/>
      <c r="T246" s="166" t="s">
        <v>5</v>
      </c>
      <c r="U246" s="42" t="s">
        <v>43</v>
      </c>
      <c r="V246" s="36"/>
      <c r="W246" s="167">
        <f t="shared" si="46"/>
        <v>0</v>
      </c>
      <c r="X246" s="167">
        <v>0</v>
      </c>
      <c r="Y246" s="167">
        <f t="shared" si="47"/>
        <v>0</v>
      </c>
      <c r="Z246" s="167">
        <v>0</v>
      </c>
      <c r="AA246" s="168">
        <f t="shared" si="48"/>
        <v>0</v>
      </c>
      <c r="AR246" s="18" t="s">
        <v>317</v>
      </c>
      <c r="AT246" s="18" t="s">
        <v>236</v>
      </c>
      <c r="AU246" s="18" t="s">
        <v>87</v>
      </c>
      <c r="AY246" s="18" t="s">
        <v>188</v>
      </c>
      <c r="BE246" s="109">
        <f t="shared" si="49"/>
        <v>0</v>
      </c>
      <c r="BF246" s="109">
        <f t="shared" si="50"/>
        <v>0</v>
      </c>
      <c r="BG246" s="109">
        <f t="shared" si="51"/>
        <v>0</v>
      </c>
      <c r="BH246" s="109">
        <f t="shared" si="52"/>
        <v>0</v>
      </c>
      <c r="BI246" s="109">
        <f t="shared" si="53"/>
        <v>0</v>
      </c>
      <c r="BJ246" s="18" t="s">
        <v>87</v>
      </c>
      <c r="BK246" s="169">
        <f t="shared" si="54"/>
        <v>0</v>
      </c>
      <c r="BL246" s="18" t="s">
        <v>253</v>
      </c>
      <c r="BM246" s="18" t="s">
        <v>998</v>
      </c>
    </row>
    <row r="247" spans="2:65" s="1" customFormat="1" ht="44.25" customHeight="1">
      <c r="B247" s="132"/>
      <c r="C247" s="161" t="s">
        <v>605</v>
      </c>
      <c r="D247" s="161" t="s">
        <v>189</v>
      </c>
      <c r="E247" s="162" t="s">
        <v>1407</v>
      </c>
      <c r="F247" s="319" t="s">
        <v>1408</v>
      </c>
      <c r="G247" s="319"/>
      <c r="H247" s="319"/>
      <c r="I247" s="319"/>
      <c r="J247" s="265" t="s">
        <v>1356</v>
      </c>
      <c r="K247" s="266">
        <v>1</v>
      </c>
      <c r="L247" s="320">
        <v>0</v>
      </c>
      <c r="M247" s="320"/>
      <c r="N247" s="321">
        <f t="shared" si="45"/>
        <v>0</v>
      </c>
      <c r="O247" s="321"/>
      <c r="P247" s="321"/>
      <c r="Q247" s="321"/>
      <c r="R247" s="135"/>
      <c r="T247" s="166" t="s">
        <v>5</v>
      </c>
      <c r="U247" s="42" t="s">
        <v>43</v>
      </c>
      <c r="V247" s="36"/>
      <c r="W247" s="167">
        <f t="shared" si="46"/>
        <v>0</v>
      </c>
      <c r="X247" s="167">
        <v>0</v>
      </c>
      <c r="Y247" s="167">
        <f t="shared" si="47"/>
        <v>0</v>
      </c>
      <c r="Z247" s="167">
        <v>0</v>
      </c>
      <c r="AA247" s="168">
        <f t="shared" si="48"/>
        <v>0</v>
      </c>
      <c r="AR247" s="18" t="s">
        <v>253</v>
      </c>
      <c r="AT247" s="18" t="s">
        <v>189</v>
      </c>
      <c r="AU247" s="18" t="s">
        <v>87</v>
      </c>
      <c r="AY247" s="18" t="s">
        <v>188</v>
      </c>
      <c r="BE247" s="109">
        <f t="shared" si="49"/>
        <v>0</v>
      </c>
      <c r="BF247" s="109">
        <f t="shared" si="50"/>
        <v>0</v>
      </c>
      <c r="BG247" s="109">
        <f t="shared" si="51"/>
        <v>0</v>
      </c>
      <c r="BH247" s="109">
        <f t="shared" si="52"/>
        <v>0</v>
      </c>
      <c r="BI247" s="109">
        <f t="shared" si="53"/>
        <v>0</v>
      </c>
      <c r="BJ247" s="18" t="s">
        <v>87</v>
      </c>
      <c r="BK247" s="169">
        <f t="shared" si="54"/>
        <v>0</v>
      </c>
      <c r="BL247" s="18" t="s">
        <v>253</v>
      </c>
      <c r="BM247" s="18" t="s">
        <v>1005</v>
      </c>
    </row>
    <row r="248" spans="2:65" s="1" customFormat="1" ht="44.25" customHeight="1">
      <c r="B248" s="132"/>
      <c r="C248" s="170" t="s">
        <v>609</v>
      </c>
      <c r="D248" s="170" t="s">
        <v>236</v>
      </c>
      <c r="E248" s="171" t="s">
        <v>1409</v>
      </c>
      <c r="F248" s="331" t="s">
        <v>1772</v>
      </c>
      <c r="G248" s="331"/>
      <c r="H248" s="331"/>
      <c r="I248" s="331"/>
      <c r="J248" s="269" t="s">
        <v>247</v>
      </c>
      <c r="K248" s="270">
        <v>1</v>
      </c>
      <c r="L248" s="332">
        <v>0</v>
      </c>
      <c r="M248" s="332"/>
      <c r="N248" s="333">
        <f t="shared" si="45"/>
        <v>0</v>
      </c>
      <c r="O248" s="321"/>
      <c r="P248" s="321"/>
      <c r="Q248" s="321"/>
      <c r="R248" s="135"/>
      <c r="T248" s="166" t="s">
        <v>5</v>
      </c>
      <c r="U248" s="42" t="s">
        <v>43</v>
      </c>
      <c r="V248" s="36"/>
      <c r="W248" s="167">
        <f t="shared" si="46"/>
        <v>0</v>
      </c>
      <c r="X248" s="167">
        <v>0</v>
      </c>
      <c r="Y248" s="167">
        <f t="shared" si="47"/>
        <v>0</v>
      </c>
      <c r="Z248" s="167">
        <v>0</v>
      </c>
      <c r="AA248" s="168">
        <f t="shared" si="48"/>
        <v>0</v>
      </c>
      <c r="AC248" s="1" t="s">
        <v>1765</v>
      </c>
      <c r="AR248" s="18" t="s">
        <v>317</v>
      </c>
      <c r="AT248" s="18" t="s">
        <v>236</v>
      </c>
      <c r="AU248" s="18" t="s">
        <v>87</v>
      </c>
      <c r="AY248" s="18" t="s">
        <v>188</v>
      </c>
      <c r="BE248" s="109">
        <f t="shared" si="49"/>
        <v>0</v>
      </c>
      <c r="BF248" s="109">
        <f t="shared" si="50"/>
        <v>0</v>
      </c>
      <c r="BG248" s="109">
        <f t="shared" si="51"/>
        <v>0</v>
      </c>
      <c r="BH248" s="109">
        <f t="shared" si="52"/>
        <v>0</v>
      </c>
      <c r="BI248" s="109">
        <f t="shared" si="53"/>
        <v>0</v>
      </c>
      <c r="BJ248" s="18" t="s">
        <v>87</v>
      </c>
      <c r="BK248" s="169">
        <f t="shared" si="54"/>
        <v>0</v>
      </c>
      <c r="BL248" s="18" t="s">
        <v>253</v>
      </c>
      <c r="BM248" s="18" t="s">
        <v>1013</v>
      </c>
    </row>
    <row r="249" spans="2:65" s="1" customFormat="1" ht="31.5" customHeight="1">
      <c r="B249" s="132"/>
      <c r="C249" s="161" t="s">
        <v>613</v>
      </c>
      <c r="D249" s="161" t="s">
        <v>189</v>
      </c>
      <c r="E249" s="162" t="s">
        <v>1410</v>
      </c>
      <c r="F249" s="319" t="s">
        <v>1411</v>
      </c>
      <c r="G249" s="319"/>
      <c r="H249" s="319"/>
      <c r="I249" s="319"/>
      <c r="J249" s="265" t="s">
        <v>1356</v>
      </c>
      <c r="K249" s="266">
        <v>2</v>
      </c>
      <c r="L249" s="320">
        <v>0</v>
      </c>
      <c r="M249" s="320"/>
      <c r="N249" s="321">
        <f t="shared" si="45"/>
        <v>0</v>
      </c>
      <c r="O249" s="321"/>
      <c r="P249" s="321"/>
      <c r="Q249" s="321"/>
      <c r="R249" s="135"/>
      <c r="T249" s="166" t="s">
        <v>5</v>
      </c>
      <c r="U249" s="42" t="s">
        <v>43</v>
      </c>
      <c r="V249" s="36"/>
      <c r="W249" s="167">
        <f t="shared" si="46"/>
        <v>0</v>
      </c>
      <c r="X249" s="167">
        <v>0</v>
      </c>
      <c r="Y249" s="167">
        <f t="shared" si="47"/>
        <v>0</v>
      </c>
      <c r="Z249" s="167">
        <v>0</v>
      </c>
      <c r="AA249" s="168">
        <f t="shared" si="48"/>
        <v>0</v>
      </c>
      <c r="AR249" s="18" t="s">
        <v>253</v>
      </c>
      <c r="AT249" s="18" t="s">
        <v>189</v>
      </c>
      <c r="AU249" s="18" t="s">
        <v>87</v>
      </c>
      <c r="AY249" s="18" t="s">
        <v>188</v>
      </c>
      <c r="BE249" s="109">
        <f t="shared" si="49"/>
        <v>0</v>
      </c>
      <c r="BF249" s="109">
        <f t="shared" si="50"/>
        <v>0</v>
      </c>
      <c r="BG249" s="109">
        <f t="shared" si="51"/>
        <v>0</v>
      </c>
      <c r="BH249" s="109">
        <f t="shared" si="52"/>
        <v>0</v>
      </c>
      <c r="BI249" s="109">
        <f t="shared" si="53"/>
        <v>0</v>
      </c>
      <c r="BJ249" s="18" t="s">
        <v>87</v>
      </c>
      <c r="BK249" s="169">
        <f t="shared" si="54"/>
        <v>0</v>
      </c>
      <c r="BL249" s="18" t="s">
        <v>253</v>
      </c>
      <c r="BM249" s="18" t="s">
        <v>1020</v>
      </c>
    </row>
    <row r="250" spans="2:65" s="1" customFormat="1" ht="44.25" customHeight="1">
      <c r="B250" s="132"/>
      <c r="C250" s="170" t="s">
        <v>617</v>
      </c>
      <c r="D250" s="170" t="s">
        <v>236</v>
      </c>
      <c r="E250" s="171" t="s">
        <v>1412</v>
      </c>
      <c r="F250" s="331" t="s">
        <v>1413</v>
      </c>
      <c r="G250" s="331"/>
      <c r="H250" s="331"/>
      <c r="I250" s="331"/>
      <c r="J250" s="269" t="s">
        <v>247</v>
      </c>
      <c r="K250" s="270">
        <v>1</v>
      </c>
      <c r="L250" s="332">
        <v>0</v>
      </c>
      <c r="M250" s="332"/>
      <c r="N250" s="333">
        <f>ROUND(L250*K250,3)</f>
        <v>0</v>
      </c>
      <c r="O250" s="321"/>
      <c r="P250" s="321"/>
      <c r="Q250" s="321"/>
      <c r="R250" s="135"/>
      <c r="T250" s="166" t="s">
        <v>5</v>
      </c>
      <c r="U250" s="42" t="s">
        <v>43</v>
      </c>
      <c r="V250" s="36"/>
      <c r="W250" s="167">
        <f t="shared" si="46"/>
        <v>0</v>
      </c>
      <c r="X250" s="167">
        <v>0</v>
      </c>
      <c r="Y250" s="167">
        <f t="shared" si="47"/>
        <v>0</v>
      </c>
      <c r="Z250" s="167">
        <v>0</v>
      </c>
      <c r="AA250" s="168">
        <f t="shared" si="48"/>
        <v>0</v>
      </c>
      <c r="AR250" s="18" t="s">
        <v>317</v>
      </c>
      <c r="AT250" s="18" t="s">
        <v>236</v>
      </c>
      <c r="AU250" s="18" t="s">
        <v>87</v>
      </c>
      <c r="AY250" s="18" t="s">
        <v>188</v>
      </c>
      <c r="BE250" s="109">
        <f t="shared" si="49"/>
        <v>0</v>
      </c>
      <c r="BF250" s="109">
        <f t="shared" si="50"/>
        <v>0</v>
      </c>
      <c r="BG250" s="109">
        <f t="shared" si="51"/>
        <v>0</v>
      </c>
      <c r="BH250" s="109">
        <f t="shared" si="52"/>
        <v>0</v>
      </c>
      <c r="BI250" s="109">
        <f t="shared" si="53"/>
        <v>0</v>
      </c>
      <c r="BJ250" s="18" t="s">
        <v>87</v>
      </c>
      <c r="BK250" s="169">
        <f t="shared" si="54"/>
        <v>0</v>
      </c>
      <c r="BL250" s="18" t="s">
        <v>253</v>
      </c>
      <c r="BM250" s="18" t="s">
        <v>1028</v>
      </c>
    </row>
    <row r="251" spans="2:65" s="1" customFormat="1" ht="44.25" customHeight="1">
      <c r="B251" s="132"/>
      <c r="C251" s="170" t="s">
        <v>621</v>
      </c>
      <c r="D251" s="170" t="s">
        <v>236</v>
      </c>
      <c r="E251" s="171" t="s">
        <v>1414</v>
      </c>
      <c r="F251" s="331" t="s">
        <v>1415</v>
      </c>
      <c r="G251" s="331"/>
      <c r="H251" s="331"/>
      <c r="I251" s="331"/>
      <c r="J251" s="269" t="s">
        <v>247</v>
      </c>
      <c r="K251" s="270">
        <v>1</v>
      </c>
      <c r="L251" s="332">
        <v>0</v>
      </c>
      <c r="M251" s="332"/>
      <c r="N251" s="333">
        <f t="shared" si="45"/>
        <v>0</v>
      </c>
      <c r="O251" s="321"/>
      <c r="P251" s="321"/>
      <c r="Q251" s="321"/>
      <c r="R251" s="135"/>
      <c r="T251" s="166" t="s">
        <v>5</v>
      </c>
      <c r="U251" s="42" t="s">
        <v>43</v>
      </c>
      <c r="V251" s="36"/>
      <c r="W251" s="167">
        <f t="shared" si="46"/>
        <v>0</v>
      </c>
      <c r="X251" s="167">
        <v>0</v>
      </c>
      <c r="Y251" s="167">
        <f t="shared" si="47"/>
        <v>0</v>
      </c>
      <c r="Z251" s="167">
        <v>0</v>
      </c>
      <c r="AA251" s="168">
        <f t="shared" si="48"/>
        <v>0</v>
      </c>
      <c r="AR251" s="18" t="s">
        <v>317</v>
      </c>
      <c r="AT251" s="18" t="s">
        <v>236</v>
      </c>
      <c r="AU251" s="18" t="s">
        <v>87</v>
      </c>
      <c r="AY251" s="18" t="s">
        <v>188</v>
      </c>
      <c r="BE251" s="109">
        <f t="shared" si="49"/>
        <v>0</v>
      </c>
      <c r="BF251" s="109">
        <f t="shared" si="50"/>
        <v>0</v>
      </c>
      <c r="BG251" s="109">
        <f t="shared" si="51"/>
        <v>0</v>
      </c>
      <c r="BH251" s="109">
        <f t="shared" si="52"/>
        <v>0</v>
      </c>
      <c r="BI251" s="109">
        <f t="shared" si="53"/>
        <v>0</v>
      </c>
      <c r="BJ251" s="18" t="s">
        <v>87</v>
      </c>
      <c r="BK251" s="169">
        <f t="shared" si="54"/>
        <v>0</v>
      </c>
      <c r="BL251" s="18" t="s">
        <v>253</v>
      </c>
      <c r="BM251" s="18" t="s">
        <v>1036</v>
      </c>
    </row>
    <row r="252" spans="2:65" s="1" customFormat="1" ht="31.5" customHeight="1">
      <c r="B252" s="132"/>
      <c r="C252" s="161" t="s">
        <v>625</v>
      </c>
      <c r="D252" s="161" t="s">
        <v>189</v>
      </c>
      <c r="E252" s="162" t="s">
        <v>1416</v>
      </c>
      <c r="F252" s="319" t="s">
        <v>1417</v>
      </c>
      <c r="G252" s="319"/>
      <c r="H252" s="319"/>
      <c r="I252" s="319"/>
      <c r="J252" s="265" t="s">
        <v>247</v>
      </c>
      <c r="K252" s="266">
        <v>7</v>
      </c>
      <c r="L252" s="320">
        <v>0</v>
      </c>
      <c r="M252" s="320"/>
      <c r="N252" s="321">
        <f t="shared" si="45"/>
        <v>0</v>
      </c>
      <c r="O252" s="321"/>
      <c r="P252" s="321"/>
      <c r="Q252" s="321"/>
      <c r="R252" s="135"/>
      <c r="T252" s="166" t="s">
        <v>5</v>
      </c>
      <c r="U252" s="42" t="s">
        <v>43</v>
      </c>
      <c r="V252" s="36"/>
      <c r="W252" s="167">
        <f t="shared" si="46"/>
        <v>0</v>
      </c>
      <c r="X252" s="167">
        <v>0</v>
      </c>
      <c r="Y252" s="167">
        <f t="shared" si="47"/>
        <v>0</v>
      </c>
      <c r="Z252" s="167">
        <v>0</v>
      </c>
      <c r="AA252" s="168">
        <f t="shared" si="48"/>
        <v>0</v>
      </c>
      <c r="AR252" s="18" t="s">
        <v>253</v>
      </c>
      <c r="AT252" s="18" t="s">
        <v>189</v>
      </c>
      <c r="AU252" s="18" t="s">
        <v>87</v>
      </c>
      <c r="AY252" s="18" t="s">
        <v>188</v>
      </c>
      <c r="BE252" s="109">
        <f t="shared" si="49"/>
        <v>0</v>
      </c>
      <c r="BF252" s="109">
        <f t="shared" si="50"/>
        <v>0</v>
      </c>
      <c r="BG252" s="109">
        <f t="shared" si="51"/>
        <v>0</v>
      </c>
      <c r="BH252" s="109">
        <f t="shared" si="52"/>
        <v>0</v>
      </c>
      <c r="BI252" s="109">
        <f t="shared" si="53"/>
        <v>0</v>
      </c>
      <c r="BJ252" s="18" t="s">
        <v>87</v>
      </c>
      <c r="BK252" s="169">
        <f t="shared" si="54"/>
        <v>0</v>
      </c>
      <c r="BL252" s="18" t="s">
        <v>253</v>
      </c>
      <c r="BM252" s="18" t="s">
        <v>1044</v>
      </c>
    </row>
    <row r="253" spans="2:65" s="1" customFormat="1" ht="22.5" customHeight="1">
      <c r="B253" s="132"/>
      <c r="C253" s="170" t="s">
        <v>629</v>
      </c>
      <c r="D253" s="170" t="s">
        <v>236</v>
      </c>
      <c r="E253" s="171" t="s">
        <v>1418</v>
      </c>
      <c r="F253" s="331" t="s">
        <v>1771</v>
      </c>
      <c r="G253" s="331"/>
      <c r="H253" s="331"/>
      <c r="I253" s="331"/>
      <c r="J253" s="269" t="s">
        <v>247</v>
      </c>
      <c r="K253" s="270">
        <v>1</v>
      </c>
      <c r="L253" s="332">
        <v>0</v>
      </c>
      <c r="M253" s="332"/>
      <c r="N253" s="333">
        <f t="shared" si="45"/>
        <v>0</v>
      </c>
      <c r="O253" s="321"/>
      <c r="P253" s="321"/>
      <c r="Q253" s="321"/>
      <c r="R253" s="135"/>
      <c r="T253" s="166" t="s">
        <v>5</v>
      </c>
      <c r="U253" s="42" t="s">
        <v>43</v>
      </c>
      <c r="V253" s="36"/>
      <c r="W253" s="167">
        <f t="shared" si="46"/>
        <v>0</v>
      </c>
      <c r="X253" s="167">
        <v>0</v>
      </c>
      <c r="Y253" s="167">
        <f t="shared" si="47"/>
        <v>0</v>
      </c>
      <c r="Z253" s="167">
        <v>0</v>
      </c>
      <c r="AA253" s="168">
        <f t="shared" si="48"/>
        <v>0</v>
      </c>
      <c r="AC253" s="1" t="s">
        <v>1766</v>
      </c>
      <c r="AR253" s="18" t="s">
        <v>317</v>
      </c>
      <c r="AT253" s="18" t="s">
        <v>236</v>
      </c>
      <c r="AU253" s="18" t="s">
        <v>87</v>
      </c>
      <c r="AY253" s="18" t="s">
        <v>188</v>
      </c>
      <c r="BE253" s="109">
        <f t="shared" si="49"/>
        <v>0</v>
      </c>
      <c r="BF253" s="109">
        <f t="shared" si="50"/>
        <v>0</v>
      </c>
      <c r="BG253" s="109">
        <f t="shared" si="51"/>
        <v>0</v>
      </c>
      <c r="BH253" s="109">
        <f t="shared" si="52"/>
        <v>0</v>
      </c>
      <c r="BI253" s="109">
        <f t="shared" si="53"/>
        <v>0</v>
      </c>
      <c r="BJ253" s="18" t="s">
        <v>87</v>
      </c>
      <c r="BK253" s="169">
        <f t="shared" si="54"/>
        <v>0</v>
      </c>
      <c r="BL253" s="18" t="s">
        <v>253</v>
      </c>
      <c r="BM253" s="18" t="s">
        <v>1419</v>
      </c>
    </row>
    <row r="254" spans="2:65" s="1" customFormat="1" ht="22.5" customHeight="1">
      <c r="B254" s="132"/>
      <c r="C254" s="170" t="s">
        <v>633</v>
      </c>
      <c r="D254" s="170" t="s">
        <v>236</v>
      </c>
      <c r="E254" s="171" t="s">
        <v>1420</v>
      </c>
      <c r="F254" s="331" t="s">
        <v>1770</v>
      </c>
      <c r="G254" s="331"/>
      <c r="H254" s="331"/>
      <c r="I254" s="331"/>
      <c r="J254" s="269" t="s">
        <v>247</v>
      </c>
      <c r="K254" s="270">
        <v>6</v>
      </c>
      <c r="L254" s="332">
        <v>0</v>
      </c>
      <c r="M254" s="332"/>
      <c r="N254" s="333">
        <f t="shared" si="45"/>
        <v>0</v>
      </c>
      <c r="O254" s="321"/>
      <c r="P254" s="321"/>
      <c r="Q254" s="321"/>
      <c r="R254" s="135"/>
      <c r="T254" s="166" t="s">
        <v>5</v>
      </c>
      <c r="U254" s="42" t="s">
        <v>43</v>
      </c>
      <c r="V254" s="36"/>
      <c r="W254" s="167">
        <f t="shared" si="46"/>
        <v>0</v>
      </c>
      <c r="X254" s="167">
        <v>0</v>
      </c>
      <c r="Y254" s="167">
        <f t="shared" si="47"/>
        <v>0</v>
      </c>
      <c r="Z254" s="167">
        <v>0</v>
      </c>
      <c r="AA254" s="168">
        <f t="shared" si="48"/>
        <v>0</v>
      </c>
      <c r="AC254" s="1" t="s">
        <v>1766</v>
      </c>
      <c r="AR254" s="18" t="s">
        <v>317</v>
      </c>
      <c r="AT254" s="18" t="s">
        <v>236</v>
      </c>
      <c r="AU254" s="18" t="s">
        <v>87</v>
      </c>
      <c r="AY254" s="18" t="s">
        <v>188</v>
      </c>
      <c r="BE254" s="109">
        <f t="shared" si="49"/>
        <v>0</v>
      </c>
      <c r="BF254" s="109">
        <f t="shared" si="50"/>
        <v>0</v>
      </c>
      <c r="BG254" s="109">
        <f t="shared" si="51"/>
        <v>0</v>
      </c>
      <c r="BH254" s="109">
        <f t="shared" si="52"/>
        <v>0</v>
      </c>
      <c r="BI254" s="109">
        <f t="shared" si="53"/>
        <v>0</v>
      </c>
      <c r="BJ254" s="18" t="s">
        <v>87</v>
      </c>
      <c r="BK254" s="169">
        <f t="shared" si="54"/>
        <v>0</v>
      </c>
      <c r="BL254" s="18" t="s">
        <v>253</v>
      </c>
      <c r="BM254" s="18" t="s">
        <v>1421</v>
      </c>
    </row>
    <row r="255" spans="2:65" s="1" customFormat="1" ht="22.5" customHeight="1">
      <c r="B255" s="132"/>
      <c r="C255" s="161" t="s">
        <v>637</v>
      </c>
      <c r="D255" s="161" t="s">
        <v>189</v>
      </c>
      <c r="E255" s="162" t="s">
        <v>1422</v>
      </c>
      <c r="F255" s="402" t="s">
        <v>1423</v>
      </c>
      <c r="G255" s="402"/>
      <c r="H255" s="402"/>
      <c r="I255" s="402"/>
      <c r="J255" s="265" t="s">
        <v>1356</v>
      </c>
      <c r="K255" s="266">
        <v>1</v>
      </c>
      <c r="L255" s="320">
        <v>0</v>
      </c>
      <c r="M255" s="320"/>
      <c r="N255" s="321">
        <f t="shared" si="45"/>
        <v>0</v>
      </c>
      <c r="O255" s="321"/>
      <c r="P255" s="321"/>
      <c r="Q255" s="321"/>
      <c r="R255" s="135"/>
      <c r="T255" s="166" t="s">
        <v>5</v>
      </c>
      <c r="U255" s="42" t="s">
        <v>43</v>
      </c>
      <c r="V255" s="36"/>
      <c r="W255" s="167">
        <f t="shared" si="46"/>
        <v>0</v>
      </c>
      <c r="X255" s="167">
        <v>0</v>
      </c>
      <c r="Y255" s="167">
        <f t="shared" si="47"/>
        <v>0</v>
      </c>
      <c r="Z255" s="167">
        <v>0</v>
      </c>
      <c r="AA255" s="168">
        <f t="shared" si="48"/>
        <v>0</v>
      </c>
      <c r="AR255" s="18" t="s">
        <v>253</v>
      </c>
      <c r="AT255" s="18" t="s">
        <v>189</v>
      </c>
      <c r="AU255" s="18" t="s">
        <v>87</v>
      </c>
      <c r="AY255" s="18" t="s">
        <v>188</v>
      </c>
      <c r="BE255" s="109">
        <f t="shared" si="49"/>
        <v>0</v>
      </c>
      <c r="BF255" s="109">
        <f t="shared" si="50"/>
        <v>0</v>
      </c>
      <c r="BG255" s="109">
        <f t="shared" si="51"/>
        <v>0</v>
      </c>
      <c r="BH255" s="109">
        <f t="shared" si="52"/>
        <v>0</v>
      </c>
      <c r="BI255" s="109">
        <f t="shared" si="53"/>
        <v>0</v>
      </c>
      <c r="BJ255" s="18" t="s">
        <v>87</v>
      </c>
      <c r="BK255" s="169">
        <f t="shared" si="54"/>
        <v>0</v>
      </c>
      <c r="BL255" s="18" t="s">
        <v>253</v>
      </c>
      <c r="BM255" s="18" t="s">
        <v>1424</v>
      </c>
    </row>
    <row r="256" spans="2:65" s="1" customFormat="1" ht="31.5" customHeight="1">
      <c r="B256" s="132"/>
      <c r="C256" s="170" t="s">
        <v>639</v>
      </c>
      <c r="D256" s="170" t="s">
        <v>236</v>
      </c>
      <c r="E256" s="171" t="s">
        <v>1425</v>
      </c>
      <c r="F256" s="331" t="s">
        <v>1769</v>
      </c>
      <c r="G256" s="331"/>
      <c r="H256" s="331"/>
      <c r="I256" s="331"/>
      <c r="J256" s="269" t="s">
        <v>247</v>
      </c>
      <c r="K256" s="270">
        <v>1</v>
      </c>
      <c r="L256" s="332">
        <v>0</v>
      </c>
      <c r="M256" s="332"/>
      <c r="N256" s="333">
        <f t="shared" si="45"/>
        <v>0</v>
      </c>
      <c r="O256" s="321"/>
      <c r="P256" s="321"/>
      <c r="Q256" s="321"/>
      <c r="R256" s="135"/>
      <c r="T256" s="166" t="s">
        <v>5</v>
      </c>
      <c r="U256" s="42" t="s">
        <v>43</v>
      </c>
      <c r="V256" s="36"/>
      <c r="W256" s="167">
        <f t="shared" si="46"/>
        <v>0</v>
      </c>
      <c r="X256" s="167">
        <v>0</v>
      </c>
      <c r="Y256" s="167">
        <f t="shared" si="47"/>
        <v>0</v>
      </c>
      <c r="Z256" s="167">
        <v>0</v>
      </c>
      <c r="AA256" s="168">
        <f t="shared" si="48"/>
        <v>0</v>
      </c>
      <c r="AC256" s="1" t="s">
        <v>1766</v>
      </c>
      <c r="AR256" s="18" t="s">
        <v>317</v>
      </c>
      <c r="AT256" s="18" t="s">
        <v>236</v>
      </c>
      <c r="AU256" s="18" t="s">
        <v>87</v>
      </c>
      <c r="AY256" s="18" t="s">
        <v>188</v>
      </c>
      <c r="BE256" s="109">
        <f t="shared" si="49"/>
        <v>0</v>
      </c>
      <c r="BF256" s="109">
        <f t="shared" si="50"/>
        <v>0</v>
      </c>
      <c r="BG256" s="109">
        <f t="shared" si="51"/>
        <v>0</v>
      </c>
      <c r="BH256" s="109">
        <f t="shared" si="52"/>
        <v>0</v>
      </c>
      <c r="BI256" s="109">
        <f t="shared" si="53"/>
        <v>0</v>
      </c>
      <c r="BJ256" s="18" t="s">
        <v>87</v>
      </c>
      <c r="BK256" s="169">
        <f t="shared" si="54"/>
        <v>0</v>
      </c>
      <c r="BL256" s="18" t="s">
        <v>253</v>
      </c>
      <c r="BM256" s="18" t="s">
        <v>1426</v>
      </c>
    </row>
    <row r="257" spans="2:65" s="1" customFormat="1" ht="22.5" customHeight="1">
      <c r="B257" s="132"/>
      <c r="C257" s="170" t="s">
        <v>643</v>
      </c>
      <c r="D257" s="170" t="s">
        <v>236</v>
      </c>
      <c r="E257" s="171" t="s">
        <v>1427</v>
      </c>
      <c r="F257" s="331" t="s">
        <v>1428</v>
      </c>
      <c r="G257" s="331"/>
      <c r="H257" s="331"/>
      <c r="I257" s="331"/>
      <c r="J257" s="269" t="s">
        <v>247</v>
      </c>
      <c r="K257" s="270">
        <v>2</v>
      </c>
      <c r="L257" s="332">
        <v>0</v>
      </c>
      <c r="M257" s="332"/>
      <c r="N257" s="333">
        <f t="shared" si="45"/>
        <v>0</v>
      </c>
      <c r="O257" s="321"/>
      <c r="P257" s="321"/>
      <c r="Q257" s="321"/>
      <c r="R257" s="135"/>
      <c r="T257" s="166" t="s">
        <v>5</v>
      </c>
      <c r="U257" s="42" t="s">
        <v>43</v>
      </c>
      <c r="V257" s="36"/>
      <c r="W257" s="167">
        <f t="shared" si="46"/>
        <v>0</v>
      </c>
      <c r="X257" s="167">
        <v>0</v>
      </c>
      <c r="Y257" s="167">
        <f t="shared" si="47"/>
        <v>0</v>
      </c>
      <c r="Z257" s="167">
        <v>0</v>
      </c>
      <c r="AA257" s="168">
        <f t="shared" si="48"/>
        <v>0</v>
      </c>
      <c r="AR257" s="18" t="s">
        <v>317</v>
      </c>
      <c r="AT257" s="18" t="s">
        <v>236</v>
      </c>
      <c r="AU257" s="18" t="s">
        <v>87</v>
      </c>
      <c r="AY257" s="18" t="s">
        <v>188</v>
      </c>
      <c r="BE257" s="109">
        <f t="shared" si="49"/>
        <v>0</v>
      </c>
      <c r="BF257" s="109">
        <f t="shared" si="50"/>
        <v>0</v>
      </c>
      <c r="BG257" s="109">
        <f t="shared" si="51"/>
        <v>0</v>
      </c>
      <c r="BH257" s="109">
        <f t="shared" si="52"/>
        <v>0</v>
      </c>
      <c r="BI257" s="109">
        <f t="shared" si="53"/>
        <v>0</v>
      </c>
      <c r="BJ257" s="18" t="s">
        <v>87</v>
      </c>
      <c r="BK257" s="169">
        <f t="shared" si="54"/>
        <v>0</v>
      </c>
      <c r="BL257" s="18" t="s">
        <v>253</v>
      </c>
      <c r="BM257" s="18" t="s">
        <v>1429</v>
      </c>
    </row>
    <row r="258" spans="2:65" s="1" customFormat="1" ht="31.5" customHeight="1">
      <c r="B258" s="132"/>
      <c r="C258" s="161" t="s">
        <v>647</v>
      </c>
      <c r="D258" s="161" t="s">
        <v>189</v>
      </c>
      <c r="E258" s="162" t="s">
        <v>1430</v>
      </c>
      <c r="F258" s="319" t="s">
        <v>1431</v>
      </c>
      <c r="G258" s="319"/>
      <c r="H258" s="319"/>
      <c r="I258" s="319"/>
      <c r="J258" s="265" t="s">
        <v>1356</v>
      </c>
      <c r="K258" s="266">
        <v>21</v>
      </c>
      <c r="L258" s="320">
        <v>0</v>
      </c>
      <c r="M258" s="320"/>
      <c r="N258" s="321">
        <f t="shared" si="45"/>
        <v>0</v>
      </c>
      <c r="O258" s="321"/>
      <c r="P258" s="321"/>
      <c r="Q258" s="321"/>
      <c r="R258" s="135"/>
      <c r="T258" s="166" t="s">
        <v>5</v>
      </c>
      <c r="U258" s="42" t="s">
        <v>43</v>
      </c>
      <c r="V258" s="36"/>
      <c r="W258" s="167">
        <f t="shared" si="46"/>
        <v>0</v>
      </c>
      <c r="X258" s="167">
        <v>0</v>
      </c>
      <c r="Y258" s="167">
        <f t="shared" si="47"/>
        <v>0</v>
      </c>
      <c r="Z258" s="167">
        <v>0</v>
      </c>
      <c r="AA258" s="168">
        <f t="shared" si="48"/>
        <v>0</v>
      </c>
      <c r="AR258" s="18" t="s">
        <v>253</v>
      </c>
      <c r="AT258" s="18" t="s">
        <v>189</v>
      </c>
      <c r="AU258" s="18" t="s">
        <v>87</v>
      </c>
      <c r="AY258" s="18" t="s">
        <v>188</v>
      </c>
      <c r="BE258" s="109">
        <f t="shared" si="49"/>
        <v>0</v>
      </c>
      <c r="BF258" s="109">
        <f t="shared" si="50"/>
        <v>0</v>
      </c>
      <c r="BG258" s="109">
        <f t="shared" si="51"/>
        <v>0</v>
      </c>
      <c r="BH258" s="109">
        <f t="shared" si="52"/>
        <v>0</v>
      </c>
      <c r="BI258" s="109">
        <f t="shared" si="53"/>
        <v>0</v>
      </c>
      <c r="BJ258" s="18" t="s">
        <v>87</v>
      </c>
      <c r="BK258" s="169">
        <f t="shared" si="54"/>
        <v>0</v>
      </c>
      <c r="BL258" s="18" t="s">
        <v>253</v>
      </c>
      <c r="BM258" s="18" t="s">
        <v>1432</v>
      </c>
    </row>
    <row r="259" spans="2:65" s="1" customFormat="1" ht="31.5" customHeight="1">
      <c r="B259" s="132"/>
      <c r="C259" s="170" t="s">
        <v>651</v>
      </c>
      <c r="D259" s="170" t="s">
        <v>236</v>
      </c>
      <c r="E259" s="171" t="s">
        <v>1433</v>
      </c>
      <c r="F259" s="331" t="s">
        <v>1434</v>
      </c>
      <c r="G259" s="331"/>
      <c r="H259" s="331"/>
      <c r="I259" s="331"/>
      <c r="J259" s="269" t="s">
        <v>247</v>
      </c>
      <c r="K259" s="270">
        <v>21</v>
      </c>
      <c r="L259" s="332">
        <v>0</v>
      </c>
      <c r="M259" s="332"/>
      <c r="N259" s="333">
        <f t="shared" si="45"/>
        <v>0</v>
      </c>
      <c r="O259" s="321"/>
      <c r="P259" s="321"/>
      <c r="Q259" s="321"/>
      <c r="R259" s="135"/>
      <c r="T259" s="166" t="s">
        <v>5</v>
      </c>
      <c r="U259" s="42" t="s">
        <v>43</v>
      </c>
      <c r="V259" s="36"/>
      <c r="W259" s="167">
        <f t="shared" si="46"/>
        <v>0</v>
      </c>
      <c r="X259" s="167">
        <v>0</v>
      </c>
      <c r="Y259" s="167">
        <f t="shared" si="47"/>
        <v>0</v>
      </c>
      <c r="Z259" s="167">
        <v>0</v>
      </c>
      <c r="AA259" s="168">
        <f t="shared" si="48"/>
        <v>0</v>
      </c>
      <c r="AR259" s="18" t="s">
        <v>317</v>
      </c>
      <c r="AT259" s="18" t="s">
        <v>236</v>
      </c>
      <c r="AU259" s="18" t="s">
        <v>87</v>
      </c>
      <c r="AY259" s="18" t="s">
        <v>188</v>
      </c>
      <c r="BE259" s="109">
        <f t="shared" si="49"/>
        <v>0</v>
      </c>
      <c r="BF259" s="109">
        <f t="shared" si="50"/>
        <v>0</v>
      </c>
      <c r="BG259" s="109">
        <f t="shared" si="51"/>
        <v>0</v>
      </c>
      <c r="BH259" s="109">
        <f t="shared" si="52"/>
        <v>0</v>
      </c>
      <c r="BI259" s="109">
        <f t="shared" si="53"/>
        <v>0</v>
      </c>
      <c r="BJ259" s="18" t="s">
        <v>87</v>
      </c>
      <c r="BK259" s="169">
        <f t="shared" si="54"/>
        <v>0</v>
      </c>
      <c r="BL259" s="18" t="s">
        <v>253</v>
      </c>
      <c r="BM259" s="18" t="s">
        <v>1435</v>
      </c>
    </row>
    <row r="260" spans="2:65" s="1" customFormat="1" ht="22.5" customHeight="1">
      <c r="B260" s="132"/>
      <c r="C260" s="161" t="s">
        <v>655</v>
      </c>
      <c r="D260" s="161" t="s">
        <v>189</v>
      </c>
      <c r="E260" s="162" t="s">
        <v>1436</v>
      </c>
      <c r="F260" s="319" t="s">
        <v>1437</v>
      </c>
      <c r="G260" s="319"/>
      <c r="H260" s="319"/>
      <c r="I260" s="319"/>
      <c r="J260" s="265" t="s">
        <v>247</v>
      </c>
      <c r="K260" s="266">
        <v>4</v>
      </c>
      <c r="L260" s="320">
        <v>0</v>
      </c>
      <c r="M260" s="320"/>
      <c r="N260" s="321">
        <f t="shared" si="45"/>
        <v>0</v>
      </c>
      <c r="O260" s="321"/>
      <c r="P260" s="321"/>
      <c r="Q260" s="321"/>
      <c r="R260" s="135"/>
      <c r="T260" s="166" t="s">
        <v>5</v>
      </c>
      <c r="U260" s="42" t="s">
        <v>43</v>
      </c>
      <c r="V260" s="36"/>
      <c r="W260" s="167">
        <f t="shared" si="46"/>
        <v>0</v>
      </c>
      <c r="X260" s="167">
        <v>0</v>
      </c>
      <c r="Y260" s="167">
        <f t="shared" si="47"/>
        <v>0</v>
      </c>
      <c r="Z260" s="167">
        <v>0</v>
      </c>
      <c r="AA260" s="168">
        <f t="shared" si="48"/>
        <v>0</v>
      </c>
      <c r="AR260" s="18" t="s">
        <v>253</v>
      </c>
      <c r="AT260" s="18" t="s">
        <v>189</v>
      </c>
      <c r="AU260" s="18" t="s">
        <v>87</v>
      </c>
      <c r="AY260" s="18" t="s">
        <v>188</v>
      </c>
      <c r="BE260" s="109">
        <f t="shared" si="49"/>
        <v>0</v>
      </c>
      <c r="BF260" s="109">
        <f t="shared" si="50"/>
        <v>0</v>
      </c>
      <c r="BG260" s="109">
        <f t="shared" si="51"/>
        <v>0</v>
      </c>
      <c r="BH260" s="109">
        <f t="shared" si="52"/>
        <v>0</v>
      </c>
      <c r="BI260" s="109">
        <f t="shared" si="53"/>
        <v>0</v>
      </c>
      <c r="BJ260" s="18" t="s">
        <v>87</v>
      </c>
      <c r="BK260" s="169">
        <f t="shared" si="54"/>
        <v>0</v>
      </c>
      <c r="BL260" s="18" t="s">
        <v>253</v>
      </c>
      <c r="BM260" s="18" t="s">
        <v>1438</v>
      </c>
    </row>
    <row r="261" spans="2:65" s="1" customFormat="1" ht="22.5" customHeight="1">
      <c r="B261" s="132"/>
      <c r="C261" s="170" t="s">
        <v>659</v>
      </c>
      <c r="D261" s="170" t="s">
        <v>236</v>
      </c>
      <c r="E261" s="171" t="s">
        <v>1439</v>
      </c>
      <c r="F261" s="331" t="s">
        <v>1440</v>
      </c>
      <c r="G261" s="331"/>
      <c r="H261" s="331"/>
      <c r="I261" s="331"/>
      <c r="J261" s="269" t="s">
        <v>247</v>
      </c>
      <c r="K261" s="270">
        <v>4</v>
      </c>
      <c r="L261" s="332">
        <v>0</v>
      </c>
      <c r="M261" s="332"/>
      <c r="N261" s="333">
        <f t="shared" si="45"/>
        <v>0</v>
      </c>
      <c r="O261" s="321"/>
      <c r="P261" s="321"/>
      <c r="Q261" s="321"/>
      <c r="R261" s="135"/>
      <c r="T261" s="166" t="s">
        <v>5</v>
      </c>
      <c r="U261" s="42" t="s">
        <v>43</v>
      </c>
      <c r="V261" s="36"/>
      <c r="W261" s="167">
        <f t="shared" si="46"/>
        <v>0</v>
      </c>
      <c r="X261" s="167">
        <v>0</v>
      </c>
      <c r="Y261" s="167">
        <f t="shared" si="47"/>
        <v>0</v>
      </c>
      <c r="Z261" s="167">
        <v>0</v>
      </c>
      <c r="AA261" s="168">
        <f t="shared" si="48"/>
        <v>0</v>
      </c>
      <c r="AR261" s="18" t="s">
        <v>317</v>
      </c>
      <c r="AT261" s="18" t="s">
        <v>236</v>
      </c>
      <c r="AU261" s="18" t="s">
        <v>87</v>
      </c>
      <c r="AY261" s="18" t="s">
        <v>188</v>
      </c>
      <c r="BE261" s="109">
        <f t="shared" si="49"/>
        <v>0</v>
      </c>
      <c r="BF261" s="109">
        <f t="shared" si="50"/>
        <v>0</v>
      </c>
      <c r="BG261" s="109">
        <f t="shared" si="51"/>
        <v>0</v>
      </c>
      <c r="BH261" s="109">
        <f t="shared" si="52"/>
        <v>0</v>
      </c>
      <c r="BI261" s="109">
        <f t="shared" si="53"/>
        <v>0</v>
      </c>
      <c r="BJ261" s="18" t="s">
        <v>87</v>
      </c>
      <c r="BK261" s="169">
        <f t="shared" si="54"/>
        <v>0</v>
      </c>
      <c r="BL261" s="18" t="s">
        <v>253</v>
      </c>
      <c r="BM261" s="18" t="s">
        <v>1441</v>
      </c>
    </row>
    <row r="262" spans="2:65" s="1" customFormat="1" ht="31.5" customHeight="1">
      <c r="B262" s="132"/>
      <c r="C262" s="161" t="s">
        <v>663</v>
      </c>
      <c r="D262" s="161" t="s">
        <v>189</v>
      </c>
      <c r="E262" s="162" t="s">
        <v>1442</v>
      </c>
      <c r="F262" s="319" t="s">
        <v>1443</v>
      </c>
      <c r="G262" s="319"/>
      <c r="H262" s="319"/>
      <c r="I262" s="319"/>
      <c r="J262" s="265" t="s">
        <v>209</v>
      </c>
      <c r="K262" s="266">
        <v>1.8959999999999999</v>
      </c>
      <c r="L262" s="320">
        <v>0</v>
      </c>
      <c r="M262" s="320"/>
      <c r="N262" s="321">
        <f t="shared" si="45"/>
        <v>0</v>
      </c>
      <c r="O262" s="321"/>
      <c r="P262" s="321"/>
      <c r="Q262" s="321"/>
      <c r="R262" s="135"/>
      <c r="T262" s="166" t="s">
        <v>5</v>
      </c>
      <c r="U262" s="42" t="s">
        <v>43</v>
      </c>
      <c r="V262" s="36"/>
      <c r="W262" s="167">
        <f t="shared" si="46"/>
        <v>0</v>
      </c>
      <c r="X262" s="167">
        <v>0</v>
      </c>
      <c r="Y262" s="167">
        <f t="shared" si="47"/>
        <v>0</v>
      </c>
      <c r="Z262" s="167">
        <v>0</v>
      </c>
      <c r="AA262" s="168">
        <f t="shared" si="48"/>
        <v>0</v>
      </c>
      <c r="AR262" s="18" t="s">
        <v>253</v>
      </c>
      <c r="AT262" s="18" t="s">
        <v>189</v>
      </c>
      <c r="AU262" s="18" t="s">
        <v>87</v>
      </c>
      <c r="AY262" s="18" t="s">
        <v>188</v>
      </c>
      <c r="BE262" s="109">
        <f t="shared" si="49"/>
        <v>0</v>
      </c>
      <c r="BF262" s="109">
        <f t="shared" si="50"/>
        <v>0</v>
      </c>
      <c r="BG262" s="109">
        <f t="shared" si="51"/>
        <v>0</v>
      </c>
      <c r="BH262" s="109">
        <f t="shared" si="52"/>
        <v>0</v>
      </c>
      <c r="BI262" s="109">
        <f t="shared" si="53"/>
        <v>0</v>
      </c>
      <c r="BJ262" s="18" t="s">
        <v>87</v>
      </c>
      <c r="BK262" s="169">
        <f t="shared" si="54"/>
        <v>0</v>
      </c>
      <c r="BL262" s="18" t="s">
        <v>253</v>
      </c>
      <c r="BM262" s="18" t="s">
        <v>1444</v>
      </c>
    </row>
    <row r="263" spans="2:65" s="10" customFormat="1" ht="29.85" customHeight="1">
      <c r="B263" s="150"/>
      <c r="C263" s="151"/>
      <c r="D263" s="160" t="s">
        <v>1203</v>
      </c>
      <c r="E263" s="160"/>
      <c r="F263" s="267"/>
      <c r="G263" s="267"/>
      <c r="H263" s="267"/>
      <c r="I263" s="267"/>
      <c r="J263" s="267"/>
      <c r="K263" s="267"/>
      <c r="L263" s="160"/>
      <c r="M263" s="160"/>
      <c r="N263" s="317">
        <f>BK263</f>
        <v>0</v>
      </c>
      <c r="O263" s="318"/>
      <c r="P263" s="318"/>
      <c r="Q263" s="318"/>
      <c r="R263" s="153"/>
      <c r="T263" s="154"/>
      <c r="U263" s="151"/>
      <c r="V263" s="151"/>
      <c r="W263" s="155">
        <f>W264</f>
        <v>0</v>
      </c>
      <c r="X263" s="151"/>
      <c r="Y263" s="155">
        <f>Y264</f>
        <v>0</v>
      </c>
      <c r="Z263" s="151"/>
      <c r="AA263" s="156">
        <f>AA264</f>
        <v>0</v>
      </c>
      <c r="AR263" s="157" t="s">
        <v>87</v>
      </c>
      <c r="AT263" s="158" t="s">
        <v>75</v>
      </c>
      <c r="AU263" s="158" t="s">
        <v>83</v>
      </c>
      <c r="AY263" s="157" t="s">
        <v>188</v>
      </c>
      <c r="BK263" s="159">
        <f>BK264</f>
        <v>0</v>
      </c>
    </row>
    <row r="264" spans="2:65" s="1" customFormat="1" ht="31.5" customHeight="1">
      <c r="B264" s="132"/>
      <c r="C264" s="161" t="s">
        <v>667</v>
      </c>
      <c r="D264" s="161" t="s">
        <v>189</v>
      </c>
      <c r="E264" s="162" t="s">
        <v>1445</v>
      </c>
      <c r="F264" s="319" t="s">
        <v>1446</v>
      </c>
      <c r="G264" s="319"/>
      <c r="H264" s="319"/>
      <c r="I264" s="319"/>
      <c r="J264" s="265" t="s">
        <v>247</v>
      </c>
      <c r="K264" s="266">
        <v>2</v>
      </c>
      <c r="L264" s="320">
        <v>0</v>
      </c>
      <c r="M264" s="320"/>
      <c r="N264" s="321">
        <f>ROUND(L264*K264,3)</f>
        <v>0</v>
      </c>
      <c r="O264" s="321"/>
      <c r="P264" s="321"/>
      <c r="Q264" s="321"/>
      <c r="R264" s="135"/>
      <c r="T264" s="166" t="s">
        <v>5</v>
      </c>
      <c r="U264" s="42" t="s">
        <v>43</v>
      </c>
      <c r="V264" s="36"/>
      <c r="W264" s="167">
        <f>V264*K264</f>
        <v>0</v>
      </c>
      <c r="X264" s="167">
        <v>0</v>
      </c>
      <c r="Y264" s="167">
        <f>X264*K264</f>
        <v>0</v>
      </c>
      <c r="Z264" s="167">
        <v>0</v>
      </c>
      <c r="AA264" s="168">
        <f>Z264*K264</f>
        <v>0</v>
      </c>
      <c r="AR264" s="18" t="s">
        <v>253</v>
      </c>
      <c r="AT264" s="18" t="s">
        <v>189</v>
      </c>
      <c r="AU264" s="18" t="s">
        <v>87</v>
      </c>
      <c r="AY264" s="18" t="s">
        <v>188</v>
      </c>
      <c r="BE264" s="109">
        <f>IF(U264="základná",N264,0)</f>
        <v>0</v>
      </c>
      <c r="BF264" s="109">
        <f>IF(U264="znížená",N264,0)</f>
        <v>0</v>
      </c>
      <c r="BG264" s="109">
        <f>IF(U264="zákl. prenesená",N264,0)</f>
        <v>0</v>
      </c>
      <c r="BH264" s="109">
        <f>IF(U264="zníž. prenesená",N264,0)</f>
        <v>0</v>
      </c>
      <c r="BI264" s="109">
        <f>IF(U264="nulová",N264,0)</f>
        <v>0</v>
      </c>
      <c r="BJ264" s="18" t="s">
        <v>87</v>
      </c>
      <c r="BK264" s="169">
        <f>ROUND(L264*K264,3)</f>
        <v>0</v>
      </c>
      <c r="BL264" s="18" t="s">
        <v>253</v>
      </c>
      <c r="BM264" s="18" t="s">
        <v>1447</v>
      </c>
    </row>
    <row r="265" spans="2:65" s="10" customFormat="1" ht="37.35" customHeight="1">
      <c r="B265" s="150"/>
      <c r="C265" s="151"/>
      <c r="D265" s="152" t="s">
        <v>1204</v>
      </c>
      <c r="E265" s="152"/>
      <c r="F265" s="271"/>
      <c r="G265" s="271"/>
      <c r="H265" s="271"/>
      <c r="I265" s="271"/>
      <c r="J265" s="271"/>
      <c r="K265" s="271"/>
      <c r="L265" s="152"/>
      <c r="M265" s="152"/>
      <c r="N265" s="329">
        <f>BK265</f>
        <v>0</v>
      </c>
      <c r="O265" s="330"/>
      <c r="P265" s="330"/>
      <c r="Q265" s="330"/>
      <c r="R265" s="153"/>
      <c r="T265" s="154"/>
      <c r="U265" s="151"/>
      <c r="V265" s="151"/>
      <c r="W265" s="155">
        <f>W266</f>
        <v>0</v>
      </c>
      <c r="X265" s="151"/>
      <c r="Y265" s="155">
        <f>Y266</f>
        <v>0</v>
      </c>
      <c r="Z265" s="151"/>
      <c r="AA265" s="156">
        <f>AA266</f>
        <v>0</v>
      </c>
      <c r="AR265" s="157" t="s">
        <v>199</v>
      </c>
      <c r="AT265" s="158" t="s">
        <v>75</v>
      </c>
      <c r="AU265" s="158" t="s">
        <v>76</v>
      </c>
      <c r="AY265" s="157" t="s">
        <v>188</v>
      </c>
      <c r="BK265" s="159">
        <f>BK266</f>
        <v>0</v>
      </c>
    </row>
    <row r="266" spans="2:65" s="10" customFormat="1" ht="19.899999999999999" customHeight="1">
      <c r="B266" s="150"/>
      <c r="C266" s="151"/>
      <c r="D266" s="160" t="s">
        <v>1205</v>
      </c>
      <c r="E266" s="160"/>
      <c r="F266" s="267"/>
      <c r="G266" s="267"/>
      <c r="H266" s="267"/>
      <c r="I266" s="267"/>
      <c r="J266" s="267"/>
      <c r="K266" s="267"/>
      <c r="L266" s="160"/>
      <c r="M266" s="160"/>
      <c r="N266" s="327">
        <f>BK266</f>
        <v>0</v>
      </c>
      <c r="O266" s="328"/>
      <c r="P266" s="328"/>
      <c r="Q266" s="328"/>
      <c r="R266" s="153"/>
      <c r="T266" s="154"/>
      <c r="U266" s="151"/>
      <c r="V266" s="151"/>
      <c r="W266" s="155">
        <f>SUM(W267:W270)</f>
        <v>0</v>
      </c>
      <c r="X266" s="151"/>
      <c r="Y266" s="155">
        <f>SUM(Y267:Y270)</f>
        <v>0</v>
      </c>
      <c r="Z266" s="151"/>
      <c r="AA266" s="156">
        <f>SUM(AA267:AA270)</f>
        <v>0</v>
      </c>
      <c r="AR266" s="157" t="s">
        <v>199</v>
      </c>
      <c r="AT266" s="158" t="s">
        <v>75</v>
      </c>
      <c r="AU266" s="158" t="s">
        <v>83</v>
      </c>
      <c r="AY266" s="157" t="s">
        <v>188</v>
      </c>
      <c r="BK266" s="159">
        <f>SUM(BK267:BK270)</f>
        <v>0</v>
      </c>
    </row>
    <row r="267" spans="2:65" s="1" customFormat="1" ht="22.5" customHeight="1">
      <c r="B267" s="132"/>
      <c r="C267" s="161" t="s">
        <v>671</v>
      </c>
      <c r="D267" s="161" t="s">
        <v>189</v>
      </c>
      <c r="E267" s="162" t="s">
        <v>1448</v>
      </c>
      <c r="F267" s="319" t="s">
        <v>1449</v>
      </c>
      <c r="G267" s="319"/>
      <c r="H267" s="319"/>
      <c r="I267" s="319"/>
      <c r="J267" s="265" t="s">
        <v>1450</v>
      </c>
      <c r="K267" s="266">
        <v>1</v>
      </c>
      <c r="L267" s="320">
        <v>0</v>
      </c>
      <c r="M267" s="320"/>
      <c r="N267" s="321">
        <f>ROUND(L267*K267,3)</f>
        <v>0</v>
      </c>
      <c r="O267" s="321"/>
      <c r="P267" s="321"/>
      <c r="Q267" s="321"/>
      <c r="R267" s="135"/>
      <c r="T267" s="166" t="s">
        <v>5</v>
      </c>
      <c r="U267" s="42" t="s">
        <v>43</v>
      </c>
      <c r="V267" s="36"/>
      <c r="W267" s="167">
        <f>V267*K267</f>
        <v>0</v>
      </c>
      <c r="X267" s="167">
        <v>0</v>
      </c>
      <c r="Y267" s="167">
        <f>X267*K267</f>
        <v>0</v>
      </c>
      <c r="Z267" s="167">
        <v>0</v>
      </c>
      <c r="AA267" s="168">
        <f>Z267*K267</f>
        <v>0</v>
      </c>
      <c r="AR267" s="18" t="s">
        <v>444</v>
      </c>
      <c r="AT267" s="18" t="s">
        <v>189</v>
      </c>
      <c r="AU267" s="18" t="s">
        <v>87</v>
      </c>
      <c r="AY267" s="18" t="s">
        <v>188</v>
      </c>
      <c r="BE267" s="109">
        <f>IF(U267="základná",N267,0)</f>
        <v>0</v>
      </c>
      <c r="BF267" s="109">
        <f>IF(U267="znížená",N267,0)</f>
        <v>0</v>
      </c>
      <c r="BG267" s="109">
        <f>IF(U267="zákl. prenesená",N267,0)</f>
        <v>0</v>
      </c>
      <c r="BH267" s="109">
        <f>IF(U267="zníž. prenesená",N267,0)</f>
        <v>0</v>
      </c>
      <c r="BI267" s="109">
        <f>IF(U267="nulová",N267,0)</f>
        <v>0</v>
      </c>
      <c r="BJ267" s="18" t="s">
        <v>87</v>
      </c>
      <c r="BK267" s="169">
        <f>ROUND(L267*K267,3)</f>
        <v>0</v>
      </c>
      <c r="BL267" s="18" t="s">
        <v>444</v>
      </c>
      <c r="BM267" s="18" t="s">
        <v>1451</v>
      </c>
    </row>
    <row r="268" spans="2:65" s="1" customFormat="1" ht="31.5" customHeight="1">
      <c r="B268" s="132"/>
      <c r="C268" s="161" t="s">
        <v>675</v>
      </c>
      <c r="D268" s="161" t="s">
        <v>189</v>
      </c>
      <c r="E268" s="162" t="s">
        <v>1452</v>
      </c>
      <c r="F268" s="319" t="s">
        <v>1453</v>
      </c>
      <c r="G268" s="319"/>
      <c r="H268" s="319"/>
      <c r="I268" s="319"/>
      <c r="J268" s="265" t="s">
        <v>1450</v>
      </c>
      <c r="K268" s="266">
        <v>1</v>
      </c>
      <c r="L268" s="320">
        <v>0</v>
      </c>
      <c r="M268" s="320"/>
      <c r="N268" s="321">
        <f>ROUND(L268*K268,3)</f>
        <v>0</v>
      </c>
      <c r="O268" s="321"/>
      <c r="P268" s="321"/>
      <c r="Q268" s="321"/>
      <c r="R268" s="135"/>
      <c r="T268" s="166" t="s">
        <v>5</v>
      </c>
      <c r="U268" s="42" t="s">
        <v>43</v>
      </c>
      <c r="V268" s="36"/>
      <c r="W268" s="167">
        <f>V268*K268</f>
        <v>0</v>
      </c>
      <c r="X268" s="167">
        <v>0</v>
      </c>
      <c r="Y268" s="167">
        <f>X268*K268</f>
        <v>0</v>
      </c>
      <c r="Z268" s="167">
        <v>0</v>
      </c>
      <c r="AA268" s="168">
        <f>Z268*K268</f>
        <v>0</v>
      </c>
      <c r="AR268" s="18" t="s">
        <v>444</v>
      </c>
      <c r="AT268" s="18" t="s">
        <v>189</v>
      </c>
      <c r="AU268" s="18" t="s">
        <v>87</v>
      </c>
      <c r="AY268" s="18" t="s">
        <v>188</v>
      </c>
      <c r="BE268" s="109">
        <f>IF(U268="základná",N268,0)</f>
        <v>0</v>
      </c>
      <c r="BF268" s="109">
        <f>IF(U268="znížená",N268,0)</f>
        <v>0</v>
      </c>
      <c r="BG268" s="109">
        <f>IF(U268="zákl. prenesená",N268,0)</f>
        <v>0</v>
      </c>
      <c r="BH268" s="109">
        <f>IF(U268="zníž. prenesená",N268,0)</f>
        <v>0</v>
      </c>
      <c r="BI268" s="109">
        <f>IF(U268="nulová",N268,0)</f>
        <v>0</v>
      </c>
      <c r="BJ268" s="18" t="s">
        <v>87</v>
      </c>
      <c r="BK268" s="169">
        <f>ROUND(L268*K268,3)</f>
        <v>0</v>
      </c>
      <c r="BL268" s="18" t="s">
        <v>444</v>
      </c>
      <c r="BM268" s="18" t="s">
        <v>1454</v>
      </c>
    </row>
    <row r="269" spans="2:65" s="1" customFormat="1" ht="31.5" customHeight="1">
      <c r="B269" s="132"/>
      <c r="C269" s="161" t="s">
        <v>678</v>
      </c>
      <c r="D269" s="161" t="s">
        <v>189</v>
      </c>
      <c r="E269" s="162" t="s">
        <v>1455</v>
      </c>
      <c r="F269" s="319" t="s">
        <v>1456</v>
      </c>
      <c r="G269" s="319"/>
      <c r="H269" s="319"/>
      <c r="I269" s="319"/>
      <c r="J269" s="265" t="s">
        <v>247</v>
      </c>
      <c r="K269" s="266">
        <v>25</v>
      </c>
      <c r="L269" s="320">
        <v>0</v>
      </c>
      <c r="M269" s="320"/>
      <c r="N269" s="321">
        <f>ROUND(L269*K269,3)</f>
        <v>0</v>
      </c>
      <c r="O269" s="321"/>
      <c r="P269" s="321"/>
      <c r="Q269" s="321"/>
      <c r="R269" s="135"/>
      <c r="T269" s="166" t="s">
        <v>5</v>
      </c>
      <c r="U269" s="42" t="s">
        <v>43</v>
      </c>
      <c r="V269" s="36"/>
      <c r="W269" s="167">
        <f>V269*K269</f>
        <v>0</v>
      </c>
      <c r="X269" s="167">
        <v>0</v>
      </c>
      <c r="Y269" s="167">
        <f>X269*K269</f>
        <v>0</v>
      </c>
      <c r="Z269" s="167">
        <v>0</v>
      </c>
      <c r="AA269" s="168">
        <f>Z269*K269</f>
        <v>0</v>
      </c>
      <c r="AR269" s="18" t="s">
        <v>444</v>
      </c>
      <c r="AT269" s="18" t="s">
        <v>189</v>
      </c>
      <c r="AU269" s="18" t="s">
        <v>87</v>
      </c>
      <c r="AY269" s="18" t="s">
        <v>188</v>
      </c>
      <c r="BE269" s="109">
        <f>IF(U269="základná",N269,0)</f>
        <v>0</v>
      </c>
      <c r="BF269" s="109">
        <f>IF(U269="znížená",N269,0)</f>
        <v>0</v>
      </c>
      <c r="BG269" s="109">
        <f>IF(U269="zákl. prenesená",N269,0)</f>
        <v>0</v>
      </c>
      <c r="BH269" s="109">
        <f>IF(U269="zníž. prenesená",N269,0)</f>
        <v>0</v>
      </c>
      <c r="BI269" s="109">
        <f>IF(U269="nulová",N269,0)</f>
        <v>0</v>
      </c>
      <c r="BJ269" s="18" t="s">
        <v>87</v>
      </c>
      <c r="BK269" s="169">
        <f>ROUND(L269*K269,3)</f>
        <v>0</v>
      </c>
      <c r="BL269" s="18" t="s">
        <v>444</v>
      </c>
      <c r="BM269" s="18" t="s">
        <v>1457</v>
      </c>
    </row>
    <row r="270" spans="2:65" s="1" customFormat="1" ht="31.5" customHeight="1">
      <c r="B270" s="132"/>
      <c r="C270" s="161" t="s">
        <v>682</v>
      </c>
      <c r="D270" s="161" t="s">
        <v>189</v>
      </c>
      <c r="E270" s="162" t="s">
        <v>1458</v>
      </c>
      <c r="F270" s="319" t="s">
        <v>1459</v>
      </c>
      <c r="G270" s="319"/>
      <c r="H270" s="319"/>
      <c r="I270" s="319"/>
      <c r="J270" s="265" t="s">
        <v>247</v>
      </c>
      <c r="K270" s="266">
        <v>1</v>
      </c>
      <c r="L270" s="320">
        <v>0</v>
      </c>
      <c r="M270" s="320"/>
      <c r="N270" s="321">
        <f>ROUND(L270*K270,3)</f>
        <v>0</v>
      </c>
      <c r="O270" s="321"/>
      <c r="P270" s="321"/>
      <c r="Q270" s="321"/>
      <c r="R270" s="135"/>
      <c r="T270" s="166" t="s">
        <v>5</v>
      </c>
      <c r="U270" s="42" t="s">
        <v>43</v>
      </c>
      <c r="V270" s="36"/>
      <c r="W270" s="167">
        <f>V270*K270</f>
        <v>0</v>
      </c>
      <c r="X270" s="167">
        <v>0</v>
      </c>
      <c r="Y270" s="167">
        <f>X270*K270</f>
        <v>0</v>
      </c>
      <c r="Z270" s="167">
        <v>0</v>
      </c>
      <c r="AA270" s="168">
        <f>Z270*K270</f>
        <v>0</v>
      </c>
      <c r="AR270" s="18" t="s">
        <v>444</v>
      </c>
      <c r="AT270" s="18" t="s">
        <v>189</v>
      </c>
      <c r="AU270" s="18" t="s">
        <v>87</v>
      </c>
      <c r="AY270" s="18" t="s">
        <v>188</v>
      </c>
      <c r="BE270" s="109">
        <f>IF(U270="základná",N270,0)</f>
        <v>0</v>
      </c>
      <c r="BF270" s="109">
        <f>IF(U270="znížená",N270,0)</f>
        <v>0</v>
      </c>
      <c r="BG270" s="109">
        <f>IF(U270="zákl. prenesená",N270,0)</f>
        <v>0</v>
      </c>
      <c r="BH270" s="109">
        <f>IF(U270="zníž. prenesená",N270,0)</f>
        <v>0</v>
      </c>
      <c r="BI270" s="109">
        <f>IF(U270="nulová",N270,0)</f>
        <v>0</v>
      </c>
      <c r="BJ270" s="18" t="s">
        <v>87</v>
      </c>
      <c r="BK270" s="169">
        <f>ROUND(L270*K270,3)</f>
        <v>0</v>
      </c>
      <c r="BL270" s="18" t="s">
        <v>444</v>
      </c>
      <c r="BM270" s="18" t="s">
        <v>1460</v>
      </c>
    </row>
    <row r="271" spans="2:65" s="1" customFormat="1" ht="49.9" customHeight="1">
      <c r="B271" s="35"/>
      <c r="C271" s="36"/>
      <c r="D271" s="152" t="s">
        <v>1054</v>
      </c>
      <c r="E271" s="36"/>
      <c r="F271" s="36"/>
      <c r="G271" s="36"/>
      <c r="H271" s="36"/>
      <c r="I271" s="36"/>
      <c r="J271" s="36"/>
      <c r="K271" s="36"/>
      <c r="L271" s="36"/>
      <c r="M271" s="36"/>
      <c r="N271" s="312">
        <f>BK271</f>
        <v>0</v>
      </c>
      <c r="O271" s="313"/>
      <c r="P271" s="313"/>
      <c r="Q271" s="313"/>
      <c r="R271" s="37"/>
      <c r="T271" s="172"/>
      <c r="U271" s="36"/>
      <c r="V271" s="36"/>
      <c r="W271" s="36"/>
      <c r="X271" s="36"/>
      <c r="Y271" s="36"/>
      <c r="Z271" s="36"/>
      <c r="AA271" s="69"/>
      <c r="AT271" s="18" t="s">
        <v>75</v>
      </c>
      <c r="AU271" s="18" t="s">
        <v>76</v>
      </c>
      <c r="AY271" s="18" t="s">
        <v>1055</v>
      </c>
      <c r="BK271" s="169">
        <f>SUM(BK272:BK276)</f>
        <v>0</v>
      </c>
    </row>
    <row r="272" spans="2:65" s="1" customFormat="1" ht="22.35" customHeight="1">
      <c r="B272" s="35"/>
      <c r="C272" s="173" t="s">
        <v>5</v>
      </c>
      <c r="D272" s="173" t="s">
        <v>189</v>
      </c>
      <c r="E272" s="174" t="s">
        <v>5</v>
      </c>
      <c r="F272" s="322" t="s">
        <v>5</v>
      </c>
      <c r="G272" s="322"/>
      <c r="H272" s="322"/>
      <c r="I272" s="322"/>
      <c r="J272" s="175" t="s">
        <v>5</v>
      </c>
      <c r="K272" s="165"/>
      <c r="L272" s="320"/>
      <c r="M272" s="369"/>
      <c r="N272" s="321">
        <f t="shared" ref="N271:N276" si="55">BK272</f>
        <v>0</v>
      </c>
      <c r="O272" s="321"/>
      <c r="P272" s="321"/>
      <c r="Q272" s="321"/>
      <c r="R272" s="37"/>
      <c r="T272" s="166" t="s">
        <v>5</v>
      </c>
      <c r="U272" s="176" t="s">
        <v>43</v>
      </c>
      <c r="V272" s="36"/>
      <c r="W272" s="36"/>
      <c r="X272" s="36"/>
      <c r="Y272" s="36"/>
      <c r="Z272" s="36"/>
      <c r="AA272" s="69"/>
      <c r="AT272" s="18" t="s">
        <v>1055</v>
      </c>
      <c r="AU272" s="18" t="s">
        <v>83</v>
      </c>
      <c r="AY272" s="18" t="s">
        <v>1055</v>
      </c>
      <c r="BE272" s="109">
        <f>IF(U272="základná",N272,0)</f>
        <v>0</v>
      </c>
      <c r="BF272" s="109">
        <f>IF(U272="znížená",N272,0)</f>
        <v>0</v>
      </c>
      <c r="BG272" s="109">
        <f>IF(U272="zákl. prenesená",N272,0)</f>
        <v>0</v>
      </c>
      <c r="BH272" s="109">
        <f>IF(U272="zníž. prenesená",N272,0)</f>
        <v>0</v>
      </c>
      <c r="BI272" s="109">
        <f>IF(U272="nulová",N272,0)</f>
        <v>0</v>
      </c>
      <c r="BJ272" s="18" t="s">
        <v>87</v>
      </c>
      <c r="BK272" s="169">
        <f>L272*K272</f>
        <v>0</v>
      </c>
    </row>
    <row r="273" spans="2:63" s="1" customFormat="1" ht="22.35" customHeight="1">
      <c r="B273" s="35"/>
      <c r="C273" s="173" t="s">
        <v>5</v>
      </c>
      <c r="D273" s="173" t="s">
        <v>189</v>
      </c>
      <c r="E273" s="174" t="s">
        <v>5</v>
      </c>
      <c r="F273" s="322" t="s">
        <v>5</v>
      </c>
      <c r="G273" s="322"/>
      <c r="H273" s="322"/>
      <c r="I273" s="322"/>
      <c r="J273" s="175" t="s">
        <v>5</v>
      </c>
      <c r="K273" s="165"/>
      <c r="L273" s="320"/>
      <c r="M273" s="369"/>
      <c r="N273" s="321">
        <f t="shared" si="55"/>
        <v>0</v>
      </c>
      <c r="O273" s="321"/>
      <c r="P273" s="321"/>
      <c r="Q273" s="321"/>
      <c r="R273" s="37"/>
      <c r="T273" s="166" t="s">
        <v>5</v>
      </c>
      <c r="U273" s="176" t="s">
        <v>43</v>
      </c>
      <c r="V273" s="36"/>
      <c r="W273" s="36"/>
      <c r="X273" s="36"/>
      <c r="Y273" s="36"/>
      <c r="Z273" s="36"/>
      <c r="AA273" s="69"/>
      <c r="AT273" s="18" t="s">
        <v>1055</v>
      </c>
      <c r="AU273" s="18" t="s">
        <v>83</v>
      </c>
      <c r="AY273" s="18" t="s">
        <v>1055</v>
      </c>
      <c r="BE273" s="109">
        <f>IF(U273="základná",N273,0)</f>
        <v>0</v>
      </c>
      <c r="BF273" s="109">
        <f>IF(U273="znížená",N273,0)</f>
        <v>0</v>
      </c>
      <c r="BG273" s="109">
        <f>IF(U273="zákl. prenesená",N273,0)</f>
        <v>0</v>
      </c>
      <c r="BH273" s="109">
        <f>IF(U273="zníž. prenesená",N273,0)</f>
        <v>0</v>
      </c>
      <c r="BI273" s="109">
        <f>IF(U273="nulová",N273,0)</f>
        <v>0</v>
      </c>
      <c r="BJ273" s="18" t="s">
        <v>87</v>
      </c>
      <c r="BK273" s="169">
        <f>L273*K273</f>
        <v>0</v>
      </c>
    </row>
    <row r="274" spans="2:63" s="1" customFormat="1" ht="22.35" customHeight="1">
      <c r="B274" s="35"/>
      <c r="C274" s="173" t="s">
        <v>5</v>
      </c>
      <c r="D274" s="173" t="s">
        <v>189</v>
      </c>
      <c r="E274" s="174" t="s">
        <v>5</v>
      </c>
      <c r="F274" s="322" t="s">
        <v>5</v>
      </c>
      <c r="G274" s="322"/>
      <c r="H274" s="322"/>
      <c r="I274" s="322"/>
      <c r="J274" s="175" t="s">
        <v>5</v>
      </c>
      <c r="K274" s="165"/>
      <c r="L274" s="320"/>
      <c r="M274" s="369"/>
      <c r="N274" s="321">
        <f t="shared" si="55"/>
        <v>0</v>
      </c>
      <c r="O274" s="321"/>
      <c r="P274" s="321"/>
      <c r="Q274" s="321"/>
      <c r="R274" s="37"/>
      <c r="T274" s="166" t="s">
        <v>5</v>
      </c>
      <c r="U274" s="176" t="s">
        <v>43</v>
      </c>
      <c r="V274" s="36"/>
      <c r="W274" s="36"/>
      <c r="X274" s="36"/>
      <c r="Y274" s="36"/>
      <c r="Z274" s="36"/>
      <c r="AA274" s="69"/>
      <c r="AT274" s="18" t="s">
        <v>1055</v>
      </c>
      <c r="AU274" s="18" t="s">
        <v>83</v>
      </c>
      <c r="AY274" s="18" t="s">
        <v>1055</v>
      </c>
      <c r="BE274" s="109">
        <f>IF(U274="základná",N274,0)</f>
        <v>0</v>
      </c>
      <c r="BF274" s="109">
        <f>IF(U274="znížená",N274,0)</f>
        <v>0</v>
      </c>
      <c r="BG274" s="109">
        <f>IF(U274="zákl. prenesená",N274,0)</f>
        <v>0</v>
      </c>
      <c r="BH274" s="109">
        <f>IF(U274="zníž. prenesená",N274,0)</f>
        <v>0</v>
      </c>
      <c r="BI274" s="109">
        <f>IF(U274="nulová",N274,0)</f>
        <v>0</v>
      </c>
      <c r="BJ274" s="18" t="s">
        <v>87</v>
      </c>
      <c r="BK274" s="169">
        <f>L274*K274</f>
        <v>0</v>
      </c>
    </row>
    <row r="275" spans="2:63" s="1" customFormat="1" ht="22.35" customHeight="1">
      <c r="B275" s="35"/>
      <c r="C275" s="173" t="s">
        <v>5</v>
      </c>
      <c r="D275" s="173" t="s">
        <v>189</v>
      </c>
      <c r="E275" s="174" t="s">
        <v>5</v>
      </c>
      <c r="F275" s="322" t="s">
        <v>5</v>
      </c>
      <c r="G275" s="322"/>
      <c r="H275" s="322"/>
      <c r="I275" s="322"/>
      <c r="J275" s="175" t="s">
        <v>5</v>
      </c>
      <c r="K275" s="165"/>
      <c r="L275" s="320"/>
      <c r="M275" s="369"/>
      <c r="N275" s="321">
        <f t="shared" si="55"/>
        <v>0</v>
      </c>
      <c r="O275" s="321"/>
      <c r="P275" s="321"/>
      <c r="Q275" s="321"/>
      <c r="R275" s="37"/>
      <c r="T275" s="166" t="s">
        <v>5</v>
      </c>
      <c r="U275" s="176" t="s">
        <v>43</v>
      </c>
      <c r="V275" s="36"/>
      <c r="W275" s="36"/>
      <c r="X275" s="36"/>
      <c r="Y275" s="36"/>
      <c r="Z275" s="36"/>
      <c r="AA275" s="69"/>
      <c r="AT275" s="18" t="s">
        <v>1055</v>
      </c>
      <c r="AU275" s="18" t="s">
        <v>83</v>
      </c>
      <c r="AY275" s="18" t="s">
        <v>1055</v>
      </c>
      <c r="BE275" s="109">
        <f>IF(U275="základná",N275,0)</f>
        <v>0</v>
      </c>
      <c r="BF275" s="109">
        <f>IF(U275="znížená",N275,0)</f>
        <v>0</v>
      </c>
      <c r="BG275" s="109">
        <f>IF(U275="zákl. prenesená",N275,0)</f>
        <v>0</v>
      </c>
      <c r="BH275" s="109">
        <f>IF(U275="zníž. prenesená",N275,0)</f>
        <v>0</v>
      </c>
      <c r="BI275" s="109">
        <f>IF(U275="nulová",N275,0)</f>
        <v>0</v>
      </c>
      <c r="BJ275" s="18" t="s">
        <v>87</v>
      </c>
      <c r="BK275" s="169">
        <f>L275*K275</f>
        <v>0</v>
      </c>
    </row>
    <row r="276" spans="2:63" s="1" customFormat="1" ht="22.35" customHeight="1">
      <c r="B276" s="35"/>
      <c r="C276" s="173" t="s">
        <v>5</v>
      </c>
      <c r="D276" s="173" t="s">
        <v>189</v>
      </c>
      <c r="E276" s="174" t="s">
        <v>5</v>
      </c>
      <c r="F276" s="322" t="s">
        <v>5</v>
      </c>
      <c r="G276" s="322"/>
      <c r="H276" s="322"/>
      <c r="I276" s="322"/>
      <c r="J276" s="175" t="s">
        <v>5</v>
      </c>
      <c r="K276" s="165"/>
      <c r="L276" s="320"/>
      <c r="M276" s="369"/>
      <c r="N276" s="321">
        <f t="shared" si="55"/>
        <v>0</v>
      </c>
      <c r="O276" s="321"/>
      <c r="P276" s="321"/>
      <c r="Q276" s="321"/>
      <c r="R276" s="37"/>
      <c r="T276" s="166" t="s">
        <v>5</v>
      </c>
      <c r="U276" s="176" t="s">
        <v>43</v>
      </c>
      <c r="V276" s="51"/>
      <c r="W276" s="51"/>
      <c r="X276" s="51"/>
      <c r="Y276" s="51"/>
      <c r="Z276" s="51"/>
      <c r="AA276" s="53"/>
      <c r="AT276" s="18" t="s">
        <v>1055</v>
      </c>
      <c r="AU276" s="18" t="s">
        <v>83</v>
      </c>
      <c r="AY276" s="18" t="s">
        <v>1055</v>
      </c>
      <c r="BE276" s="109">
        <f>IF(U276="základná",N276,0)</f>
        <v>0</v>
      </c>
      <c r="BF276" s="109">
        <f>IF(U276="znížená",N276,0)</f>
        <v>0</v>
      </c>
      <c r="BG276" s="109">
        <f>IF(U276="zákl. prenesená",N276,0)</f>
        <v>0</v>
      </c>
      <c r="BH276" s="109">
        <f>IF(U276="zníž. prenesená",N276,0)</f>
        <v>0</v>
      </c>
      <c r="BI276" s="109">
        <f>IF(U276="nulová",N276,0)</f>
        <v>0</v>
      </c>
      <c r="BJ276" s="18" t="s">
        <v>87</v>
      </c>
      <c r="BK276" s="169">
        <f>L276*K276</f>
        <v>0</v>
      </c>
    </row>
    <row r="277" spans="2:63" s="1" customFormat="1" ht="6.95" customHeight="1">
      <c r="B277" s="54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6"/>
    </row>
  </sheetData>
  <sheetProtection password="CF25" sheet="1" objects="1" scenarios="1"/>
  <mergeCells count="483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1:Q101"/>
    <mergeCell ref="N102:Q102"/>
    <mergeCell ref="N103:Q103"/>
    <mergeCell ref="N104:Q104"/>
    <mergeCell ref="N106:Q106"/>
    <mergeCell ref="D107:H107"/>
    <mergeCell ref="N107:Q107"/>
    <mergeCell ref="D108:H108"/>
    <mergeCell ref="N108:Q108"/>
    <mergeCell ref="D109:H109"/>
    <mergeCell ref="N109:Q109"/>
    <mergeCell ref="D110:H110"/>
    <mergeCell ref="N110:Q110"/>
    <mergeCell ref="D111:H111"/>
    <mergeCell ref="N111:Q111"/>
    <mergeCell ref="N112:Q112"/>
    <mergeCell ref="L114:Q114"/>
    <mergeCell ref="C120:Q120"/>
    <mergeCell ref="F122:P122"/>
    <mergeCell ref="F123:P123"/>
    <mergeCell ref="F124:P124"/>
    <mergeCell ref="M126:P126"/>
    <mergeCell ref="M128:Q128"/>
    <mergeCell ref="M129:Q129"/>
    <mergeCell ref="F131:I131"/>
    <mergeCell ref="L131:M131"/>
    <mergeCell ref="N131:Q131"/>
    <mergeCell ref="F133:I133"/>
    <mergeCell ref="L133:M133"/>
    <mergeCell ref="N133:Q133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9:I149"/>
    <mergeCell ref="L149:M149"/>
    <mergeCell ref="N149:Q149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7:I167"/>
    <mergeCell ref="L167:M167"/>
    <mergeCell ref="N167:Q167"/>
    <mergeCell ref="F168:I168"/>
    <mergeCell ref="L168:M168"/>
    <mergeCell ref="N168:Q168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201:I201"/>
    <mergeCell ref="L201:M201"/>
    <mergeCell ref="N201:Q201"/>
    <mergeCell ref="F202:I202"/>
    <mergeCell ref="L202:M202"/>
    <mergeCell ref="N202:Q202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F210:I210"/>
    <mergeCell ref="L210:M210"/>
    <mergeCell ref="N210:Q210"/>
    <mergeCell ref="F211:I211"/>
    <mergeCell ref="L211:M211"/>
    <mergeCell ref="N211:Q211"/>
    <mergeCell ref="F212:I212"/>
    <mergeCell ref="L212:M212"/>
    <mergeCell ref="N212:Q212"/>
    <mergeCell ref="F213:I213"/>
    <mergeCell ref="L213:M213"/>
    <mergeCell ref="N213:Q213"/>
    <mergeCell ref="F214:I214"/>
    <mergeCell ref="L214:M214"/>
    <mergeCell ref="N214:Q214"/>
    <mergeCell ref="F215:I215"/>
    <mergeCell ref="L215:M215"/>
    <mergeCell ref="N215:Q215"/>
    <mergeCell ref="F216:I216"/>
    <mergeCell ref="L216:M216"/>
    <mergeCell ref="N216:Q216"/>
    <mergeCell ref="F217:I217"/>
    <mergeCell ref="L217:M217"/>
    <mergeCell ref="N217:Q217"/>
    <mergeCell ref="F218:I218"/>
    <mergeCell ref="L218:M218"/>
    <mergeCell ref="N218:Q218"/>
    <mergeCell ref="F219:I219"/>
    <mergeCell ref="L219:M219"/>
    <mergeCell ref="N219:Q219"/>
    <mergeCell ref="F220:I220"/>
    <mergeCell ref="L220:M220"/>
    <mergeCell ref="N220:Q220"/>
    <mergeCell ref="F221:I221"/>
    <mergeCell ref="L221:M221"/>
    <mergeCell ref="N221:Q221"/>
    <mergeCell ref="F222:I222"/>
    <mergeCell ref="L222:M222"/>
    <mergeCell ref="N222:Q222"/>
    <mergeCell ref="F223:I223"/>
    <mergeCell ref="L223:M223"/>
    <mergeCell ref="N223:Q223"/>
    <mergeCell ref="F225:I225"/>
    <mergeCell ref="L225:M225"/>
    <mergeCell ref="N225:Q225"/>
    <mergeCell ref="F226:I226"/>
    <mergeCell ref="L226:M226"/>
    <mergeCell ref="N226:Q226"/>
    <mergeCell ref="F227:I227"/>
    <mergeCell ref="L227:M227"/>
    <mergeCell ref="N227:Q227"/>
    <mergeCell ref="F228:I228"/>
    <mergeCell ref="L228:M228"/>
    <mergeCell ref="N228:Q228"/>
    <mergeCell ref="F229:I229"/>
    <mergeCell ref="L229:M229"/>
    <mergeCell ref="N229:Q229"/>
    <mergeCell ref="F230:I230"/>
    <mergeCell ref="L230:M230"/>
    <mergeCell ref="N230:Q230"/>
    <mergeCell ref="F231:I231"/>
    <mergeCell ref="L231:M231"/>
    <mergeCell ref="N231:Q231"/>
    <mergeCell ref="F232:I232"/>
    <mergeCell ref="L232:M232"/>
    <mergeCell ref="N232:Q232"/>
    <mergeCell ref="F233:I233"/>
    <mergeCell ref="L233:M233"/>
    <mergeCell ref="N233:Q233"/>
    <mergeCell ref="F234:I234"/>
    <mergeCell ref="L234:M234"/>
    <mergeCell ref="N234:Q234"/>
    <mergeCell ref="F235:I235"/>
    <mergeCell ref="L235:M235"/>
    <mergeCell ref="N235:Q235"/>
    <mergeCell ref="F236:I236"/>
    <mergeCell ref="L236:M236"/>
    <mergeCell ref="N236:Q236"/>
    <mergeCell ref="F237:I237"/>
    <mergeCell ref="L237:M237"/>
    <mergeCell ref="N237:Q237"/>
    <mergeCell ref="F238:I238"/>
    <mergeCell ref="L238:M238"/>
    <mergeCell ref="N238:Q238"/>
    <mergeCell ref="F239:I239"/>
    <mergeCell ref="L239:M239"/>
    <mergeCell ref="N239:Q239"/>
    <mergeCell ref="F240:I240"/>
    <mergeCell ref="L240:M240"/>
    <mergeCell ref="N240:Q240"/>
    <mergeCell ref="F241:I241"/>
    <mergeCell ref="L241:M241"/>
    <mergeCell ref="N241:Q241"/>
    <mergeCell ref="F242:I242"/>
    <mergeCell ref="L242:M242"/>
    <mergeCell ref="N242:Q242"/>
    <mergeCell ref="F243:I243"/>
    <mergeCell ref="L243:M243"/>
    <mergeCell ref="N243:Q243"/>
    <mergeCell ref="F244:I244"/>
    <mergeCell ref="L244:M244"/>
    <mergeCell ref="N244:Q244"/>
    <mergeCell ref="F245:I245"/>
    <mergeCell ref="L245:M245"/>
    <mergeCell ref="N245:Q245"/>
    <mergeCell ref="F246:I246"/>
    <mergeCell ref="L246:M246"/>
    <mergeCell ref="N246:Q246"/>
    <mergeCell ref="F247:I247"/>
    <mergeCell ref="L247:M247"/>
    <mergeCell ref="N247:Q247"/>
    <mergeCell ref="F248:I248"/>
    <mergeCell ref="L248:M248"/>
    <mergeCell ref="N248:Q248"/>
    <mergeCell ref="F249:I249"/>
    <mergeCell ref="L249:M249"/>
    <mergeCell ref="N249:Q249"/>
    <mergeCell ref="F250:I250"/>
    <mergeCell ref="L250:M250"/>
    <mergeCell ref="N250:Q250"/>
    <mergeCell ref="F251:I251"/>
    <mergeCell ref="L251:M251"/>
    <mergeCell ref="N251:Q251"/>
    <mergeCell ref="F252:I252"/>
    <mergeCell ref="L252:M252"/>
    <mergeCell ref="N252:Q252"/>
    <mergeCell ref="F253:I253"/>
    <mergeCell ref="L253:M253"/>
    <mergeCell ref="N253:Q253"/>
    <mergeCell ref="F254:I254"/>
    <mergeCell ref="L254:M254"/>
    <mergeCell ref="N254:Q254"/>
    <mergeCell ref="F255:I255"/>
    <mergeCell ref="L255:M255"/>
    <mergeCell ref="N255:Q255"/>
    <mergeCell ref="F256:I256"/>
    <mergeCell ref="L256:M256"/>
    <mergeCell ref="N256:Q256"/>
    <mergeCell ref="F257:I257"/>
    <mergeCell ref="L257:M257"/>
    <mergeCell ref="N257:Q257"/>
    <mergeCell ref="F258:I258"/>
    <mergeCell ref="L258:M258"/>
    <mergeCell ref="N258:Q258"/>
    <mergeCell ref="F259:I259"/>
    <mergeCell ref="L259:M259"/>
    <mergeCell ref="N259:Q259"/>
    <mergeCell ref="F260:I260"/>
    <mergeCell ref="L260:M260"/>
    <mergeCell ref="N260:Q260"/>
    <mergeCell ref="F261:I261"/>
    <mergeCell ref="L261:M261"/>
    <mergeCell ref="N261:Q261"/>
    <mergeCell ref="F262:I262"/>
    <mergeCell ref="L262:M262"/>
    <mergeCell ref="N262:Q262"/>
    <mergeCell ref="F264:I264"/>
    <mergeCell ref="L264:M264"/>
    <mergeCell ref="N264:Q264"/>
    <mergeCell ref="F267:I267"/>
    <mergeCell ref="L267:M267"/>
    <mergeCell ref="N267:Q267"/>
    <mergeCell ref="F268:I268"/>
    <mergeCell ref="L268:M268"/>
    <mergeCell ref="N268:Q268"/>
    <mergeCell ref="F274:I274"/>
    <mergeCell ref="L274:M274"/>
    <mergeCell ref="N274:Q274"/>
    <mergeCell ref="F275:I275"/>
    <mergeCell ref="L275:M275"/>
    <mergeCell ref="N275:Q275"/>
    <mergeCell ref="F269:I269"/>
    <mergeCell ref="L269:M269"/>
    <mergeCell ref="N269:Q269"/>
    <mergeCell ref="F270:I270"/>
    <mergeCell ref="L270:M270"/>
    <mergeCell ref="N270:Q270"/>
    <mergeCell ref="F272:I272"/>
    <mergeCell ref="L272:M272"/>
    <mergeCell ref="N272:Q272"/>
    <mergeCell ref="H1:K1"/>
    <mergeCell ref="S2:AC2"/>
    <mergeCell ref="F276:I276"/>
    <mergeCell ref="L276:M276"/>
    <mergeCell ref="N276:Q276"/>
    <mergeCell ref="N132:Q132"/>
    <mergeCell ref="N134:Q134"/>
    <mergeCell ref="N135:Q135"/>
    <mergeCell ref="N148:Q148"/>
    <mergeCell ref="N150:Q150"/>
    <mergeCell ref="N154:Q154"/>
    <mergeCell ref="N158:Q158"/>
    <mergeCell ref="N159:Q159"/>
    <mergeCell ref="N166:Q166"/>
    <mergeCell ref="N169:Q169"/>
    <mergeCell ref="N200:Q200"/>
    <mergeCell ref="N224:Q224"/>
    <mergeCell ref="N263:Q263"/>
    <mergeCell ref="N265:Q265"/>
    <mergeCell ref="N266:Q266"/>
    <mergeCell ref="N271:Q271"/>
    <mergeCell ref="F273:I273"/>
    <mergeCell ref="L273:M273"/>
    <mergeCell ref="N273:Q273"/>
  </mergeCells>
  <dataValidations count="2">
    <dataValidation type="list" allowBlank="1" showInputMessage="1" showErrorMessage="1" error="Povolené sú hodnoty K, M." sqref="D272:D277">
      <formula1>"K, M"</formula1>
    </dataValidation>
    <dataValidation type="list" allowBlank="1" showInputMessage="1" showErrorMessage="1" error="Povolené sú hodnoty základná, znížená, nulová." sqref="U272:U277">
      <formula1>"základná, znížená, nulová"</formula1>
    </dataValidation>
  </dataValidations>
  <hyperlinks>
    <hyperlink ref="F1:G1" location="C2" display="1) Krycí list rozpočtu"/>
    <hyperlink ref="H1:K1" location="C87" display="2) Rekapitulácia rozpočtu"/>
    <hyperlink ref="L1" location="C131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23"/>
  <sheetViews>
    <sheetView showGridLines="0" workbookViewId="0">
      <pane ySplit="1" topLeftCell="A10" activePane="bottomLeft" state="frozen"/>
      <selection pane="bottomLeft" activeCell="L39" sqref="L39:P39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2"/>
      <c r="C1" s="12"/>
      <c r="D1" s="13" t="s">
        <v>1</v>
      </c>
      <c r="E1" s="12"/>
      <c r="F1" s="14" t="s">
        <v>123</v>
      </c>
      <c r="G1" s="14"/>
      <c r="H1" s="368" t="s">
        <v>124</v>
      </c>
      <c r="I1" s="368"/>
      <c r="J1" s="368"/>
      <c r="K1" s="368"/>
      <c r="L1" s="14" t="s">
        <v>125</v>
      </c>
      <c r="M1" s="12"/>
      <c r="N1" s="12"/>
      <c r="O1" s="13" t="s">
        <v>126</v>
      </c>
      <c r="P1" s="12"/>
      <c r="Q1" s="12"/>
      <c r="R1" s="12"/>
      <c r="S1" s="14" t="s">
        <v>127</v>
      </c>
      <c r="T1" s="14"/>
      <c r="U1" s="116"/>
      <c r="V1" s="116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>
      <c r="C2" s="302" t="s">
        <v>7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S2" s="279" t="s">
        <v>8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T2" s="18" t="s">
        <v>97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76</v>
      </c>
    </row>
    <row r="4" spans="1:66" ht="36.950000000000003" customHeight="1">
      <c r="B4" s="22"/>
      <c r="C4" s="347" t="s">
        <v>1763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23"/>
      <c r="T4" s="24" t="s">
        <v>11</v>
      </c>
      <c r="AT4" s="18" t="s">
        <v>6</v>
      </c>
    </row>
    <row r="5" spans="1:66" ht="6.95" customHeight="1">
      <c r="B5" s="2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3"/>
    </row>
    <row r="6" spans="1:66" ht="25.35" customHeight="1">
      <c r="B6" s="22"/>
      <c r="C6" s="26"/>
      <c r="D6" s="30" t="s">
        <v>16</v>
      </c>
      <c r="E6" s="26"/>
      <c r="F6" s="379" t="str">
        <f>'Rekapitulácia stavby 9.2.'!K6</f>
        <v>Poradenské centrum UKF v Nitre - zmena 12/2016</v>
      </c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26"/>
      <c r="R6" s="23"/>
    </row>
    <row r="7" spans="1:66" ht="25.35" customHeight="1">
      <c r="B7" s="22"/>
      <c r="C7" s="26"/>
      <c r="D7" s="30" t="s">
        <v>128</v>
      </c>
      <c r="E7" s="26"/>
      <c r="F7" s="379" t="s">
        <v>129</v>
      </c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26"/>
      <c r="R7" s="23"/>
    </row>
    <row r="8" spans="1:66" s="1" customFormat="1" ht="32.85" customHeight="1">
      <c r="B8" s="35"/>
      <c r="C8" s="36"/>
      <c r="D8" s="29" t="s">
        <v>130</v>
      </c>
      <c r="E8" s="36"/>
      <c r="F8" s="308" t="s">
        <v>1461</v>
      </c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6"/>
      <c r="R8" s="37"/>
    </row>
    <row r="9" spans="1:66" s="1" customFormat="1" ht="14.45" customHeight="1">
      <c r="B9" s="35"/>
      <c r="C9" s="36"/>
      <c r="D9" s="30" t="s">
        <v>18</v>
      </c>
      <c r="E9" s="36"/>
      <c r="F9" s="28" t="s">
        <v>5</v>
      </c>
      <c r="G9" s="36"/>
      <c r="H9" s="36"/>
      <c r="I9" s="36"/>
      <c r="J9" s="36"/>
      <c r="K9" s="36"/>
      <c r="L9" s="36"/>
      <c r="M9" s="30" t="s">
        <v>19</v>
      </c>
      <c r="N9" s="36"/>
      <c r="O9" s="28" t="s">
        <v>5</v>
      </c>
      <c r="P9" s="36"/>
      <c r="Q9" s="36"/>
      <c r="R9" s="37"/>
    </row>
    <row r="10" spans="1:66" s="1" customFormat="1" ht="14.45" customHeight="1">
      <c r="B10" s="35"/>
      <c r="C10" s="36"/>
      <c r="D10" s="30" t="s">
        <v>20</v>
      </c>
      <c r="E10" s="36"/>
      <c r="F10" s="28" t="s">
        <v>21</v>
      </c>
      <c r="G10" s="36"/>
      <c r="H10" s="36"/>
      <c r="I10" s="36"/>
      <c r="J10" s="36"/>
      <c r="K10" s="36"/>
      <c r="L10" s="36"/>
      <c r="M10" s="30" t="s">
        <v>22</v>
      </c>
      <c r="N10" s="36"/>
      <c r="O10" s="367" t="str">
        <f>'Rekapitulácia stavby 9.2.'!AN8</f>
        <v>19. 12. 2016</v>
      </c>
      <c r="P10" s="382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0" t="s">
        <v>24</v>
      </c>
      <c r="E12" s="36"/>
      <c r="F12" s="36"/>
      <c r="G12" s="36"/>
      <c r="H12" s="36"/>
      <c r="I12" s="36"/>
      <c r="J12" s="36"/>
      <c r="K12" s="36"/>
      <c r="L12" s="36"/>
      <c r="M12" s="30" t="s">
        <v>25</v>
      </c>
      <c r="N12" s="36"/>
      <c r="O12" s="306" t="s">
        <v>5</v>
      </c>
      <c r="P12" s="306"/>
      <c r="Q12" s="36"/>
      <c r="R12" s="37"/>
    </row>
    <row r="13" spans="1:66" s="1" customFormat="1" ht="18" customHeight="1">
      <c r="B13" s="35"/>
      <c r="C13" s="36"/>
      <c r="D13" s="36"/>
      <c r="E13" s="28" t="s">
        <v>26</v>
      </c>
      <c r="F13" s="36"/>
      <c r="G13" s="36"/>
      <c r="H13" s="36"/>
      <c r="I13" s="36"/>
      <c r="J13" s="36"/>
      <c r="K13" s="36"/>
      <c r="L13" s="36"/>
      <c r="M13" s="30" t="s">
        <v>27</v>
      </c>
      <c r="N13" s="36"/>
      <c r="O13" s="306" t="s">
        <v>5</v>
      </c>
      <c r="P13" s="30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0" t="s">
        <v>28</v>
      </c>
      <c r="E15" s="36"/>
      <c r="F15" s="36"/>
      <c r="G15" s="36"/>
      <c r="H15" s="36"/>
      <c r="I15" s="36"/>
      <c r="J15" s="36"/>
      <c r="K15" s="36"/>
      <c r="L15" s="36"/>
      <c r="M15" s="30" t="s">
        <v>25</v>
      </c>
      <c r="N15" s="36"/>
      <c r="O15" s="361" t="str">
        <f>IF('Rekapitulácia stavby 9.2.'!AN13="","",'Rekapitulácia stavby 9.2.'!AN13)</f>
        <v>Vyplň údaj</v>
      </c>
      <c r="P15" s="306"/>
      <c r="Q15" s="36"/>
      <c r="R15" s="37"/>
    </row>
    <row r="16" spans="1:66" s="1" customFormat="1" ht="18" customHeight="1">
      <c r="B16" s="35"/>
      <c r="C16" s="36"/>
      <c r="D16" s="36"/>
      <c r="E16" s="361" t="str">
        <f>IF('Rekapitulácia stavby 9.2.'!E14="","",'Rekapitulácia stavby 9.2.'!E14)</f>
        <v>Vyplň údaj</v>
      </c>
      <c r="F16" s="393"/>
      <c r="G16" s="393"/>
      <c r="H16" s="393"/>
      <c r="I16" s="393"/>
      <c r="J16" s="393"/>
      <c r="K16" s="393"/>
      <c r="L16" s="393"/>
      <c r="M16" s="30" t="s">
        <v>27</v>
      </c>
      <c r="N16" s="36"/>
      <c r="O16" s="361" t="str">
        <f>IF('Rekapitulácia stavby 9.2.'!AN14="","",'Rekapitulácia stavby 9.2.'!AN14)</f>
        <v>Vyplň údaj</v>
      </c>
      <c r="P16" s="30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0" t="s">
        <v>30</v>
      </c>
      <c r="E18" s="36"/>
      <c r="F18" s="36"/>
      <c r="G18" s="36"/>
      <c r="H18" s="36"/>
      <c r="I18" s="36"/>
      <c r="J18" s="36"/>
      <c r="K18" s="36"/>
      <c r="L18" s="36"/>
      <c r="M18" s="30" t="s">
        <v>25</v>
      </c>
      <c r="N18" s="36"/>
      <c r="O18" s="306" t="s">
        <v>5</v>
      </c>
      <c r="P18" s="306"/>
      <c r="Q18" s="36"/>
      <c r="R18" s="37"/>
    </row>
    <row r="19" spans="2:18" s="1" customFormat="1" ht="18" customHeight="1">
      <c r="B19" s="35"/>
      <c r="C19" s="36"/>
      <c r="D19" s="36"/>
      <c r="E19" s="28" t="s">
        <v>31</v>
      </c>
      <c r="F19" s="36"/>
      <c r="G19" s="36"/>
      <c r="H19" s="36"/>
      <c r="I19" s="36"/>
      <c r="J19" s="36"/>
      <c r="K19" s="36"/>
      <c r="L19" s="36"/>
      <c r="M19" s="30" t="s">
        <v>27</v>
      </c>
      <c r="N19" s="36"/>
      <c r="O19" s="306" t="s">
        <v>5</v>
      </c>
      <c r="P19" s="30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0" t="s">
        <v>34</v>
      </c>
      <c r="E21" s="36"/>
      <c r="F21" s="36"/>
      <c r="G21" s="36"/>
      <c r="H21" s="36"/>
      <c r="I21" s="36"/>
      <c r="J21" s="36"/>
      <c r="K21" s="36"/>
      <c r="L21" s="36"/>
      <c r="M21" s="30" t="s">
        <v>25</v>
      </c>
      <c r="N21" s="36"/>
      <c r="O21" s="306" t="s">
        <v>5</v>
      </c>
      <c r="P21" s="306"/>
      <c r="Q21" s="36"/>
      <c r="R21" s="37"/>
    </row>
    <row r="22" spans="2:18" s="1" customFormat="1" ht="18" customHeight="1">
      <c r="B22" s="35"/>
      <c r="C22" s="36"/>
      <c r="D22" s="36"/>
      <c r="E22" s="28" t="s">
        <v>1462</v>
      </c>
      <c r="F22" s="36"/>
      <c r="G22" s="36"/>
      <c r="H22" s="36"/>
      <c r="I22" s="36"/>
      <c r="J22" s="36"/>
      <c r="K22" s="36"/>
      <c r="L22" s="36"/>
      <c r="M22" s="30" t="s">
        <v>27</v>
      </c>
      <c r="N22" s="36"/>
      <c r="O22" s="306" t="s">
        <v>5</v>
      </c>
      <c r="P22" s="30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0" t="s">
        <v>36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22.5" customHeight="1">
      <c r="B25" s="35"/>
      <c r="C25" s="36"/>
      <c r="D25" s="36"/>
      <c r="E25" s="311" t="s">
        <v>5</v>
      </c>
      <c r="F25" s="311"/>
      <c r="G25" s="311"/>
      <c r="H25" s="311"/>
      <c r="I25" s="311"/>
      <c r="J25" s="311"/>
      <c r="K25" s="311"/>
      <c r="L25" s="311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36"/>
      <c r="R27" s="37"/>
    </row>
    <row r="28" spans="2:18" s="1" customFormat="1" ht="14.45" customHeight="1">
      <c r="B28" s="35"/>
      <c r="C28" s="36"/>
      <c r="D28" s="117" t="s">
        <v>132</v>
      </c>
      <c r="E28" s="36"/>
      <c r="F28" s="36"/>
      <c r="G28" s="36"/>
      <c r="H28" s="36"/>
      <c r="I28" s="36"/>
      <c r="J28" s="36"/>
      <c r="K28" s="36"/>
      <c r="L28" s="275"/>
      <c r="M28" s="363">
        <f>N89</f>
        <v>0</v>
      </c>
      <c r="N28" s="363"/>
      <c r="O28" s="363"/>
      <c r="P28" s="363"/>
      <c r="Q28" s="36"/>
      <c r="R28" s="37"/>
    </row>
    <row r="29" spans="2:18" s="1" customFormat="1" ht="14.45" customHeight="1">
      <c r="B29" s="35"/>
      <c r="C29" s="36"/>
      <c r="D29" s="34" t="s">
        <v>117</v>
      </c>
      <c r="E29" s="36"/>
      <c r="F29" s="36"/>
      <c r="G29" s="36"/>
      <c r="H29" s="36"/>
      <c r="I29" s="36"/>
      <c r="J29" s="36"/>
      <c r="K29" s="36"/>
      <c r="L29" s="275"/>
      <c r="M29" s="363">
        <f>N94</f>
        <v>0</v>
      </c>
      <c r="N29" s="363"/>
      <c r="O29" s="363"/>
      <c r="P29" s="363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275"/>
      <c r="M30" s="275"/>
      <c r="N30" s="275"/>
      <c r="O30" s="275"/>
      <c r="P30" s="275"/>
      <c r="Q30" s="36"/>
      <c r="R30" s="37"/>
    </row>
    <row r="31" spans="2:18" s="1" customFormat="1" ht="25.35" customHeight="1">
      <c r="B31" s="35"/>
      <c r="C31" s="36"/>
      <c r="D31" s="118" t="s">
        <v>39</v>
      </c>
      <c r="E31" s="36"/>
      <c r="F31" s="36"/>
      <c r="G31" s="36"/>
      <c r="H31" s="36"/>
      <c r="I31" s="36"/>
      <c r="J31" s="36"/>
      <c r="K31" s="36"/>
      <c r="L31" s="275"/>
      <c r="M31" s="360">
        <f>ROUND(M28+M29,2)</f>
        <v>0</v>
      </c>
      <c r="N31" s="338"/>
      <c r="O31" s="338"/>
      <c r="P31" s="338"/>
      <c r="Q31" s="36"/>
      <c r="R31" s="37"/>
    </row>
    <row r="32" spans="2:18" s="1" customFormat="1" ht="6.95" customHeight="1">
      <c r="B32" s="35"/>
      <c r="C32" s="36"/>
      <c r="D32" s="46"/>
      <c r="E32" s="46"/>
      <c r="F32" s="46"/>
      <c r="G32" s="46"/>
      <c r="H32" s="46"/>
      <c r="I32" s="46"/>
      <c r="J32" s="46"/>
      <c r="K32" s="46"/>
      <c r="L32" s="194"/>
      <c r="M32" s="194"/>
      <c r="N32" s="194"/>
      <c r="O32" s="194"/>
      <c r="P32" s="194"/>
      <c r="Q32" s="36"/>
      <c r="R32" s="37"/>
    </row>
    <row r="33" spans="2:18" s="1" customFormat="1" ht="14.45" customHeight="1">
      <c r="B33" s="35"/>
      <c r="C33" s="36"/>
      <c r="D33" s="40" t="s">
        <v>40</v>
      </c>
      <c r="E33" s="40" t="s">
        <v>41</v>
      </c>
      <c r="F33" s="41">
        <v>0.2</v>
      </c>
      <c r="G33" s="119" t="s">
        <v>42</v>
      </c>
      <c r="H33" s="392">
        <f>ROUND((((SUM(BE94:BE101)+SUM(BE120:BE216))+SUM(BE218:BE222))),2)</f>
        <v>0</v>
      </c>
      <c r="I33" s="381"/>
      <c r="J33" s="381"/>
      <c r="K33" s="36"/>
      <c r="L33" s="275"/>
      <c r="M33" s="356">
        <f>ROUND(((ROUND((SUM(BE94:BE101)+SUM(BE120:BE216)), 2)*F33)+SUM(BE218:BE222)*F33),2)</f>
        <v>0</v>
      </c>
      <c r="N33" s="338"/>
      <c r="O33" s="338"/>
      <c r="P33" s="338"/>
      <c r="Q33" s="36"/>
      <c r="R33" s="37"/>
    </row>
    <row r="34" spans="2:18" s="1" customFormat="1" ht="14.45" customHeight="1">
      <c r="B34" s="35"/>
      <c r="C34" s="36"/>
      <c r="D34" s="36"/>
      <c r="E34" s="40" t="s">
        <v>43</v>
      </c>
      <c r="F34" s="41">
        <v>0.2</v>
      </c>
      <c r="G34" s="119" t="s">
        <v>42</v>
      </c>
      <c r="H34" s="392">
        <f>ROUND((((SUM(BF94:BF101)+SUM(BF120:BF216))+SUM(BF218:BF222))),2)</f>
        <v>0</v>
      </c>
      <c r="I34" s="381"/>
      <c r="J34" s="381"/>
      <c r="K34" s="36"/>
      <c r="L34" s="275"/>
      <c r="M34" s="356">
        <f>ROUND(((ROUND((SUM(BF94:BF101)+SUM(BF120:BF216)), 2)*F34)+SUM(BF218:BF222)*F34),2)</f>
        <v>0</v>
      </c>
      <c r="N34" s="338"/>
      <c r="O34" s="338"/>
      <c r="P34" s="338"/>
      <c r="Q34" s="36"/>
      <c r="R34" s="37"/>
    </row>
    <row r="35" spans="2:18" s="1" customFormat="1" ht="14.45" hidden="1" customHeight="1">
      <c r="B35" s="35"/>
      <c r="C35" s="36"/>
      <c r="D35" s="36"/>
      <c r="E35" s="40" t="s">
        <v>44</v>
      </c>
      <c r="F35" s="41">
        <v>0.2</v>
      </c>
      <c r="G35" s="119" t="s">
        <v>42</v>
      </c>
      <c r="H35" s="392">
        <f>ROUND((((SUM(BG94:BG101)+SUM(BG120:BG216))+SUM(BG218:BG222))),2)</f>
        <v>0</v>
      </c>
      <c r="I35" s="381"/>
      <c r="J35" s="381"/>
      <c r="K35" s="36"/>
      <c r="L35" s="275"/>
      <c r="M35" s="356">
        <v>0</v>
      </c>
      <c r="N35" s="338"/>
      <c r="O35" s="338"/>
      <c r="P35" s="338"/>
      <c r="Q35" s="36"/>
      <c r="R35" s="37"/>
    </row>
    <row r="36" spans="2:18" s="1" customFormat="1" ht="14.45" hidden="1" customHeight="1">
      <c r="B36" s="35"/>
      <c r="C36" s="36"/>
      <c r="D36" s="36"/>
      <c r="E36" s="40" t="s">
        <v>45</v>
      </c>
      <c r="F36" s="41">
        <v>0.2</v>
      </c>
      <c r="G36" s="119" t="s">
        <v>42</v>
      </c>
      <c r="H36" s="392">
        <f>ROUND((((SUM(BH94:BH101)+SUM(BH120:BH216))+SUM(BH218:BH222))),2)</f>
        <v>0</v>
      </c>
      <c r="I36" s="381"/>
      <c r="J36" s="381"/>
      <c r="K36" s="36"/>
      <c r="L36" s="275"/>
      <c r="M36" s="356">
        <v>0</v>
      </c>
      <c r="N36" s="338"/>
      <c r="O36" s="338"/>
      <c r="P36" s="338"/>
      <c r="Q36" s="36"/>
      <c r="R36" s="37"/>
    </row>
    <row r="37" spans="2:18" s="1" customFormat="1" ht="14.45" hidden="1" customHeight="1">
      <c r="B37" s="35"/>
      <c r="C37" s="36"/>
      <c r="D37" s="36"/>
      <c r="E37" s="40" t="s">
        <v>46</v>
      </c>
      <c r="F37" s="41">
        <v>0</v>
      </c>
      <c r="G37" s="119" t="s">
        <v>42</v>
      </c>
      <c r="H37" s="392">
        <f>ROUND((((SUM(BI94:BI101)+SUM(BI120:BI216))+SUM(BI218:BI222))),2)</f>
        <v>0</v>
      </c>
      <c r="I37" s="381"/>
      <c r="J37" s="381"/>
      <c r="K37" s="36"/>
      <c r="L37" s="275"/>
      <c r="M37" s="356">
        <v>0</v>
      </c>
      <c r="N37" s="338"/>
      <c r="O37" s="338"/>
      <c r="P37" s="338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275"/>
      <c r="M38" s="275"/>
      <c r="N38" s="275"/>
      <c r="O38" s="275"/>
      <c r="P38" s="275"/>
      <c r="Q38" s="36"/>
      <c r="R38" s="37"/>
    </row>
    <row r="39" spans="2:18" s="1" customFormat="1" ht="25.35" customHeight="1">
      <c r="B39" s="35"/>
      <c r="C39" s="115"/>
      <c r="D39" s="120" t="s">
        <v>47</v>
      </c>
      <c r="E39" s="70"/>
      <c r="F39" s="70"/>
      <c r="G39" s="121" t="s">
        <v>48</v>
      </c>
      <c r="H39" s="122" t="s">
        <v>49</v>
      </c>
      <c r="I39" s="70"/>
      <c r="J39" s="70"/>
      <c r="K39" s="70"/>
      <c r="L39" s="357">
        <f>SUM(M31:M37)</f>
        <v>0</v>
      </c>
      <c r="M39" s="357"/>
      <c r="N39" s="357"/>
      <c r="O39" s="357"/>
      <c r="P39" s="35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>
      <c r="B42" s="2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3"/>
    </row>
    <row r="43" spans="2:18">
      <c r="B43" s="22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3"/>
    </row>
    <row r="44" spans="2:18">
      <c r="B44" s="2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3"/>
    </row>
    <row r="45" spans="2:18">
      <c r="B45" s="22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3"/>
    </row>
    <row r="46" spans="2:18">
      <c r="B46" s="22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3"/>
    </row>
    <row r="47" spans="2:18">
      <c r="B47" s="2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3"/>
    </row>
    <row r="48" spans="2:18">
      <c r="B48" s="22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3"/>
    </row>
    <row r="49" spans="2:18">
      <c r="B49" s="22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3"/>
    </row>
    <row r="50" spans="2:18" s="1" customFormat="1" ht="15">
      <c r="B50" s="35"/>
      <c r="C50" s="36"/>
      <c r="D50" s="45" t="s">
        <v>50</v>
      </c>
      <c r="E50" s="46"/>
      <c r="F50" s="46"/>
      <c r="G50" s="46"/>
      <c r="H50" s="47"/>
      <c r="I50" s="36"/>
      <c r="J50" s="45" t="s">
        <v>51</v>
      </c>
      <c r="K50" s="46"/>
      <c r="L50" s="46"/>
      <c r="M50" s="46"/>
      <c r="N50" s="46"/>
      <c r="O50" s="46"/>
      <c r="P50" s="47"/>
      <c r="Q50" s="36"/>
      <c r="R50" s="37"/>
    </row>
    <row r="51" spans="2:18">
      <c r="B51" s="22"/>
      <c r="C51" s="26"/>
      <c r="D51" s="48"/>
      <c r="E51" s="26"/>
      <c r="F51" s="26"/>
      <c r="G51" s="26"/>
      <c r="H51" s="49"/>
      <c r="I51" s="26"/>
      <c r="J51" s="48"/>
      <c r="K51" s="26"/>
      <c r="L51" s="26"/>
      <c r="M51" s="26"/>
      <c r="N51" s="26"/>
      <c r="O51" s="26"/>
      <c r="P51" s="49"/>
      <c r="Q51" s="26"/>
      <c r="R51" s="23"/>
    </row>
    <row r="52" spans="2:18">
      <c r="B52" s="22"/>
      <c r="C52" s="26"/>
      <c r="D52" s="48"/>
      <c r="E52" s="26"/>
      <c r="F52" s="26"/>
      <c r="G52" s="26"/>
      <c r="H52" s="49"/>
      <c r="I52" s="26"/>
      <c r="J52" s="48"/>
      <c r="K52" s="26"/>
      <c r="L52" s="26"/>
      <c r="M52" s="26"/>
      <c r="N52" s="26"/>
      <c r="O52" s="26"/>
      <c r="P52" s="49"/>
      <c r="Q52" s="26"/>
      <c r="R52" s="23"/>
    </row>
    <row r="53" spans="2:18">
      <c r="B53" s="22"/>
      <c r="C53" s="26"/>
      <c r="D53" s="48"/>
      <c r="E53" s="26"/>
      <c r="F53" s="26"/>
      <c r="G53" s="26"/>
      <c r="H53" s="49"/>
      <c r="I53" s="26"/>
      <c r="J53" s="48"/>
      <c r="K53" s="26"/>
      <c r="L53" s="26"/>
      <c r="M53" s="26"/>
      <c r="N53" s="26"/>
      <c r="O53" s="26"/>
      <c r="P53" s="49"/>
      <c r="Q53" s="26"/>
      <c r="R53" s="23"/>
    </row>
    <row r="54" spans="2:18">
      <c r="B54" s="22"/>
      <c r="C54" s="26"/>
      <c r="D54" s="48"/>
      <c r="E54" s="26"/>
      <c r="F54" s="26"/>
      <c r="G54" s="26"/>
      <c r="H54" s="49"/>
      <c r="I54" s="26"/>
      <c r="J54" s="48"/>
      <c r="K54" s="26"/>
      <c r="L54" s="26"/>
      <c r="M54" s="26"/>
      <c r="N54" s="26"/>
      <c r="O54" s="26"/>
      <c r="P54" s="49"/>
      <c r="Q54" s="26"/>
      <c r="R54" s="23"/>
    </row>
    <row r="55" spans="2:18">
      <c r="B55" s="22"/>
      <c r="C55" s="26"/>
      <c r="D55" s="48"/>
      <c r="E55" s="26"/>
      <c r="F55" s="26"/>
      <c r="G55" s="26"/>
      <c r="H55" s="49"/>
      <c r="I55" s="26"/>
      <c r="J55" s="48"/>
      <c r="K55" s="26"/>
      <c r="L55" s="26"/>
      <c r="M55" s="26"/>
      <c r="N55" s="26"/>
      <c r="O55" s="26"/>
      <c r="P55" s="49"/>
      <c r="Q55" s="26"/>
      <c r="R55" s="23"/>
    </row>
    <row r="56" spans="2:18">
      <c r="B56" s="22"/>
      <c r="C56" s="26"/>
      <c r="D56" s="48"/>
      <c r="E56" s="26"/>
      <c r="F56" s="26"/>
      <c r="G56" s="26"/>
      <c r="H56" s="49"/>
      <c r="I56" s="26"/>
      <c r="J56" s="48"/>
      <c r="K56" s="26"/>
      <c r="L56" s="26"/>
      <c r="M56" s="26"/>
      <c r="N56" s="26"/>
      <c r="O56" s="26"/>
      <c r="P56" s="49"/>
      <c r="Q56" s="26"/>
      <c r="R56" s="23"/>
    </row>
    <row r="57" spans="2:18">
      <c r="B57" s="22"/>
      <c r="C57" s="26"/>
      <c r="D57" s="48"/>
      <c r="E57" s="26"/>
      <c r="F57" s="26"/>
      <c r="G57" s="26"/>
      <c r="H57" s="49"/>
      <c r="I57" s="26"/>
      <c r="J57" s="48"/>
      <c r="K57" s="26"/>
      <c r="L57" s="26"/>
      <c r="M57" s="26"/>
      <c r="N57" s="26"/>
      <c r="O57" s="26"/>
      <c r="P57" s="49"/>
      <c r="Q57" s="26"/>
      <c r="R57" s="23"/>
    </row>
    <row r="58" spans="2:18">
      <c r="B58" s="22"/>
      <c r="C58" s="26"/>
      <c r="D58" s="48"/>
      <c r="E58" s="26"/>
      <c r="F58" s="26"/>
      <c r="G58" s="26"/>
      <c r="H58" s="49"/>
      <c r="I58" s="26"/>
      <c r="J58" s="48"/>
      <c r="K58" s="26"/>
      <c r="L58" s="26"/>
      <c r="M58" s="26"/>
      <c r="N58" s="26"/>
      <c r="O58" s="26"/>
      <c r="P58" s="49"/>
      <c r="Q58" s="26"/>
      <c r="R58" s="23"/>
    </row>
    <row r="59" spans="2:18" s="1" customFormat="1" ht="15">
      <c r="B59" s="35"/>
      <c r="C59" s="36"/>
      <c r="D59" s="50" t="s">
        <v>52</v>
      </c>
      <c r="E59" s="51"/>
      <c r="F59" s="51"/>
      <c r="G59" s="52" t="s">
        <v>53</v>
      </c>
      <c r="H59" s="53"/>
      <c r="I59" s="36"/>
      <c r="J59" s="50" t="s">
        <v>52</v>
      </c>
      <c r="K59" s="51"/>
      <c r="L59" s="51"/>
      <c r="M59" s="51"/>
      <c r="N59" s="52" t="s">
        <v>53</v>
      </c>
      <c r="O59" s="51"/>
      <c r="P59" s="53"/>
      <c r="Q59" s="36"/>
      <c r="R59" s="37"/>
    </row>
    <row r="60" spans="2:18">
      <c r="B60" s="22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3"/>
    </row>
    <row r="61" spans="2:18" s="1" customFormat="1" ht="15">
      <c r="B61" s="35"/>
      <c r="C61" s="36"/>
      <c r="D61" s="45" t="s">
        <v>54</v>
      </c>
      <c r="E61" s="46"/>
      <c r="F61" s="46"/>
      <c r="G61" s="46"/>
      <c r="H61" s="47"/>
      <c r="I61" s="36"/>
      <c r="J61" s="45" t="s">
        <v>55</v>
      </c>
      <c r="K61" s="46"/>
      <c r="L61" s="46"/>
      <c r="M61" s="46"/>
      <c r="N61" s="46"/>
      <c r="O61" s="46"/>
      <c r="P61" s="47"/>
      <c r="Q61" s="36"/>
      <c r="R61" s="37"/>
    </row>
    <row r="62" spans="2:18">
      <c r="B62" s="22"/>
      <c r="C62" s="26"/>
      <c r="D62" s="48"/>
      <c r="E62" s="26"/>
      <c r="F62" s="26"/>
      <c r="G62" s="26"/>
      <c r="H62" s="49"/>
      <c r="I62" s="26"/>
      <c r="J62" s="48"/>
      <c r="K62" s="26"/>
      <c r="L62" s="26"/>
      <c r="M62" s="26"/>
      <c r="N62" s="26"/>
      <c r="O62" s="26"/>
      <c r="P62" s="49"/>
      <c r="Q62" s="26"/>
      <c r="R62" s="23"/>
    </row>
    <row r="63" spans="2:18">
      <c r="B63" s="22"/>
      <c r="C63" s="26"/>
      <c r="D63" s="48"/>
      <c r="E63" s="26"/>
      <c r="F63" s="26"/>
      <c r="G63" s="26"/>
      <c r="H63" s="49"/>
      <c r="I63" s="26"/>
      <c r="J63" s="48"/>
      <c r="K63" s="26"/>
      <c r="L63" s="26"/>
      <c r="M63" s="26"/>
      <c r="N63" s="26"/>
      <c r="O63" s="26"/>
      <c r="P63" s="49"/>
      <c r="Q63" s="26"/>
      <c r="R63" s="23"/>
    </row>
    <row r="64" spans="2:18">
      <c r="B64" s="22"/>
      <c r="C64" s="26"/>
      <c r="D64" s="48"/>
      <c r="E64" s="26"/>
      <c r="F64" s="26"/>
      <c r="G64" s="26"/>
      <c r="H64" s="49"/>
      <c r="I64" s="26"/>
      <c r="J64" s="48"/>
      <c r="K64" s="26"/>
      <c r="L64" s="26"/>
      <c r="M64" s="26"/>
      <c r="N64" s="26"/>
      <c r="O64" s="26"/>
      <c r="P64" s="49"/>
      <c r="Q64" s="26"/>
      <c r="R64" s="23"/>
    </row>
    <row r="65" spans="2:18">
      <c r="B65" s="22"/>
      <c r="C65" s="26"/>
      <c r="D65" s="48"/>
      <c r="E65" s="26"/>
      <c r="F65" s="26"/>
      <c r="G65" s="26"/>
      <c r="H65" s="49"/>
      <c r="I65" s="26"/>
      <c r="J65" s="48"/>
      <c r="K65" s="26"/>
      <c r="L65" s="26"/>
      <c r="M65" s="26"/>
      <c r="N65" s="26"/>
      <c r="O65" s="26"/>
      <c r="P65" s="49"/>
      <c r="Q65" s="26"/>
      <c r="R65" s="23"/>
    </row>
    <row r="66" spans="2:18">
      <c r="B66" s="22"/>
      <c r="C66" s="26"/>
      <c r="D66" s="48"/>
      <c r="E66" s="26"/>
      <c r="F66" s="26"/>
      <c r="G66" s="26"/>
      <c r="H66" s="49"/>
      <c r="I66" s="26"/>
      <c r="J66" s="48"/>
      <c r="K66" s="26"/>
      <c r="L66" s="26"/>
      <c r="M66" s="26"/>
      <c r="N66" s="26"/>
      <c r="O66" s="26"/>
      <c r="P66" s="49"/>
      <c r="Q66" s="26"/>
      <c r="R66" s="23"/>
    </row>
    <row r="67" spans="2:18">
      <c r="B67" s="22"/>
      <c r="C67" s="26"/>
      <c r="D67" s="48"/>
      <c r="E67" s="26"/>
      <c r="F67" s="26"/>
      <c r="G67" s="26"/>
      <c r="H67" s="49"/>
      <c r="I67" s="26"/>
      <c r="J67" s="48"/>
      <c r="K67" s="26"/>
      <c r="L67" s="26"/>
      <c r="M67" s="26"/>
      <c r="N67" s="26"/>
      <c r="O67" s="26"/>
      <c r="P67" s="49"/>
      <c r="Q67" s="26"/>
      <c r="R67" s="23"/>
    </row>
    <row r="68" spans="2:18">
      <c r="B68" s="22"/>
      <c r="C68" s="26"/>
      <c r="D68" s="48"/>
      <c r="E68" s="26"/>
      <c r="F68" s="26"/>
      <c r="G68" s="26"/>
      <c r="H68" s="49"/>
      <c r="I68" s="26"/>
      <c r="J68" s="48"/>
      <c r="K68" s="26"/>
      <c r="L68" s="26"/>
      <c r="M68" s="26"/>
      <c r="N68" s="26"/>
      <c r="O68" s="26"/>
      <c r="P68" s="49"/>
      <c r="Q68" s="26"/>
      <c r="R68" s="23"/>
    </row>
    <row r="69" spans="2:18">
      <c r="B69" s="22"/>
      <c r="C69" s="26"/>
      <c r="D69" s="48"/>
      <c r="E69" s="26"/>
      <c r="F69" s="26"/>
      <c r="G69" s="26"/>
      <c r="H69" s="49"/>
      <c r="I69" s="26"/>
      <c r="J69" s="48"/>
      <c r="K69" s="26"/>
      <c r="L69" s="26"/>
      <c r="M69" s="26"/>
      <c r="N69" s="26"/>
      <c r="O69" s="26"/>
      <c r="P69" s="49"/>
      <c r="Q69" s="26"/>
      <c r="R69" s="23"/>
    </row>
    <row r="70" spans="2:18" s="1" customFormat="1" ht="15">
      <c r="B70" s="35"/>
      <c r="C70" s="36"/>
      <c r="D70" s="50" t="s">
        <v>52</v>
      </c>
      <c r="E70" s="51"/>
      <c r="F70" s="51"/>
      <c r="G70" s="52" t="s">
        <v>53</v>
      </c>
      <c r="H70" s="53"/>
      <c r="I70" s="36"/>
      <c r="J70" s="50" t="s">
        <v>52</v>
      </c>
      <c r="K70" s="51"/>
      <c r="L70" s="51"/>
      <c r="M70" s="51"/>
      <c r="N70" s="52" t="s">
        <v>53</v>
      </c>
      <c r="O70" s="51"/>
      <c r="P70" s="53"/>
      <c r="Q70" s="36"/>
      <c r="R70" s="37"/>
    </row>
    <row r="71" spans="2:18" s="1" customFormat="1" ht="14.4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>
      <c r="B76" s="35"/>
      <c r="C76" s="293" t="s">
        <v>133</v>
      </c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0" t="s">
        <v>16</v>
      </c>
      <c r="D78" s="36"/>
      <c r="E78" s="36"/>
      <c r="F78" s="379" t="str">
        <f>F6</f>
        <v>Poradenské centrum UKF v Nitre - zmena 12/2016</v>
      </c>
      <c r="G78" s="380"/>
      <c r="H78" s="380"/>
      <c r="I78" s="380"/>
      <c r="J78" s="380"/>
      <c r="K78" s="380"/>
      <c r="L78" s="380"/>
      <c r="M78" s="380"/>
      <c r="N78" s="380"/>
      <c r="O78" s="380"/>
      <c r="P78" s="380"/>
      <c r="Q78" s="36"/>
      <c r="R78" s="37"/>
    </row>
    <row r="79" spans="2:18" ht="30" customHeight="1">
      <c r="B79" s="22"/>
      <c r="C79" s="30" t="s">
        <v>128</v>
      </c>
      <c r="D79" s="26"/>
      <c r="E79" s="26"/>
      <c r="F79" s="379" t="s">
        <v>129</v>
      </c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26"/>
      <c r="R79" s="23"/>
    </row>
    <row r="80" spans="2:18" s="1" customFormat="1" ht="36.950000000000003" customHeight="1">
      <c r="B80" s="35"/>
      <c r="C80" s="64" t="s">
        <v>130</v>
      </c>
      <c r="D80" s="36"/>
      <c r="E80" s="36"/>
      <c r="F80" s="295" t="str">
        <f>F8</f>
        <v>004 - Elektroinštalácia</v>
      </c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6"/>
      <c r="R80" s="37"/>
    </row>
    <row r="81" spans="2:65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65" s="1" customFormat="1" ht="18" customHeight="1">
      <c r="B82" s="35"/>
      <c r="C82" s="30" t="s">
        <v>20</v>
      </c>
      <c r="D82" s="36"/>
      <c r="E82" s="36"/>
      <c r="F82" s="28" t="str">
        <f>F10</f>
        <v>Trieda A.Hlinku 1, Nitra</v>
      </c>
      <c r="G82" s="36"/>
      <c r="H82" s="36"/>
      <c r="I82" s="36"/>
      <c r="J82" s="36"/>
      <c r="K82" s="30" t="s">
        <v>22</v>
      </c>
      <c r="L82" s="36"/>
      <c r="M82" s="382" t="str">
        <f>IF(O10="","",O10)</f>
        <v>19. 12. 2016</v>
      </c>
      <c r="N82" s="382"/>
      <c r="O82" s="382"/>
      <c r="P82" s="382"/>
      <c r="Q82" s="36"/>
      <c r="R82" s="37"/>
    </row>
    <row r="83" spans="2:65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65" s="1" customFormat="1" ht="15">
      <c r="B84" s="35"/>
      <c r="C84" s="30" t="s">
        <v>24</v>
      </c>
      <c r="D84" s="36"/>
      <c r="E84" s="36"/>
      <c r="F84" s="28" t="str">
        <f>E13</f>
        <v>UKF Nitra</v>
      </c>
      <c r="G84" s="36"/>
      <c r="H84" s="36"/>
      <c r="I84" s="36"/>
      <c r="J84" s="36"/>
      <c r="K84" s="30" t="s">
        <v>30</v>
      </c>
      <c r="L84" s="36"/>
      <c r="M84" s="306" t="str">
        <f>E19</f>
        <v>SH final s.r.o. Nitra</v>
      </c>
      <c r="N84" s="306"/>
      <c r="O84" s="306"/>
      <c r="P84" s="306"/>
      <c r="Q84" s="306"/>
      <c r="R84" s="37"/>
    </row>
    <row r="85" spans="2:65" s="1" customFormat="1" ht="14.45" customHeight="1">
      <c r="B85" s="35"/>
      <c r="C85" s="30" t="s">
        <v>28</v>
      </c>
      <c r="D85" s="36"/>
      <c r="E85" s="36"/>
      <c r="F85" s="28" t="str">
        <f>IF(E16="","",E16)</f>
        <v>Vyplň údaj</v>
      </c>
      <c r="G85" s="36"/>
      <c r="H85" s="36"/>
      <c r="I85" s="36"/>
      <c r="J85" s="36"/>
      <c r="K85" s="30" t="s">
        <v>34</v>
      </c>
      <c r="L85" s="36"/>
      <c r="M85" s="306" t="str">
        <f>E22</f>
        <v>Ing.Hrapko</v>
      </c>
      <c r="N85" s="306"/>
      <c r="O85" s="306"/>
      <c r="P85" s="306"/>
      <c r="Q85" s="306"/>
      <c r="R85" s="37"/>
    </row>
    <row r="86" spans="2:65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65" s="1" customFormat="1" ht="29.25" customHeight="1">
      <c r="B87" s="35"/>
      <c r="C87" s="390" t="s">
        <v>134</v>
      </c>
      <c r="D87" s="391"/>
      <c r="E87" s="391"/>
      <c r="F87" s="391"/>
      <c r="G87" s="391"/>
      <c r="H87" s="115"/>
      <c r="I87" s="115"/>
      <c r="J87" s="115"/>
      <c r="K87" s="115"/>
      <c r="L87" s="115"/>
      <c r="M87" s="115"/>
      <c r="N87" s="390" t="s">
        <v>135</v>
      </c>
      <c r="O87" s="391"/>
      <c r="P87" s="391"/>
      <c r="Q87" s="391"/>
      <c r="R87" s="37"/>
    </row>
    <row r="88" spans="2:65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65" s="1" customFormat="1" ht="29.25" customHeight="1">
      <c r="B89" s="35"/>
      <c r="C89" s="123" t="s">
        <v>136</v>
      </c>
      <c r="D89" s="36"/>
      <c r="E89" s="36"/>
      <c r="F89" s="36"/>
      <c r="G89" s="36"/>
      <c r="H89" s="36"/>
      <c r="I89" s="36"/>
      <c r="J89" s="36"/>
      <c r="K89" s="36"/>
      <c r="L89" s="275"/>
      <c r="M89" s="275"/>
      <c r="N89" s="355">
        <f>N120</f>
        <v>0</v>
      </c>
      <c r="O89" s="351"/>
      <c r="P89" s="351"/>
      <c r="Q89" s="351"/>
      <c r="R89" s="37"/>
      <c r="AU89" s="18" t="s">
        <v>137</v>
      </c>
    </row>
    <row r="90" spans="2:65" s="7" customFormat="1" ht="24.95" customHeight="1">
      <c r="B90" s="124"/>
      <c r="C90" s="125"/>
      <c r="D90" s="126" t="s">
        <v>1463</v>
      </c>
      <c r="E90" s="125"/>
      <c r="F90" s="125"/>
      <c r="G90" s="125"/>
      <c r="H90" s="125"/>
      <c r="I90" s="125"/>
      <c r="J90" s="125"/>
      <c r="K90" s="125"/>
      <c r="L90" s="276"/>
      <c r="M90" s="276"/>
      <c r="N90" s="349">
        <f>N121</f>
        <v>0</v>
      </c>
      <c r="O90" s="350"/>
      <c r="P90" s="350"/>
      <c r="Q90" s="350"/>
      <c r="R90" s="127"/>
    </row>
    <row r="91" spans="2:65" s="8" customFormat="1" ht="19.899999999999999" customHeight="1">
      <c r="B91" s="128"/>
      <c r="C91" s="94"/>
      <c r="D91" s="105" t="s">
        <v>1464</v>
      </c>
      <c r="E91" s="94"/>
      <c r="F91" s="94"/>
      <c r="G91" s="94"/>
      <c r="H91" s="94"/>
      <c r="I91" s="94"/>
      <c r="J91" s="94"/>
      <c r="K91" s="94"/>
      <c r="L91" s="277"/>
      <c r="M91" s="277"/>
      <c r="N91" s="345">
        <f>N122</f>
        <v>0</v>
      </c>
      <c r="O91" s="348"/>
      <c r="P91" s="348"/>
      <c r="Q91" s="348"/>
      <c r="R91" s="129"/>
    </row>
    <row r="92" spans="2:65" s="7" customFormat="1" ht="21.75" customHeight="1">
      <c r="B92" s="124"/>
      <c r="C92" s="125"/>
      <c r="D92" s="126" t="s">
        <v>164</v>
      </c>
      <c r="E92" s="125"/>
      <c r="F92" s="125"/>
      <c r="G92" s="125"/>
      <c r="H92" s="125"/>
      <c r="I92" s="125"/>
      <c r="J92" s="125"/>
      <c r="K92" s="125"/>
      <c r="L92" s="276"/>
      <c r="M92" s="276"/>
      <c r="N92" s="325">
        <f>N217</f>
        <v>0</v>
      </c>
      <c r="O92" s="350"/>
      <c r="P92" s="350"/>
      <c r="Q92" s="350"/>
      <c r="R92" s="127"/>
    </row>
    <row r="93" spans="2:65" s="1" customFormat="1" ht="21.75" customHeight="1"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275"/>
      <c r="M93" s="275"/>
      <c r="N93" s="275"/>
      <c r="O93" s="275"/>
      <c r="P93" s="275"/>
      <c r="Q93" s="275"/>
      <c r="R93" s="37"/>
    </row>
    <row r="94" spans="2:65" s="1" customFormat="1" ht="29.25" customHeight="1">
      <c r="B94" s="35"/>
      <c r="C94" s="123" t="s">
        <v>165</v>
      </c>
      <c r="D94" s="36"/>
      <c r="E94" s="36"/>
      <c r="F94" s="36"/>
      <c r="G94" s="36"/>
      <c r="H94" s="36"/>
      <c r="I94" s="36"/>
      <c r="J94" s="36"/>
      <c r="K94" s="36"/>
      <c r="L94" s="275"/>
      <c r="M94" s="275"/>
      <c r="N94" s="351">
        <f>ROUND(N95+N96+N97+N98+N99+N100,2)</f>
        <v>0</v>
      </c>
      <c r="O94" s="352"/>
      <c r="P94" s="352"/>
      <c r="Q94" s="352"/>
      <c r="R94" s="37"/>
      <c r="T94" s="130"/>
      <c r="U94" s="131" t="s">
        <v>40</v>
      </c>
    </row>
    <row r="95" spans="2:65" s="1" customFormat="1" ht="18" customHeight="1">
      <c r="B95" s="132"/>
      <c r="C95" s="133"/>
      <c r="D95" s="281" t="s">
        <v>166</v>
      </c>
      <c r="E95" s="344"/>
      <c r="F95" s="344"/>
      <c r="G95" s="344"/>
      <c r="H95" s="344"/>
      <c r="I95" s="133"/>
      <c r="J95" s="133"/>
      <c r="K95" s="133"/>
      <c r="L95" s="275"/>
      <c r="M95" s="275"/>
      <c r="N95" s="283">
        <f>ROUND(N89*T95,2)</f>
        <v>0</v>
      </c>
      <c r="O95" s="345"/>
      <c r="P95" s="345"/>
      <c r="Q95" s="345"/>
      <c r="R95" s="135"/>
      <c r="S95" s="133"/>
      <c r="T95" s="136"/>
      <c r="U95" s="137" t="s">
        <v>43</v>
      </c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138"/>
      <c r="AI95" s="138"/>
      <c r="AJ95" s="138"/>
      <c r="AK95" s="138"/>
      <c r="AL95" s="138"/>
      <c r="AM95" s="138"/>
      <c r="AN95" s="138"/>
      <c r="AO95" s="138"/>
      <c r="AP95" s="138"/>
      <c r="AQ95" s="138"/>
      <c r="AR95" s="138"/>
      <c r="AS95" s="138"/>
      <c r="AT95" s="138"/>
      <c r="AU95" s="138"/>
      <c r="AV95" s="138"/>
      <c r="AW95" s="138"/>
      <c r="AX95" s="138"/>
      <c r="AY95" s="139" t="s">
        <v>167</v>
      </c>
      <c r="AZ95" s="138"/>
      <c r="BA95" s="138"/>
      <c r="BB95" s="138"/>
      <c r="BC95" s="138"/>
      <c r="BD95" s="138"/>
      <c r="BE95" s="140">
        <f t="shared" ref="BE95:BE100" si="0">IF(U95="základná",N95,0)</f>
        <v>0</v>
      </c>
      <c r="BF95" s="140">
        <f t="shared" ref="BF95:BF100" si="1">IF(U95="znížená",N95,0)</f>
        <v>0</v>
      </c>
      <c r="BG95" s="140">
        <f t="shared" ref="BG95:BG100" si="2">IF(U95="zákl. prenesená",N95,0)</f>
        <v>0</v>
      </c>
      <c r="BH95" s="140">
        <f t="shared" ref="BH95:BH100" si="3">IF(U95="zníž. prenesená",N95,0)</f>
        <v>0</v>
      </c>
      <c r="BI95" s="140">
        <f t="shared" ref="BI95:BI100" si="4">IF(U95="nulová",N95,0)</f>
        <v>0</v>
      </c>
      <c r="BJ95" s="139" t="s">
        <v>87</v>
      </c>
      <c r="BK95" s="138"/>
      <c r="BL95" s="138"/>
      <c r="BM95" s="138"/>
    </row>
    <row r="96" spans="2:65" s="1" customFormat="1" ht="18" customHeight="1">
      <c r="B96" s="132"/>
      <c r="C96" s="133"/>
      <c r="D96" s="281" t="s">
        <v>168</v>
      </c>
      <c r="E96" s="344"/>
      <c r="F96" s="344"/>
      <c r="G96" s="344"/>
      <c r="H96" s="344"/>
      <c r="I96" s="133"/>
      <c r="J96" s="133"/>
      <c r="K96" s="133"/>
      <c r="L96" s="275"/>
      <c r="M96" s="275"/>
      <c r="N96" s="283">
        <f>ROUND(N89*T96,2)</f>
        <v>0</v>
      </c>
      <c r="O96" s="345"/>
      <c r="P96" s="345"/>
      <c r="Q96" s="345"/>
      <c r="R96" s="135"/>
      <c r="S96" s="133"/>
      <c r="T96" s="136"/>
      <c r="U96" s="137" t="s">
        <v>43</v>
      </c>
      <c r="V96" s="138"/>
      <c r="W96" s="138"/>
      <c r="X96" s="138"/>
      <c r="Y96" s="138"/>
      <c r="Z96" s="138"/>
      <c r="AA96" s="138"/>
      <c r="AB96" s="138"/>
      <c r="AC96" s="138"/>
      <c r="AD96" s="138"/>
      <c r="AE96" s="138"/>
      <c r="AF96" s="138"/>
      <c r="AG96" s="138"/>
      <c r="AH96" s="138"/>
      <c r="AI96" s="138"/>
      <c r="AJ96" s="138"/>
      <c r="AK96" s="138"/>
      <c r="AL96" s="138"/>
      <c r="AM96" s="138"/>
      <c r="AN96" s="138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9" t="s">
        <v>167</v>
      </c>
      <c r="AZ96" s="138"/>
      <c r="BA96" s="138"/>
      <c r="BB96" s="138"/>
      <c r="BC96" s="138"/>
      <c r="BD96" s="138"/>
      <c r="BE96" s="140">
        <f t="shared" si="0"/>
        <v>0</v>
      </c>
      <c r="BF96" s="140">
        <f t="shared" si="1"/>
        <v>0</v>
      </c>
      <c r="BG96" s="140">
        <f t="shared" si="2"/>
        <v>0</v>
      </c>
      <c r="BH96" s="140">
        <f t="shared" si="3"/>
        <v>0</v>
      </c>
      <c r="BI96" s="140">
        <f t="shared" si="4"/>
        <v>0</v>
      </c>
      <c r="BJ96" s="139" t="s">
        <v>87</v>
      </c>
      <c r="BK96" s="138"/>
      <c r="BL96" s="138"/>
      <c r="BM96" s="138"/>
    </row>
    <row r="97" spans="2:65" s="1" customFormat="1" ht="18" customHeight="1">
      <c r="B97" s="132"/>
      <c r="C97" s="133"/>
      <c r="D97" s="281" t="s">
        <v>169</v>
      </c>
      <c r="E97" s="344"/>
      <c r="F97" s="344"/>
      <c r="G97" s="344"/>
      <c r="H97" s="344"/>
      <c r="I97" s="133"/>
      <c r="J97" s="133"/>
      <c r="K97" s="133"/>
      <c r="L97" s="275"/>
      <c r="M97" s="275"/>
      <c r="N97" s="283">
        <f>ROUND(N89*T97,2)</f>
        <v>0</v>
      </c>
      <c r="O97" s="345"/>
      <c r="P97" s="345"/>
      <c r="Q97" s="345"/>
      <c r="R97" s="135"/>
      <c r="S97" s="133"/>
      <c r="T97" s="136"/>
      <c r="U97" s="137" t="s">
        <v>43</v>
      </c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9" t="s">
        <v>167</v>
      </c>
      <c r="AZ97" s="138"/>
      <c r="BA97" s="138"/>
      <c r="BB97" s="138"/>
      <c r="BC97" s="138"/>
      <c r="BD97" s="138"/>
      <c r="BE97" s="140">
        <f t="shared" si="0"/>
        <v>0</v>
      </c>
      <c r="BF97" s="140">
        <f t="shared" si="1"/>
        <v>0</v>
      </c>
      <c r="BG97" s="140">
        <f t="shared" si="2"/>
        <v>0</v>
      </c>
      <c r="BH97" s="140">
        <f t="shared" si="3"/>
        <v>0</v>
      </c>
      <c r="BI97" s="140">
        <f t="shared" si="4"/>
        <v>0</v>
      </c>
      <c r="BJ97" s="139" t="s">
        <v>87</v>
      </c>
      <c r="BK97" s="138"/>
      <c r="BL97" s="138"/>
      <c r="BM97" s="138"/>
    </row>
    <row r="98" spans="2:65" s="1" customFormat="1" ht="18" customHeight="1">
      <c r="B98" s="132"/>
      <c r="C98" s="133"/>
      <c r="D98" s="281" t="s">
        <v>170</v>
      </c>
      <c r="E98" s="344"/>
      <c r="F98" s="344"/>
      <c r="G98" s="344"/>
      <c r="H98" s="344"/>
      <c r="I98" s="133"/>
      <c r="J98" s="133"/>
      <c r="K98" s="133"/>
      <c r="L98" s="275"/>
      <c r="M98" s="275"/>
      <c r="N98" s="283">
        <f>ROUND(N89*T98,2)</f>
        <v>0</v>
      </c>
      <c r="O98" s="345"/>
      <c r="P98" s="345"/>
      <c r="Q98" s="345"/>
      <c r="R98" s="135"/>
      <c r="S98" s="133"/>
      <c r="T98" s="136"/>
      <c r="U98" s="137" t="s">
        <v>43</v>
      </c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138"/>
      <c r="AX98" s="138"/>
      <c r="AY98" s="139" t="s">
        <v>167</v>
      </c>
      <c r="AZ98" s="138"/>
      <c r="BA98" s="138"/>
      <c r="BB98" s="138"/>
      <c r="BC98" s="138"/>
      <c r="BD98" s="138"/>
      <c r="BE98" s="140">
        <f t="shared" si="0"/>
        <v>0</v>
      </c>
      <c r="BF98" s="140">
        <f t="shared" si="1"/>
        <v>0</v>
      </c>
      <c r="BG98" s="140">
        <f t="shared" si="2"/>
        <v>0</v>
      </c>
      <c r="BH98" s="140">
        <f t="shared" si="3"/>
        <v>0</v>
      </c>
      <c r="BI98" s="140">
        <f t="shared" si="4"/>
        <v>0</v>
      </c>
      <c r="BJ98" s="139" t="s">
        <v>87</v>
      </c>
      <c r="BK98" s="138"/>
      <c r="BL98" s="138"/>
      <c r="BM98" s="138"/>
    </row>
    <row r="99" spans="2:65" s="1" customFormat="1" ht="18" customHeight="1">
      <c r="B99" s="132"/>
      <c r="C99" s="133"/>
      <c r="D99" s="281" t="s">
        <v>171</v>
      </c>
      <c r="E99" s="344"/>
      <c r="F99" s="344"/>
      <c r="G99" s="344"/>
      <c r="H99" s="344"/>
      <c r="I99" s="133"/>
      <c r="J99" s="133"/>
      <c r="K99" s="133"/>
      <c r="L99" s="275"/>
      <c r="M99" s="275"/>
      <c r="N99" s="283">
        <f>ROUND(N89*T99,2)</f>
        <v>0</v>
      </c>
      <c r="O99" s="345"/>
      <c r="P99" s="345"/>
      <c r="Q99" s="345"/>
      <c r="R99" s="135"/>
      <c r="S99" s="133"/>
      <c r="T99" s="136"/>
      <c r="U99" s="137" t="s">
        <v>43</v>
      </c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9" t="s">
        <v>167</v>
      </c>
      <c r="AZ99" s="138"/>
      <c r="BA99" s="138"/>
      <c r="BB99" s="138"/>
      <c r="BC99" s="138"/>
      <c r="BD99" s="138"/>
      <c r="BE99" s="140">
        <f t="shared" si="0"/>
        <v>0</v>
      </c>
      <c r="BF99" s="140">
        <f t="shared" si="1"/>
        <v>0</v>
      </c>
      <c r="BG99" s="140">
        <f t="shared" si="2"/>
        <v>0</v>
      </c>
      <c r="BH99" s="140">
        <f t="shared" si="3"/>
        <v>0</v>
      </c>
      <c r="BI99" s="140">
        <f t="shared" si="4"/>
        <v>0</v>
      </c>
      <c r="BJ99" s="139" t="s">
        <v>87</v>
      </c>
      <c r="BK99" s="138"/>
      <c r="BL99" s="138"/>
      <c r="BM99" s="138"/>
    </row>
    <row r="100" spans="2:65" s="1" customFormat="1" ht="18" customHeight="1">
      <c r="B100" s="132"/>
      <c r="C100" s="133"/>
      <c r="D100" s="134" t="s">
        <v>172</v>
      </c>
      <c r="E100" s="133"/>
      <c r="F100" s="133"/>
      <c r="G100" s="133"/>
      <c r="H100" s="133"/>
      <c r="I100" s="133"/>
      <c r="J100" s="133"/>
      <c r="K100" s="133"/>
      <c r="L100" s="275"/>
      <c r="M100" s="275"/>
      <c r="N100" s="283">
        <f>ROUND(N89*T100,2)</f>
        <v>0</v>
      </c>
      <c r="O100" s="345"/>
      <c r="P100" s="345"/>
      <c r="Q100" s="345"/>
      <c r="R100" s="135"/>
      <c r="S100" s="133"/>
      <c r="T100" s="141"/>
      <c r="U100" s="142" t="s">
        <v>43</v>
      </c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8"/>
      <c r="AW100" s="138"/>
      <c r="AX100" s="138"/>
      <c r="AY100" s="139" t="s">
        <v>173</v>
      </c>
      <c r="AZ100" s="138"/>
      <c r="BA100" s="138"/>
      <c r="BB100" s="138"/>
      <c r="BC100" s="138"/>
      <c r="BD100" s="138"/>
      <c r="BE100" s="140">
        <f t="shared" si="0"/>
        <v>0</v>
      </c>
      <c r="BF100" s="140">
        <f t="shared" si="1"/>
        <v>0</v>
      </c>
      <c r="BG100" s="140">
        <f t="shared" si="2"/>
        <v>0</v>
      </c>
      <c r="BH100" s="140">
        <f t="shared" si="3"/>
        <v>0</v>
      </c>
      <c r="BI100" s="140">
        <f t="shared" si="4"/>
        <v>0</v>
      </c>
      <c r="BJ100" s="139" t="s">
        <v>87</v>
      </c>
      <c r="BK100" s="138"/>
      <c r="BL100" s="138"/>
      <c r="BM100" s="138"/>
    </row>
    <row r="101" spans="2:65" s="1" customFormat="1"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275"/>
      <c r="M101" s="275"/>
      <c r="N101" s="275"/>
      <c r="O101" s="275"/>
      <c r="P101" s="275"/>
      <c r="Q101" s="275"/>
      <c r="R101" s="37"/>
    </row>
    <row r="102" spans="2:65" s="1" customFormat="1" ht="29.25" customHeight="1">
      <c r="B102" s="35"/>
      <c r="C102" s="114" t="s">
        <v>122</v>
      </c>
      <c r="D102" s="115"/>
      <c r="E102" s="115"/>
      <c r="F102" s="115"/>
      <c r="G102" s="115"/>
      <c r="H102" s="115"/>
      <c r="I102" s="115"/>
      <c r="J102" s="115"/>
      <c r="K102" s="115"/>
      <c r="L102" s="346">
        <f>ROUND(SUM(N89+N94),2)</f>
        <v>0</v>
      </c>
      <c r="M102" s="346"/>
      <c r="N102" s="346"/>
      <c r="O102" s="346"/>
      <c r="P102" s="346"/>
      <c r="Q102" s="346"/>
      <c r="R102" s="37"/>
    </row>
    <row r="103" spans="2:65" s="1" customFormat="1" ht="6.95" customHeight="1"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6"/>
    </row>
    <row r="107" spans="2:65" s="1" customFormat="1" ht="6.95" customHeight="1">
      <c r="B107" s="57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9"/>
    </row>
    <row r="108" spans="2:65" s="1" customFormat="1" ht="36.950000000000003" customHeight="1">
      <c r="B108" s="35"/>
      <c r="C108" s="293" t="s">
        <v>174</v>
      </c>
      <c r="D108" s="381"/>
      <c r="E108" s="381"/>
      <c r="F108" s="381"/>
      <c r="G108" s="381"/>
      <c r="H108" s="381"/>
      <c r="I108" s="381"/>
      <c r="J108" s="381"/>
      <c r="K108" s="381"/>
      <c r="L108" s="381"/>
      <c r="M108" s="381"/>
      <c r="N108" s="381"/>
      <c r="O108" s="381"/>
      <c r="P108" s="381"/>
      <c r="Q108" s="381"/>
      <c r="R108" s="37"/>
    </row>
    <row r="109" spans="2:65" s="1" customFormat="1" ht="6.95" customHeight="1">
      <c r="B109" s="35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7"/>
    </row>
    <row r="110" spans="2:65" s="1" customFormat="1" ht="30" customHeight="1">
      <c r="B110" s="35"/>
      <c r="C110" s="30" t="s">
        <v>16</v>
      </c>
      <c r="D110" s="36"/>
      <c r="E110" s="36"/>
      <c r="F110" s="379" t="str">
        <f>F6</f>
        <v>Poradenské centrum UKF v Nitre - zmena 12/2016</v>
      </c>
      <c r="G110" s="380"/>
      <c r="H110" s="380"/>
      <c r="I110" s="380"/>
      <c r="J110" s="380"/>
      <c r="K110" s="380"/>
      <c r="L110" s="380"/>
      <c r="M110" s="380"/>
      <c r="N110" s="380"/>
      <c r="O110" s="380"/>
      <c r="P110" s="380"/>
      <c r="Q110" s="36"/>
      <c r="R110" s="37"/>
    </row>
    <row r="111" spans="2:65" ht="30" customHeight="1">
      <c r="B111" s="22"/>
      <c r="C111" s="30" t="s">
        <v>128</v>
      </c>
      <c r="D111" s="26"/>
      <c r="E111" s="26"/>
      <c r="F111" s="379" t="s">
        <v>129</v>
      </c>
      <c r="G111" s="307"/>
      <c r="H111" s="307"/>
      <c r="I111" s="307"/>
      <c r="J111" s="307"/>
      <c r="K111" s="307"/>
      <c r="L111" s="307"/>
      <c r="M111" s="307"/>
      <c r="N111" s="307"/>
      <c r="O111" s="307"/>
      <c r="P111" s="307"/>
      <c r="Q111" s="26"/>
      <c r="R111" s="23"/>
    </row>
    <row r="112" spans="2:65" s="1" customFormat="1" ht="36.950000000000003" customHeight="1">
      <c r="B112" s="35"/>
      <c r="C112" s="64" t="s">
        <v>130</v>
      </c>
      <c r="D112" s="36"/>
      <c r="E112" s="36"/>
      <c r="F112" s="295" t="str">
        <f>F8</f>
        <v>004 - Elektroinštalácia</v>
      </c>
      <c r="G112" s="381"/>
      <c r="H112" s="381"/>
      <c r="I112" s="381"/>
      <c r="J112" s="381"/>
      <c r="K112" s="381"/>
      <c r="L112" s="381"/>
      <c r="M112" s="381"/>
      <c r="N112" s="381"/>
      <c r="O112" s="381"/>
      <c r="P112" s="381"/>
      <c r="Q112" s="36"/>
      <c r="R112" s="37"/>
    </row>
    <row r="113" spans="2:65" s="1" customFormat="1" ht="6.95" customHeight="1">
      <c r="B113" s="35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7"/>
    </row>
    <row r="114" spans="2:65" s="1" customFormat="1" ht="18" customHeight="1">
      <c r="B114" s="35"/>
      <c r="C114" s="30" t="s">
        <v>20</v>
      </c>
      <c r="D114" s="36"/>
      <c r="E114" s="36"/>
      <c r="F114" s="28" t="str">
        <f>F10</f>
        <v>Trieda A.Hlinku 1, Nitra</v>
      </c>
      <c r="G114" s="36"/>
      <c r="H114" s="36"/>
      <c r="I114" s="36"/>
      <c r="J114" s="36"/>
      <c r="K114" s="30" t="s">
        <v>22</v>
      </c>
      <c r="L114" s="36"/>
      <c r="M114" s="382" t="str">
        <f>IF(O10="","",O10)</f>
        <v>19. 12. 2016</v>
      </c>
      <c r="N114" s="382"/>
      <c r="O114" s="382"/>
      <c r="P114" s="382"/>
      <c r="Q114" s="36"/>
      <c r="R114" s="37"/>
    </row>
    <row r="115" spans="2:65" s="1" customFormat="1" ht="6.95" customHeight="1"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7"/>
    </row>
    <row r="116" spans="2:65" s="1" customFormat="1" ht="15">
      <c r="B116" s="35"/>
      <c r="C116" s="30" t="s">
        <v>24</v>
      </c>
      <c r="D116" s="36"/>
      <c r="E116" s="36"/>
      <c r="F116" s="28" t="str">
        <f>E13</f>
        <v>UKF Nitra</v>
      </c>
      <c r="G116" s="36"/>
      <c r="H116" s="36"/>
      <c r="I116" s="36"/>
      <c r="J116" s="36"/>
      <c r="K116" s="30" t="s">
        <v>30</v>
      </c>
      <c r="L116" s="36"/>
      <c r="M116" s="306" t="str">
        <f>E19</f>
        <v>SH final s.r.o. Nitra</v>
      </c>
      <c r="N116" s="306"/>
      <c r="O116" s="306"/>
      <c r="P116" s="306"/>
      <c r="Q116" s="306"/>
      <c r="R116" s="37"/>
    </row>
    <row r="117" spans="2:65" s="1" customFormat="1" ht="14.45" customHeight="1">
      <c r="B117" s="35"/>
      <c r="C117" s="30" t="s">
        <v>28</v>
      </c>
      <c r="D117" s="36"/>
      <c r="E117" s="36"/>
      <c r="F117" s="28" t="str">
        <f>IF(E16="","",E16)</f>
        <v>Vyplň údaj</v>
      </c>
      <c r="G117" s="36"/>
      <c r="H117" s="36"/>
      <c r="I117" s="36"/>
      <c r="J117" s="36"/>
      <c r="K117" s="30" t="s">
        <v>34</v>
      </c>
      <c r="L117" s="36"/>
      <c r="M117" s="306" t="str">
        <f>E22</f>
        <v>Ing.Hrapko</v>
      </c>
      <c r="N117" s="306"/>
      <c r="O117" s="306"/>
      <c r="P117" s="306"/>
      <c r="Q117" s="306"/>
      <c r="R117" s="37"/>
    </row>
    <row r="118" spans="2:65" s="1" customFormat="1" ht="10.35" customHeight="1">
      <c r="B118" s="35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7"/>
    </row>
    <row r="119" spans="2:65" s="9" customFormat="1" ht="29.25" customHeight="1">
      <c r="B119" s="143"/>
      <c r="C119" s="144" t="s">
        <v>175</v>
      </c>
      <c r="D119" s="145" t="s">
        <v>176</v>
      </c>
      <c r="E119" s="145" t="s">
        <v>58</v>
      </c>
      <c r="F119" s="383" t="s">
        <v>177</v>
      </c>
      <c r="G119" s="383"/>
      <c r="H119" s="383"/>
      <c r="I119" s="383"/>
      <c r="J119" s="145" t="s">
        <v>178</v>
      </c>
      <c r="K119" s="145" t="s">
        <v>179</v>
      </c>
      <c r="L119" s="384" t="s">
        <v>180</v>
      </c>
      <c r="M119" s="384"/>
      <c r="N119" s="383" t="s">
        <v>135</v>
      </c>
      <c r="O119" s="383"/>
      <c r="P119" s="383"/>
      <c r="Q119" s="385"/>
      <c r="R119" s="146"/>
      <c r="T119" s="71" t="s">
        <v>181</v>
      </c>
      <c r="U119" s="72" t="s">
        <v>40</v>
      </c>
      <c r="V119" s="72" t="s">
        <v>182</v>
      </c>
      <c r="W119" s="72" t="s">
        <v>183</v>
      </c>
      <c r="X119" s="72" t="s">
        <v>184</v>
      </c>
      <c r="Y119" s="72" t="s">
        <v>185</v>
      </c>
      <c r="Z119" s="72" t="s">
        <v>186</v>
      </c>
      <c r="AA119" s="73" t="s">
        <v>187</v>
      </c>
    </row>
    <row r="120" spans="2:65" s="1" customFormat="1" ht="29.25" customHeight="1">
      <c r="B120" s="35"/>
      <c r="C120" s="75" t="s">
        <v>132</v>
      </c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23">
        <v>0</v>
      </c>
      <c r="O120" s="324"/>
      <c r="P120" s="324"/>
      <c r="Q120" s="324"/>
      <c r="R120" s="37"/>
      <c r="T120" s="74"/>
      <c r="U120" s="46"/>
      <c r="V120" s="46"/>
      <c r="W120" s="147">
        <f>W121+W217</f>
        <v>0</v>
      </c>
      <c r="X120" s="46"/>
      <c r="Y120" s="147">
        <f>Y121+Y217</f>
        <v>0</v>
      </c>
      <c r="Z120" s="46"/>
      <c r="AA120" s="148">
        <f>AA121+AA217</f>
        <v>0</v>
      </c>
      <c r="AT120" s="18" t="s">
        <v>75</v>
      </c>
      <c r="AU120" s="18" t="s">
        <v>137</v>
      </c>
      <c r="BK120" s="149">
        <f>BK121+BK217</f>
        <v>0</v>
      </c>
    </row>
    <row r="121" spans="2:65" s="10" customFormat="1" ht="37.35" customHeight="1">
      <c r="B121" s="150"/>
      <c r="C121" s="151"/>
      <c r="D121" s="152" t="s">
        <v>1463</v>
      </c>
      <c r="E121" s="152"/>
      <c r="F121" s="152"/>
      <c r="G121" s="152"/>
      <c r="H121" s="152"/>
      <c r="I121" s="152"/>
      <c r="J121" s="152"/>
      <c r="K121" s="152"/>
      <c r="L121" s="152"/>
      <c r="M121" s="152"/>
      <c r="N121" s="325">
        <f>BK121</f>
        <v>0</v>
      </c>
      <c r="O121" s="326"/>
      <c r="P121" s="326"/>
      <c r="Q121" s="326"/>
      <c r="R121" s="153"/>
      <c r="T121" s="154"/>
      <c r="U121" s="151"/>
      <c r="V121" s="151"/>
      <c r="W121" s="155">
        <f>W122</f>
        <v>0</v>
      </c>
      <c r="X121" s="151"/>
      <c r="Y121" s="155">
        <f>Y122</f>
        <v>0</v>
      </c>
      <c r="Z121" s="151"/>
      <c r="AA121" s="156">
        <f>AA122</f>
        <v>0</v>
      </c>
      <c r="AR121" s="157" t="s">
        <v>199</v>
      </c>
      <c r="AT121" s="158" t="s">
        <v>75</v>
      </c>
      <c r="AU121" s="158" t="s">
        <v>76</v>
      </c>
      <c r="AY121" s="157" t="s">
        <v>188</v>
      </c>
      <c r="BK121" s="159">
        <f>BK122</f>
        <v>0</v>
      </c>
    </row>
    <row r="122" spans="2:65" s="10" customFormat="1" ht="19.899999999999999" customHeight="1">
      <c r="B122" s="150"/>
      <c r="C122" s="151"/>
      <c r="D122" s="160" t="s">
        <v>1464</v>
      </c>
      <c r="E122" s="160"/>
      <c r="F122" s="160"/>
      <c r="G122" s="160"/>
      <c r="H122" s="160"/>
      <c r="I122" s="160"/>
      <c r="J122" s="160"/>
      <c r="K122" s="160"/>
      <c r="L122" s="160"/>
      <c r="M122" s="160"/>
      <c r="N122" s="327">
        <f>BK122</f>
        <v>0</v>
      </c>
      <c r="O122" s="328"/>
      <c r="P122" s="328"/>
      <c r="Q122" s="328"/>
      <c r="R122" s="153"/>
      <c r="T122" s="154"/>
      <c r="U122" s="151"/>
      <c r="V122" s="151"/>
      <c r="W122" s="155">
        <f>SUM(W123:W216)</f>
        <v>0</v>
      </c>
      <c r="X122" s="151"/>
      <c r="Y122" s="155">
        <f>SUM(Y123:Y216)</f>
        <v>0</v>
      </c>
      <c r="Z122" s="151"/>
      <c r="AA122" s="156">
        <f>SUM(AA123:AA216)</f>
        <v>0</v>
      </c>
      <c r="AR122" s="157" t="s">
        <v>199</v>
      </c>
      <c r="AT122" s="158" t="s">
        <v>75</v>
      </c>
      <c r="AU122" s="158" t="s">
        <v>83</v>
      </c>
      <c r="AY122" s="157" t="s">
        <v>188</v>
      </c>
      <c r="BK122" s="159">
        <f>SUM(BK123:BK216)</f>
        <v>0</v>
      </c>
    </row>
    <row r="123" spans="2:65" s="1" customFormat="1" ht="22.5" customHeight="1">
      <c r="B123" s="132"/>
      <c r="C123" s="170" t="s">
        <v>83</v>
      </c>
      <c r="D123" s="170" t="s">
        <v>236</v>
      </c>
      <c r="E123" s="171" t="s">
        <v>83</v>
      </c>
      <c r="F123" s="331" t="s">
        <v>1465</v>
      </c>
      <c r="G123" s="331"/>
      <c r="H123" s="331"/>
      <c r="I123" s="331"/>
      <c r="J123" s="269" t="s">
        <v>247</v>
      </c>
      <c r="K123" s="270">
        <v>100</v>
      </c>
      <c r="L123" s="332">
        <v>0</v>
      </c>
      <c r="M123" s="332"/>
      <c r="N123" s="333">
        <f t="shared" ref="N123:N154" si="5">ROUND(L123*K123,3)</f>
        <v>0</v>
      </c>
      <c r="O123" s="321"/>
      <c r="P123" s="321"/>
      <c r="Q123" s="321"/>
      <c r="R123" s="135"/>
      <c r="T123" s="166" t="s">
        <v>5</v>
      </c>
      <c r="U123" s="42" t="s">
        <v>43</v>
      </c>
      <c r="V123" s="36"/>
      <c r="W123" s="167">
        <f t="shared" ref="W123:W154" si="6">V123*K123</f>
        <v>0</v>
      </c>
      <c r="X123" s="167">
        <v>0</v>
      </c>
      <c r="Y123" s="167">
        <f t="shared" ref="Y123:Y154" si="7">X123*K123</f>
        <v>0</v>
      </c>
      <c r="Z123" s="167">
        <v>0</v>
      </c>
      <c r="AA123" s="168">
        <f t="shared" ref="AA123:AA154" si="8">Z123*K123</f>
        <v>0</v>
      </c>
      <c r="AC123" s="138"/>
      <c r="AR123" s="18" t="s">
        <v>1466</v>
      </c>
      <c r="AT123" s="18" t="s">
        <v>236</v>
      </c>
      <c r="AU123" s="18" t="s">
        <v>87</v>
      </c>
      <c r="AY123" s="18" t="s">
        <v>188</v>
      </c>
      <c r="BE123" s="109">
        <f t="shared" ref="BE123:BE154" si="9">IF(U123="základná",N123,0)</f>
        <v>0</v>
      </c>
      <c r="BF123" s="109">
        <f t="shared" ref="BF123:BF154" si="10">IF(U123="znížená",N123,0)</f>
        <v>0</v>
      </c>
      <c r="BG123" s="109">
        <f t="shared" ref="BG123:BG154" si="11">IF(U123="zákl. prenesená",N123,0)</f>
        <v>0</v>
      </c>
      <c r="BH123" s="109">
        <f t="shared" ref="BH123:BH154" si="12">IF(U123="zníž. prenesená",N123,0)</f>
        <v>0</v>
      </c>
      <c r="BI123" s="109">
        <f t="shared" ref="BI123:BI154" si="13">IF(U123="nulová",N123,0)</f>
        <v>0</v>
      </c>
      <c r="BJ123" s="18" t="s">
        <v>87</v>
      </c>
      <c r="BK123" s="169">
        <f t="shared" ref="BK123:BK154" si="14">ROUND(L123*K123,3)</f>
        <v>0</v>
      </c>
      <c r="BL123" s="18" t="s">
        <v>444</v>
      </c>
      <c r="BM123" s="18" t="s">
        <v>87</v>
      </c>
    </row>
    <row r="124" spans="2:65" s="1" customFormat="1" ht="22.5" customHeight="1">
      <c r="B124" s="132"/>
      <c r="C124" s="161" t="s">
        <v>87</v>
      </c>
      <c r="D124" s="161" t="s">
        <v>189</v>
      </c>
      <c r="E124" s="162" t="s">
        <v>87</v>
      </c>
      <c r="F124" s="319" t="s">
        <v>1467</v>
      </c>
      <c r="G124" s="319"/>
      <c r="H124" s="319"/>
      <c r="I124" s="319"/>
      <c r="J124" s="265" t="s">
        <v>247</v>
      </c>
      <c r="K124" s="266">
        <v>100</v>
      </c>
      <c r="L124" s="320">
        <v>0</v>
      </c>
      <c r="M124" s="320"/>
      <c r="N124" s="321">
        <f t="shared" si="5"/>
        <v>0</v>
      </c>
      <c r="O124" s="321"/>
      <c r="P124" s="321"/>
      <c r="Q124" s="321"/>
      <c r="R124" s="135"/>
      <c r="T124" s="166" t="s">
        <v>5</v>
      </c>
      <c r="U124" s="42" t="s">
        <v>43</v>
      </c>
      <c r="V124" s="36"/>
      <c r="W124" s="167">
        <f t="shared" si="6"/>
        <v>0</v>
      </c>
      <c r="X124" s="167">
        <v>0</v>
      </c>
      <c r="Y124" s="167">
        <f t="shared" si="7"/>
        <v>0</v>
      </c>
      <c r="Z124" s="167">
        <v>0</v>
      </c>
      <c r="AA124" s="168">
        <f t="shared" si="8"/>
        <v>0</v>
      </c>
      <c r="AR124" s="18" t="s">
        <v>444</v>
      </c>
      <c r="AT124" s="18" t="s">
        <v>189</v>
      </c>
      <c r="AU124" s="18" t="s">
        <v>87</v>
      </c>
      <c r="AY124" s="18" t="s">
        <v>188</v>
      </c>
      <c r="BE124" s="109">
        <f t="shared" si="9"/>
        <v>0</v>
      </c>
      <c r="BF124" s="109">
        <f t="shared" si="10"/>
        <v>0</v>
      </c>
      <c r="BG124" s="109">
        <f t="shared" si="11"/>
        <v>0</v>
      </c>
      <c r="BH124" s="109">
        <f t="shared" si="12"/>
        <v>0</v>
      </c>
      <c r="BI124" s="109">
        <f t="shared" si="13"/>
        <v>0</v>
      </c>
      <c r="BJ124" s="18" t="s">
        <v>87</v>
      </c>
      <c r="BK124" s="169">
        <f t="shared" si="14"/>
        <v>0</v>
      </c>
      <c r="BL124" s="18" t="s">
        <v>444</v>
      </c>
      <c r="BM124" s="18" t="s">
        <v>193</v>
      </c>
    </row>
    <row r="125" spans="2:65" s="1" customFormat="1" ht="22.5" customHeight="1">
      <c r="B125" s="132"/>
      <c r="C125" s="161" t="s">
        <v>199</v>
      </c>
      <c r="D125" s="161" t="s">
        <v>189</v>
      </c>
      <c r="E125" s="162" t="s">
        <v>199</v>
      </c>
      <c r="F125" s="319" t="s">
        <v>1468</v>
      </c>
      <c r="G125" s="319"/>
      <c r="H125" s="319"/>
      <c r="I125" s="319"/>
      <c r="J125" s="265" t="s">
        <v>247</v>
      </c>
      <c r="K125" s="266">
        <v>100</v>
      </c>
      <c r="L125" s="320">
        <v>0</v>
      </c>
      <c r="M125" s="320"/>
      <c r="N125" s="321">
        <f t="shared" si="5"/>
        <v>0</v>
      </c>
      <c r="O125" s="321"/>
      <c r="P125" s="321"/>
      <c r="Q125" s="321"/>
      <c r="R125" s="135"/>
      <c r="T125" s="166" t="s">
        <v>5</v>
      </c>
      <c r="U125" s="42" t="s">
        <v>43</v>
      </c>
      <c r="V125" s="36"/>
      <c r="W125" s="167">
        <f t="shared" si="6"/>
        <v>0</v>
      </c>
      <c r="X125" s="167">
        <v>0</v>
      </c>
      <c r="Y125" s="167">
        <f t="shared" si="7"/>
        <v>0</v>
      </c>
      <c r="Z125" s="167">
        <v>0</v>
      </c>
      <c r="AA125" s="168">
        <f t="shared" si="8"/>
        <v>0</v>
      </c>
      <c r="AR125" s="18" t="s">
        <v>444</v>
      </c>
      <c r="AT125" s="18" t="s">
        <v>189</v>
      </c>
      <c r="AU125" s="18" t="s">
        <v>87</v>
      </c>
      <c r="AY125" s="18" t="s">
        <v>188</v>
      </c>
      <c r="BE125" s="109">
        <f t="shared" si="9"/>
        <v>0</v>
      </c>
      <c r="BF125" s="109">
        <f t="shared" si="10"/>
        <v>0</v>
      </c>
      <c r="BG125" s="109">
        <f t="shared" si="11"/>
        <v>0</v>
      </c>
      <c r="BH125" s="109">
        <f t="shared" si="12"/>
        <v>0</v>
      </c>
      <c r="BI125" s="109">
        <f t="shared" si="13"/>
        <v>0</v>
      </c>
      <c r="BJ125" s="18" t="s">
        <v>87</v>
      </c>
      <c r="BK125" s="169">
        <f t="shared" si="14"/>
        <v>0</v>
      </c>
      <c r="BL125" s="18" t="s">
        <v>444</v>
      </c>
      <c r="BM125" s="18" t="s">
        <v>211</v>
      </c>
    </row>
    <row r="126" spans="2:65" s="1" customFormat="1" ht="22.5" customHeight="1">
      <c r="B126" s="132"/>
      <c r="C126" s="170" t="s">
        <v>193</v>
      </c>
      <c r="D126" s="170" t="s">
        <v>236</v>
      </c>
      <c r="E126" s="171" t="s">
        <v>193</v>
      </c>
      <c r="F126" s="331" t="s">
        <v>1469</v>
      </c>
      <c r="G126" s="331"/>
      <c r="H126" s="331"/>
      <c r="I126" s="331"/>
      <c r="J126" s="269" t="s">
        <v>299</v>
      </c>
      <c r="K126" s="270">
        <v>15</v>
      </c>
      <c r="L126" s="332">
        <v>0</v>
      </c>
      <c r="M126" s="332"/>
      <c r="N126" s="333">
        <f t="shared" si="5"/>
        <v>0</v>
      </c>
      <c r="O126" s="321"/>
      <c r="P126" s="321"/>
      <c r="Q126" s="321"/>
      <c r="R126" s="135"/>
      <c r="T126" s="166" t="s">
        <v>5</v>
      </c>
      <c r="U126" s="42" t="s">
        <v>43</v>
      </c>
      <c r="V126" s="36"/>
      <c r="W126" s="167">
        <f t="shared" si="6"/>
        <v>0</v>
      </c>
      <c r="X126" s="167">
        <v>0</v>
      </c>
      <c r="Y126" s="167">
        <f t="shared" si="7"/>
        <v>0</v>
      </c>
      <c r="Z126" s="167">
        <v>0</v>
      </c>
      <c r="AA126" s="168">
        <f t="shared" si="8"/>
        <v>0</v>
      </c>
      <c r="AR126" s="18" t="s">
        <v>1466</v>
      </c>
      <c r="AT126" s="18" t="s">
        <v>236</v>
      </c>
      <c r="AU126" s="18" t="s">
        <v>87</v>
      </c>
      <c r="AY126" s="18" t="s">
        <v>188</v>
      </c>
      <c r="BE126" s="109">
        <f t="shared" si="9"/>
        <v>0</v>
      </c>
      <c r="BF126" s="109">
        <f t="shared" si="10"/>
        <v>0</v>
      </c>
      <c r="BG126" s="109">
        <f t="shared" si="11"/>
        <v>0</v>
      </c>
      <c r="BH126" s="109">
        <f t="shared" si="12"/>
        <v>0</v>
      </c>
      <c r="BI126" s="109">
        <f t="shared" si="13"/>
        <v>0</v>
      </c>
      <c r="BJ126" s="18" t="s">
        <v>87</v>
      </c>
      <c r="BK126" s="169">
        <f t="shared" si="14"/>
        <v>0</v>
      </c>
      <c r="BL126" s="18" t="s">
        <v>444</v>
      </c>
      <c r="BM126" s="18" t="s">
        <v>219</v>
      </c>
    </row>
    <row r="127" spans="2:65" s="1" customFormat="1" ht="22.5" customHeight="1">
      <c r="B127" s="132"/>
      <c r="C127" s="161" t="s">
        <v>206</v>
      </c>
      <c r="D127" s="161" t="s">
        <v>189</v>
      </c>
      <c r="E127" s="162" t="s">
        <v>206</v>
      </c>
      <c r="F127" s="319" t="s">
        <v>1467</v>
      </c>
      <c r="G127" s="319"/>
      <c r="H127" s="319"/>
      <c r="I127" s="319"/>
      <c r="J127" s="265" t="s">
        <v>299</v>
      </c>
      <c r="K127" s="266">
        <v>15</v>
      </c>
      <c r="L127" s="320">
        <v>0</v>
      </c>
      <c r="M127" s="320"/>
      <c r="N127" s="321">
        <f t="shared" si="5"/>
        <v>0</v>
      </c>
      <c r="O127" s="321"/>
      <c r="P127" s="321"/>
      <c r="Q127" s="321"/>
      <c r="R127" s="135"/>
      <c r="T127" s="166" t="s">
        <v>5</v>
      </c>
      <c r="U127" s="42" t="s">
        <v>43</v>
      </c>
      <c r="V127" s="36"/>
      <c r="W127" s="167">
        <f t="shared" si="6"/>
        <v>0</v>
      </c>
      <c r="X127" s="167">
        <v>0</v>
      </c>
      <c r="Y127" s="167">
        <f t="shared" si="7"/>
        <v>0</v>
      </c>
      <c r="Z127" s="167">
        <v>0</v>
      </c>
      <c r="AA127" s="168">
        <f t="shared" si="8"/>
        <v>0</v>
      </c>
      <c r="AR127" s="18" t="s">
        <v>444</v>
      </c>
      <c r="AT127" s="18" t="s">
        <v>189</v>
      </c>
      <c r="AU127" s="18" t="s">
        <v>87</v>
      </c>
      <c r="AY127" s="18" t="s">
        <v>188</v>
      </c>
      <c r="BE127" s="109">
        <f t="shared" si="9"/>
        <v>0</v>
      </c>
      <c r="BF127" s="109">
        <f t="shared" si="10"/>
        <v>0</v>
      </c>
      <c r="BG127" s="109">
        <f t="shared" si="11"/>
        <v>0</v>
      </c>
      <c r="BH127" s="109">
        <f t="shared" si="12"/>
        <v>0</v>
      </c>
      <c r="BI127" s="109">
        <f t="shared" si="13"/>
        <v>0</v>
      </c>
      <c r="BJ127" s="18" t="s">
        <v>87</v>
      </c>
      <c r="BK127" s="169">
        <f t="shared" si="14"/>
        <v>0</v>
      </c>
      <c r="BL127" s="18" t="s">
        <v>444</v>
      </c>
      <c r="BM127" s="18" t="s">
        <v>227</v>
      </c>
    </row>
    <row r="128" spans="2:65" s="1" customFormat="1" ht="22.5" customHeight="1">
      <c r="B128" s="132"/>
      <c r="C128" s="170" t="s">
        <v>211</v>
      </c>
      <c r="D128" s="170" t="s">
        <v>236</v>
      </c>
      <c r="E128" s="171" t="s">
        <v>211</v>
      </c>
      <c r="F128" s="331" t="s">
        <v>1470</v>
      </c>
      <c r="G128" s="331"/>
      <c r="H128" s="331"/>
      <c r="I128" s="331"/>
      <c r="J128" s="269" t="s">
        <v>299</v>
      </c>
      <c r="K128" s="270">
        <v>40</v>
      </c>
      <c r="L128" s="332">
        <v>0</v>
      </c>
      <c r="M128" s="332"/>
      <c r="N128" s="333">
        <f t="shared" si="5"/>
        <v>0</v>
      </c>
      <c r="O128" s="321"/>
      <c r="P128" s="321"/>
      <c r="Q128" s="321"/>
      <c r="R128" s="135"/>
      <c r="T128" s="166" t="s">
        <v>5</v>
      </c>
      <c r="U128" s="42" t="s">
        <v>43</v>
      </c>
      <c r="V128" s="36"/>
      <c r="W128" s="167">
        <f t="shared" si="6"/>
        <v>0</v>
      </c>
      <c r="X128" s="167">
        <v>0</v>
      </c>
      <c r="Y128" s="167">
        <f t="shared" si="7"/>
        <v>0</v>
      </c>
      <c r="Z128" s="167">
        <v>0</v>
      </c>
      <c r="AA128" s="168">
        <f t="shared" si="8"/>
        <v>0</v>
      </c>
      <c r="AR128" s="18" t="s">
        <v>1466</v>
      </c>
      <c r="AT128" s="18" t="s">
        <v>236</v>
      </c>
      <c r="AU128" s="18" t="s">
        <v>87</v>
      </c>
      <c r="AY128" s="18" t="s">
        <v>188</v>
      </c>
      <c r="BE128" s="109">
        <f t="shared" si="9"/>
        <v>0</v>
      </c>
      <c r="BF128" s="109">
        <f t="shared" si="10"/>
        <v>0</v>
      </c>
      <c r="BG128" s="109">
        <f t="shared" si="11"/>
        <v>0</v>
      </c>
      <c r="BH128" s="109">
        <f t="shared" si="12"/>
        <v>0</v>
      </c>
      <c r="BI128" s="109">
        <f t="shared" si="13"/>
        <v>0</v>
      </c>
      <c r="BJ128" s="18" t="s">
        <v>87</v>
      </c>
      <c r="BK128" s="169">
        <f t="shared" si="14"/>
        <v>0</v>
      </c>
      <c r="BL128" s="18" t="s">
        <v>444</v>
      </c>
      <c r="BM128" s="18" t="s">
        <v>235</v>
      </c>
    </row>
    <row r="129" spans="2:65" s="1" customFormat="1" ht="22.5" customHeight="1">
      <c r="B129" s="132"/>
      <c r="C129" s="161" t="s">
        <v>215</v>
      </c>
      <c r="D129" s="161" t="s">
        <v>189</v>
      </c>
      <c r="E129" s="162" t="s">
        <v>215</v>
      </c>
      <c r="F129" s="319" t="s">
        <v>1467</v>
      </c>
      <c r="G129" s="319"/>
      <c r="H129" s="319"/>
      <c r="I129" s="319"/>
      <c r="J129" s="265" t="s">
        <v>299</v>
      </c>
      <c r="K129" s="266">
        <v>40</v>
      </c>
      <c r="L129" s="320">
        <v>0</v>
      </c>
      <c r="M129" s="320"/>
      <c r="N129" s="321">
        <f t="shared" si="5"/>
        <v>0</v>
      </c>
      <c r="O129" s="321"/>
      <c r="P129" s="321"/>
      <c r="Q129" s="321"/>
      <c r="R129" s="135"/>
      <c r="T129" s="166" t="s">
        <v>5</v>
      </c>
      <c r="U129" s="42" t="s">
        <v>43</v>
      </c>
      <c r="V129" s="36"/>
      <c r="W129" s="167">
        <f t="shared" si="6"/>
        <v>0</v>
      </c>
      <c r="X129" s="167">
        <v>0</v>
      </c>
      <c r="Y129" s="167">
        <f t="shared" si="7"/>
        <v>0</v>
      </c>
      <c r="Z129" s="167">
        <v>0</v>
      </c>
      <c r="AA129" s="168">
        <f t="shared" si="8"/>
        <v>0</v>
      </c>
      <c r="AR129" s="18" t="s">
        <v>444</v>
      </c>
      <c r="AT129" s="18" t="s">
        <v>189</v>
      </c>
      <c r="AU129" s="18" t="s">
        <v>87</v>
      </c>
      <c r="AY129" s="18" t="s">
        <v>188</v>
      </c>
      <c r="BE129" s="109">
        <f t="shared" si="9"/>
        <v>0</v>
      </c>
      <c r="BF129" s="109">
        <f t="shared" si="10"/>
        <v>0</v>
      </c>
      <c r="BG129" s="109">
        <f t="shared" si="11"/>
        <v>0</v>
      </c>
      <c r="BH129" s="109">
        <f t="shared" si="12"/>
        <v>0</v>
      </c>
      <c r="BI129" s="109">
        <f t="shared" si="13"/>
        <v>0</v>
      </c>
      <c r="BJ129" s="18" t="s">
        <v>87</v>
      </c>
      <c r="BK129" s="169">
        <f t="shared" si="14"/>
        <v>0</v>
      </c>
      <c r="BL129" s="18" t="s">
        <v>444</v>
      </c>
      <c r="BM129" s="18" t="s">
        <v>244</v>
      </c>
    </row>
    <row r="130" spans="2:65" s="1" customFormat="1" ht="22.5" customHeight="1">
      <c r="B130" s="132"/>
      <c r="C130" s="170" t="s">
        <v>219</v>
      </c>
      <c r="D130" s="170" t="s">
        <v>236</v>
      </c>
      <c r="E130" s="171" t="s">
        <v>219</v>
      </c>
      <c r="F130" s="331" t="s">
        <v>1471</v>
      </c>
      <c r="G130" s="331"/>
      <c r="H130" s="331"/>
      <c r="I130" s="331"/>
      <c r="J130" s="269" t="s">
        <v>299</v>
      </c>
      <c r="K130" s="270">
        <v>300</v>
      </c>
      <c r="L130" s="332">
        <v>0</v>
      </c>
      <c r="M130" s="332"/>
      <c r="N130" s="333">
        <f t="shared" si="5"/>
        <v>0</v>
      </c>
      <c r="O130" s="321"/>
      <c r="P130" s="321"/>
      <c r="Q130" s="321"/>
      <c r="R130" s="135"/>
      <c r="T130" s="166" t="s">
        <v>5</v>
      </c>
      <c r="U130" s="42" t="s">
        <v>43</v>
      </c>
      <c r="V130" s="36"/>
      <c r="W130" s="167">
        <f t="shared" si="6"/>
        <v>0</v>
      </c>
      <c r="X130" s="167">
        <v>0</v>
      </c>
      <c r="Y130" s="167">
        <f t="shared" si="7"/>
        <v>0</v>
      </c>
      <c r="Z130" s="167">
        <v>0</v>
      </c>
      <c r="AA130" s="168">
        <f t="shared" si="8"/>
        <v>0</v>
      </c>
      <c r="AR130" s="18" t="s">
        <v>1466</v>
      </c>
      <c r="AT130" s="18" t="s">
        <v>236</v>
      </c>
      <c r="AU130" s="18" t="s">
        <v>87</v>
      </c>
      <c r="AY130" s="18" t="s">
        <v>188</v>
      </c>
      <c r="BE130" s="109">
        <f t="shared" si="9"/>
        <v>0</v>
      </c>
      <c r="BF130" s="109">
        <f t="shared" si="10"/>
        <v>0</v>
      </c>
      <c r="BG130" s="109">
        <f t="shared" si="11"/>
        <v>0</v>
      </c>
      <c r="BH130" s="109">
        <f t="shared" si="12"/>
        <v>0</v>
      </c>
      <c r="BI130" s="109">
        <f t="shared" si="13"/>
        <v>0</v>
      </c>
      <c r="BJ130" s="18" t="s">
        <v>87</v>
      </c>
      <c r="BK130" s="169">
        <f t="shared" si="14"/>
        <v>0</v>
      </c>
      <c r="BL130" s="18" t="s">
        <v>444</v>
      </c>
      <c r="BM130" s="18" t="s">
        <v>253</v>
      </c>
    </row>
    <row r="131" spans="2:65" s="1" customFormat="1" ht="22.5" customHeight="1">
      <c r="B131" s="132"/>
      <c r="C131" s="161" t="s">
        <v>223</v>
      </c>
      <c r="D131" s="161" t="s">
        <v>189</v>
      </c>
      <c r="E131" s="162" t="s">
        <v>223</v>
      </c>
      <c r="F131" s="319" t="s">
        <v>1467</v>
      </c>
      <c r="G131" s="319"/>
      <c r="H131" s="319"/>
      <c r="I131" s="319"/>
      <c r="J131" s="265" t="s">
        <v>299</v>
      </c>
      <c r="K131" s="266">
        <v>300</v>
      </c>
      <c r="L131" s="320">
        <v>0</v>
      </c>
      <c r="M131" s="320"/>
      <c r="N131" s="321">
        <f t="shared" si="5"/>
        <v>0</v>
      </c>
      <c r="O131" s="321"/>
      <c r="P131" s="321"/>
      <c r="Q131" s="321"/>
      <c r="R131" s="135"/>
      <c r="T131" s="166" t="s">
        <v>5</v>
      </c>
      <c r="U131" s="42" t="s">
        <v>43</v>
      </c>
      <c r="V131" s="36"/>
      <c r="W131" s="167">
        <f t="shared" si="6"/>
        <v>0</v>
      </c>
      <c r="X131" s="167">
        <v>0</v>
      </c>
      <c r="Y131" s="167">
        <f t="shared" si="7"/>
        <v>0</v>
      </c>
      <c r="Z131" s="167">
        <v>0</v>
      </c>
      <c r="AA131" s="168">
        <f t="shared" si="8"/>
        <v>0</v>
      </c>
      <c r="AR131" s="18" t="s">
        <v>444</v>
      </c>
      <c r="AT131" s="18" t="s">
        <v>189</v>
      </c>
      <c r="AU131" s="18" t="s">
        <v>87</v>
      </c>
      <c r="AY131" s="18" t="s">
        <v>188</v>
      </c>
      <c r="BE131" s="109">
        <f t="shared" si="9"/>
        <v>0</v>
      </c>
      <c r="BF131" s="109">
        <f t="shared" si="10"/>
        <v>0</v>
      </c>
      <c r="BG131" s="109">
        <f t="shared" si="11"/>
        <v>0</v>
      </c>
      <c r="BH131" s="109">
        <f t="shared" si="12"/>
        <v>0</v>
      </c>
      <c r="BI131" s="109">
        <f t="shared" si="13"/>
        <v>0</v>
      </c>
      <c r="BJ131" s="18" t="s">
        <v>87</v>
      </c>
      <c r="BK131" s="169">
        <f t="shared" si="14"/>
        <v>0</v>
      </c>
      <c r="BL131" s="18" t="s">
        <v>444</v>
      </c>
      <c r="BM131" s="18" t="s">
        <v>261</v>
      </c>
    </row>
    <row r="132" spans="2:65" s="1" customFormat="1" ht="22.5" customHeight="1">
      <c r="B132" s="132"/>
      <c r="C132" s="170" t="s">
        <v>227</v>
      </c>
      <c r="D132" s="170" t="s">
        <v>236</v>
      </c>
      <c r="E132" s="171" t="s">
        <v>227</v>
      </c>
      <c r="F132" s="331" t="s">
        <v>1472</v>
      </c>
      <c r="G132" s="331"/>
      <c r="H132" s="331"/>
      <c r="I132" s="331"/>
      <c r="J132" s="269" t="s">
        <v>299</v>
      </c>
      <c r="K132" s="270">
        <v>380</v>
      </c>
      <c r="L132" s="332">
        <v>0</v>
      </c>
      <c r="M132" s="332"/>
      <c r="N132" s="333">
        <f t="shared" si="5"/>
        <v>0</v>
      </c>
      <c r="O132" s="321"/>
      <c r="P132" s="321"/>
      <c r="Q132" s="321"/>
      <c r="R132" s="135"/>
      <c r="T132" s="166" t="s">
        <v>5</v>
      </c>
      <c r="U132" s="42" t="s">
        <v>43</v>
      </c>
      <c r="V132" s="36"/>
      <c r="W132" s="167">
        <f t="shared" si="6"/>
        <v>0</v>
      </c>
      <c r="X132" s="167">
        <v>0</v>
      </c>
      <c r="Y132" s="167">
        <f t="shared" si="7"/>
        <v>0</v>
      </c>
      <c r="Z132" s="167">
        <v>0</v>
      </c>
      <c r="AA132" s="168">
        <f t="shared" si="8"/>
        <v>0</v>
      </c>
      <c r="AR132" s="18" t="s">
        <v>1466</v>
      </c>
      <c r="AT132" s="18" t="s">
        <v>236</v>
      </c>
      <c r="AU132" s="18" t="s">
        <v>87</v>
      </c>
      <c r="AY132" s="18" t="s">
        <v>188</v>
      </c>
      <c r="BE132" s="109">
        <f t="shared" si="9"/>
        <v>0</v>
      </c>
      <c r="BF132" s="109">
        <f t="shared" si="10"/>
        <v>0</v>
      </c>
      <c r="BG132" s="109">
        <f t="shared" si="11"/>
        <v>0</v>
      </c>
      <c r="BH132" s="109">
        <f t="shared" si="12"/>
        <v>0</v>
      </c>
      <c r="BI132" s="109">
        <f t="shared" si="13"/>
        <v>0</v>
      </c>
      <c r="BJ132" s="18" t="s">
        <v>87</v>
      </c>
      <c r="BK132" s="169">
        <f t="shared" si="14"/>
        <v>0</v>
      </c>
      <c r="BL132" s="18" t="s">
        <v>444</v>
      </c>
      <c r="BM132" s="18" t="s">
        <v>10</v>
      </c>
    </row>
    <row r="133" spans="2:65" s="1" customFormat="1" ht="22.5" customHeight="1">
      <c r="B133" s="132"/>
      <c r="C133" s="161" t="s">
        <v>231</v>
      </c>
      <c r="D133" s="161" t="s">
        <v>189</v>
      </c>
      <c r="E133" s="162" t="s">
        <v>231</v>
      </c>
      <c r="F133" s="319" t="s">
        <v>1467</v>
      </c>
      <c r="G133" s="319"/>
      <c r="H133" s="319"/>
      <c r="I133" s="319"/>
      <c r="J133" s="265" t="s">
        <v>299</v>
      </c>
      <c r="K133" s="266">
        <v>380</v>
      </c>
      <c r="L133" s="320">
        <v>0</v>
      </c>
      <c r="M133" s="320"/>
      <c r="N133" s="321">
        <f t="shared" si="5"/>
        <v>0</v>
      </c>
      <c r="O133" s="321"/>
      <c r="P133" s="321"/>
      <c r="Q133" s="321"/>
      <c r="R133" s="135"/>
      <c r="T133" s="166" t="s">
        <v>5</v>
      </c>
      <c r="U133" s="42" t="s">
        <v>43</v>
      </c>
      <c r="V133" s="36"/>
      <c r="W133" s="167">
        <f t="shared" si="6"/>
        <v>0</v>
      </c>
      <c r="X133" s="167">
        <v>0</v>
      </c>
      <c r="Y133" s="167">
        <f t="shared" si="7"/>
        <v>0</v>
      </c>
      <c r="Z133" s="167">
        <v>0</v>
      </c>
      <c r="AA133" s="168">
        <f t="shared" si="8"/>
        <v>0</v>
      </c>
      <c r="AR133" s="18" t="s">
        <v>444</v>
      </c>
      <c r="AT133" s="18" t="s">
        <v>189</v>
      </c>
      <c r="AU133" s="18" t="s">
        <v>87</v>
      </c>
      <c r="AY133" s="18" t="s">
        <v>188</v>
      </c>
      <c r="BE133" s="109">
        <f t="shared" si="9"/>
        <v>0</v>
      </c>
      <c r="BF133" s="109">
        <f t="shared" si="10"/>
        <v>0</v>
      </c>
      <c r="BG133" s="109">
        <f t="shared" si="11"/>
        <v>0</v>
      </c>
      <c r="BH133" s="109">
        <f t="shared" si="12"/>
        <v>0</v>
      </c>
      <c r="BI133" s="109">
        <f t="shared" si="13"/>
        <v>0</v>
      </c>
      <c r="BJ133" s="18" t="s">
        <v>87</v>
      </c>
      <c r="BK133" s="169">
        <f t="shared" si="14"/>
        <v>0</v>
      </c>
      <c r="BL133" s="18" t="s">
        <v>444</v>
      </c>
      <c r="BM133" s="18" t="s">
        <v>276</v>
      </c>
    </row>
    <row r="134" spans="2:65" s="1" customFormat="1" ht="22.5" customHeight="1">
      <c r="B134" s="132"/>
      <c r="C134" s="170" t="s">
        <v>235</v>
      </c>
      <c r="D134" s="170" t="s">
        <v>236</v>
      </c>
      <c r="E134" s="171" t="s">
        <v>235</v>
      </c>
      <c r="F134" s="331" t="s">
        <v>1473</v>
      </c>
      <c r="G134" s="331"/>
      <c r="H134" s="331"/>
      <c r="I134" s="331"/>
      <c r="J134" s="269" t="s">
        <v>299</v>
      </c>
      <c r="K134" s="270">
        <v>50</v>
      </c>
      <c r="L134" s="332">
        <v>0</v>
      </c>
      <c r="M134" s="332"/>
      <c r="N134" s="333">
        <f>ROUND(L134*K134,3)</f>
        <v>0</v>
      </c>
      <c r="O134" s="321"/>
      <c r="P134" s="321"/>
      <c r="Q134" s="321"/>
      <c r="R134" s="135"/>
      <c r="T134" s="166" t="s">
        <v>5</v>
      </c>
      <c r="U134" s="42" t="s">
        <v>43</v>
      </c>
      <c r="V134" s="36"/>
      <c r="W134" s="167">
        <f t="shared" si="6"/>
        <v>0</v>
      </c>
      <c r="X134" s="167">
        <v>0</v>
      </c>
      <c r="Y134" s="167">
        <f t="shared" si="7"/>
        <v>0</v>
      </c>
      <c r="Z134" s="167">
        <v>0</v>
      </c>
      <c r="AA134" s="168">
        <f t="shared" si="8"/>
        <v>0</v>
      </c>
      <c r="AR134" s="18" t="s">
        <v>1466</v>
      </c>
      <c r="AT134" s="18" t="s">
        <v>236</v>
      </c>
      <c r="AU134" s="18" t="s">
        <v>87</v>
      </c>
      <c r="AY134" s="18" t="s">
        <v>188</v>
      </c>
      <c r="BE134" s="109">
        <f t="shared" si="9"/>
        <v>0</v>
      </c>
      <c r="BF134" s="109">
        <f t="shared" si="10"/>
        <v>0</v>
      </c>
      <c r="BG134" s="109">
        <f t="shared" si="11"/>
        <v>0</v>
      </c>
      <c r="BH134" s="109">
        <f t="shared" si="12"/>
        <v>0</v>
      </c>
      <c r="BI134" s="109">
        <f t="shared" si="13"/>
        <v>0</v>
      </c>
      <c r="BJ134" s="18" t="s">
        <v>87</v>
      </c>
      <c r="BK134" s="169">
        <f t="shared" si="14"/>
        <v>0</v>
      </c>
      <c r="BL134" s="18" t="s">
        <v>444</v>
      </c>
      <c r="BM134" s="18" t="s">
        <v>284</v>
      </c>
    </row>
    <row r="135" spans="2:65" s="1" customFormat="1" ht="22.5" customHeight="1">
      <c r="B135" s="132"/>
      <c r="C135" s="161" t="s">
        <v>240</v>
      </c>
      <c r="D135" s="161" t="s">
        <v>189</v>
      </c>
      <c r="E135" s="162" t="s">
        <v>240</v>
      </c>
      <c r="F135" s="319" t="s">
        <v>1467</v>
      </c>
      <c r="G135" s="319"/>
      <c r="H135" s="319"/>
      <c r="I135" s="319"/>
      <c r="J135" s="265" t="s">
        <v>299</v>
      </c>
      <c r="K135" s="266">
        <v>50</v>
      </c>
      <c r="L135" s="320">
        <v>0</v>
      </c>
      <c r="M135" s="320"/>
      <c r="N135" s="321">
        <f t="shared" si="5"/>
        <v>0</v>
      </c>
      <c r="O135" s="321"/>
      <c r="P135" s="321"/>
      <c r="Q135" s="321"/>
      <c r="R135" s="135"/>
      <c r="T135" s="166" t="s">
        <v>5</v>
      </c>
      <c r="U135" s="42" t="s">
        <v>43</v>
      </c>
      <c r="V135" s="36"/>
      <c r="W135" s="167">
        <f t="shared" si="6"/>
        <v>0</v>
      </c>
      <c r="X135" s="167">
        <v>0</v>
      </c>
      <c r="Y135" s="167">
        <f t="shared" si="7"/>
        <v>0</v>
      </c>
      <c r="Z135" s="167">
        <v>0</v>
      </c>
      <c r="AA135" s="168">
        <f t="shared" si="8"/>
        <v>0</v>
      </c>
      <c r="AR135" s="18" t="s">
        <v>444</v>
      </c>
      <c r="AT135" s="18" t="s">
        <v>189</v>
      </c>
      <c r="AU135" s="18" t="s">
        <v>87</v>
      </c>
      <c r="AY135" s="18" t="s">
        <v>188</v>
      </c>
      <c r="BE135" s="109">
        <f t="shared" si="9"/>
        <v>0</v>
      </c>
      <c r="BF135" s="109">
        <f t="shared" si="10"/>
        <v>0</v>
      </c>
      <c r="BG135" s="109">
        <f t="shared" si="11"/>
        <v>0</v>
      </c>
      <c r="BH135" s="109">
        <f t="shared" si="12"/>
        <v>0</v>
      </c>
      <c r="BI135" s="109">
        <f t="shared" si="13"/>
        <v>0</v>
      </c>
      <c r="BJ135" s="18" t="s">
        <v>87</v>
      </c>
      <c r="BK135" s="169">
        <f t="shared" si="14"/>
        <v>0</v>
      </c>
      <c r="BL135" s="18" t="s">
        <v>444</v>
      </c>
      <c r="BM135" s="18" t="s">
        <v>292</v>
      </c>
    </row>
    <row r="136" spans="2:65" s="1" customFormat="1" ht="22.5" customHeight="1">
      <c r="B136" s="132"/>
      <c r="C136" s="170" t="s">
        <v>244</v>
      </c>
      <c r="D136" s="170" t="s">
        <v>236</v>
      </c>
      <c r="E136" s="171" t="s">
        <v>244</v>
      </c>
      <c r="F136" s="331" t="s">
        <v>1474</v>
      </c>
      <c r="G136" s="331"/>
      <c r="H136" s="331"/>
      <c r="I136" s="331"/>
      <c r="J136" s="269" t="s">
        <v>299</v>
      </c>
      <c r="K136" s="270">
        <v>40</v>
      </c>
      <c r="L136" s="332">
        <v>0</v>
      </c>
      <c r="M136" s="332"/>
      <c r="N136" s="333">
        <f t="shared" si="5"/>
        <v>0</v>
      </c>
      <c r="O136" s="321"/>
      <c r="P136" s="321"/>
      <c r="Q136" s="321"/>
      <c r="R136" s="135"/>
      <c r="T136" s="166" t="s">
        <v>5</v>
      </c>
      <c r="U136" s="42" t="s">
        <v>43</v>
      </c>
      <c r="V136" s="36"/>
      <c r="W136" s="167">
        <f t="shared" si="6"/>
        <v>0</v>
      </c>
      <c r="X136" s="167">
        <v>0</v>
      </c>
      <c r="Y136" s="167">
        <f t="shared" si="7"/>
        <v>0</v>
      </c>
      <c r="Z136" s="167">
        <v>0</v>
      </c>
      <c r="AA136" s="168">
        <f t="shared" si="8"/>
        <v>0</v>
      </c>
      <c r="AR136" s="18" t="s">
        <v>1466</v>
      </c>
      <c r="AT136" s="18" t="s">
        <v>236</v>
      </c>
      <c r="AU136" s="18" t="s">
        <v>87</v>
      </c>
      <c r="AY136" s="18" t="s">
        <v>188</v>
      </c>
      <c r="BE136" s="109">
        <f t="shared" si="9"/>
        <v>0</v>
      </c>
      <c r="BF136" s="109">
        <f t="shared" si="10"/>
        <v>0</v>
      </c>
      <c r="BG136" s="109">
        <f t="shared" si="11"/>
        <v>0</v>
      </c>
      <c r="BH136" s="109">
        <f t="shared" si="12"/>
        <v>0</v>
      </c>
      <c r="BI136" s="109">
        <f t="shared" si="13"/>
        <v>0</v>
      </c>
      <c r="BJ136" s="18" t="s">
        <v>87</v>
      </c>
      <c r="BK136" s="169">
        <f t="shared" si="14"/>
        <v>0</v>
      </c>
      <c r="BL136" s="18" t="s">
        <v>444</v>
      </c>
      <c r="BM136" s="18" t="s">
        <v>301</v>
      </c>
    </row>
    <row r="137" spans="2:65" s="1" customFormat="1" ht="22.5" customHeight="1">
      <c r="B137" s="132"/>
      <c r="C137" s="161" t="s">
        <v>249</v>
      </c>
      <c r="D137" s="161" t="s">
        <v>189</v>
      </c>
      <c r="E137" s="162" t="s">
        <v>249</v>
      </c>
      <c r="F137" s="319" t="s">
        <v>1467</v>
      </c>
      <c r="G137" s="319"/>
      <c r="H137" s="319"/>
      <c r="I137" s="319"/>
      <c r="J137" s="265" t="s">
        <v>299</v>
      </c>
      <c r="K137" s="266">
        <v>40</v>
      </c>
      <c r="L137" s="320">
        <v>0</v>
      </c>
      <c r="M137" s="320"/>
      <c r="N137" s="321">
        <f t="shared" si="5"/>
        <v>0</v>
      </c>
      <c r="O137" s="321"/>
      <c r="P137" s="321"/>
      <c r="Q137" s="321"/>
      <c r="R137" s="135"/>
      <c r="T137" s="166" t="s">
        <v>5</v>
      </c>
      <c r="U137" s="42" t="s">
        <v>43</v>
      </c>
      <c r="V137" s="36"/>
      <c r="W137" s="167">
        <f t="shared" si="6"/>
        <v>0</v>
      </c>
      <c r="X137" s="167">
        <v>0</v>
      </c>
      <c r="Y137" s="167">
        <f t="shared" si="7"/>
        <v>0</v>
      </c>
      <c r="Z137" s="167">
        <v>0</v>
      </c>
      <c r="AA137" s="168">
        <f t="shared" si="8"/>
        <v>0</v>
      </c>
      <c r="AR137" s="18" t="s">
        <v>444</v>
      </c>
      <c r="AT137" s="18" t="s">
        <v>189</v>
      </c>
      <c r="AU137" s="18" t="s">
        <v>87</v>
      </c>
      <c r="AY137" s="18" t="s">
        <v>188</v>
      </c>
      <c r="BE137" s="109">
        <f t="shared" si="9"/>
        <v>0</v>
      </c>
      <c r="BF137" s="109">
        <f t="shared" si="10"/>
        <v>0</v>
      </c>
      <c r="BG137" s="109">
        <f t="shared" si="11"/>
        <v>0</v>
      </c>
      <c r="BH137" s="109">
        <f t="shared" si="12"/>
        <v>0</v>
      </c>
      <c r="BI137" s="109">
        <f t="shared" si="13"/>
        <v>0</v>
      </c>
      <c r="BJ137" s="18" t="s">
        <v>87</v>
      </c>
      <c r="BK137" s="169">
        <f t="shared" si="14"/>
        <v>0</v>
      </c>
      <c r="BL137" s="18" t="s">
        <v>444</v>
      </c>
      <c r="BM137" s="18" t="s">
        <v>309</v>
      </c>
    </row>
    <row r="138" spans="2:65" s="1" customFormat="1" ht="22.5" customHeight="1">
      <c r="B138" s="132"/>
      <c r="C138" s="170" t="s">
        <v>253</v>
      </c>
      <c r="D138" s="170" t="s">
        <v>236</v>
      </c>
      <c r="E138" s="171" t="s">
        <v>253</v>
      </c>
      <c r="F138" s="331" t="s">
        <v>1475</v>
      </c>
      <c r="G138" s="331"/>
      <c r="H138" s="331"/>
      <c r="I138" s="331"/>
      <c r="J138" s="269" t="s">
        <v>299</v>
      </c>
      <c r="K138" s="270">
        <v>15</v>
      </c>
      <c r="L138" s="332">
        <v>0</v>
      </c>
      <c r="M138" s="332"/>
      <c r="N138" s="333">
        <f t="shared" si="5"/>
        <v>0</v>
      </c>
      <c r="O138" s="321"/>
      <c r="P138" s="321"/>
      <c r="Q138" s="321"/>
      <c r="R138" s="135"/>
      <c r="T138" s="166" t="s">
        <v>5</v>
      </c>
      <c r="U138" s="42" t="s">
        <v>43</v>
      </c>
      <c r="V138" s="36"/>
      <c r="W138" s="167">
        <f t="shared" si="6"/>
        <v>0</v>
      </c>
      <c r="X138" s="167">
        <v>0</v>
      </c>
      <c r="Y138" s="167">
        <f t="shared" si="7"/>
        <v>0</v>
      </c>
      <c r="Z138" s="167">
        <v>0</v>
      </c>
      <c r="AA138" s="168">
        <f t="shared" si="8"/>
        <v>0</v>
      </c>
      <c r="AR138" s="18" t="s">
        <v>1466</v>
      </c>
      <c r="AT138" s="18" t="s">
        <v>236</v>
      </c>
      <c r="AU138" s="18" t="s">
        <v>87</v>
      </c>
      <c r="AY138" s="18" t="s">
        <v>188</v>
      </c>
      <c r="BE138" s="109">
        <f t="shared" si="9"/>
        <v>0</v>
      </c>
      <c r="BF138" s="109">
        <f t="shared" si="10"/>
        <v>0</v>
      </c>
      <c r="BG138" s="109">
        <f t="shared" si="11"/>
        <v>0</v>
      </c>
      <c r="BH138" s="109">
        <f t="shared" si="12"/>
        <v>0</v>
      </c>
      <c r="BI138" s="109">
        <f t="shared" si="13"/>
        <v>0</v>
      </c>
      <c r="BJ138" s="18" t="s">
        <v>87</v>
      </c>
      <c r="BK138" s="169">
        <f t="shared" si="14"/>
        <v>0</v>
      </c>
      <c r="BL138" s="18" t="s">
        <v>444</v>
      </c>
      <c r="BM138" s="18" t="s">
        <v>317</v>
      </c>
    </row>
    <row r="139" spans="2:65" s="1" customFormat="1" ht="22.5" customHeight="1">
      <c r="B139" s="132"/>
      <c r="C139" s="161" t="s">
        <v>257</v>
      </c>
      <c r="D139" s="161" t="s">
        <v>189</v>
      </c>
      <c r="E139" s="162" t="s">
        <v>257</v>
      </c>
      <c r="F139" s="319" t="s">
        <v>1467</v>
      </c>
      <c r="G139" s="319"/>
      <c r="H139" s="319"/>
      <c r="I139" s="319"/>
      <c r="J139" s="265" t="s">
        <v>299</v>
      </c>
      <c r="K139" s="266">
        <v>15</v>
      </c>
      <c r="L139" s="320">
        <v>0</v>
      </c>
      <c r="M139" s="320"/>
      <c r="N139" s="321">
        <f t="shared" si="5"/>
        <v>0</v>
      </c>
      <c r="O139" s="321"/>
      <c r="P139" s="321"/>
      <c r="Q139" s="321"/>
      <c r="R139" s="135"/>
      <c r="T139" s="166" t="s">
        <v>5</v>
      </c>
      <c r="U139" s="42" t="s">
        <v>43</v>
      </c>
      <c r="V139" s="36"/>
      <c r="W139" s="167">
        <f t="shared" si="6"/>
        <v>0</v>
      </c>
      <c r="X139" s="167">
        <v>0</v>
      </c>
      <c r="Y139" s="167">
        <f t="shared" si="7"/>
        <v>0</v>
      </c>
      <c r="Z139" s="167">
        <v>0</v>
      </c>
      <c r="AA139" s="168">
        <f t="shared" si="8"/>
        <v>0</v>
      </c>
      <c r="AR139" s="18" t="s">
        <v>444</v>
      </c>
      <c r="AT139" s="18" t="s">
        <v>189</v>
      </c>
      <c r="AU139" s="18" t="s">
        <v>87</v>
      </c>
      <c r="AY139" s="18" t="s">
        <v>188</v>
      </c>
      <c r="BE139" s="109">
        <f t="shared" si="9"/>
        <v>0</v>
      </c>
      <c r="BF139" s="109">
        <f t="shared" si="10"/>
        <v>0</v>
      </c>
      <c r="BG139" s="109">
        <f t="shared" si="11"/>
        <v>0</v>
      </c>
      <c r="BH139" s="109">
        <f t="shared" si="12"/>
        <v>0</v>
      </c>
      <c r="BI139" s="109">
        <f t="shared" si="13"/>
        <v>0</v>
      </c>
      <c r="BJ139" s="18" t="s">
        <v>87</v>
      </c>
      <c r="BK139" s="169">
        <f t="shared" si="14"/>
        <v>0</v>
      </c>
      <c r="BL139" s="18" t="s">
        <v>444</v>
      </c>
      <c r="BM139" s="18" t="s">
        <v>325</v>
      </c>
    </row>
    <row r="140" spans="2:65" s="1" customFormat="1" ht="22.5" customHeight="1">
      <c r="B140" s="132"/>
      <c r="C140" s="170" t="s">
        <v>261</v>
      </c>
      <c r="D140" s="170" t="s">
        <v>236</v>
      </c>
      <c r="E140" s="171" t="s">
        <v>261</v>
      </c>
      <c r="F140" s="331" t="s">
        <v>1476</v>
      </c>
      <c r="G140" s="331"/>
      <c r="H140" s="331"/>
      <c r="I140" s="331"/>
      <c r="J140" s="269" t="s">
        <v>299</v>
      </c>
      <c r="K140" s="270">
        <v>30</v>
      </c>
      <c r="L140" s="332">
        <v>0</v>
      </c>
      <c r="M140" s="332"/>
      <c r="N140" s="333">
        <f t="shared" si="5"/>
        <v>0</v>
      </c>
      <c r="O140" s="321"/>
      <c r="P140" s="321"/>
      <c r="Q140" s="321"/>
      <c r="R140" s="135"/>
      <c r="T140" s="166" t="s">
        <v>5</v>
      </c>
      <c r="U140" s="42" t="s">
        <v>43</v>
      </c>
      <c r="V140" s="36"/>
      <c r="W140" s="167">
        <f t="shared" si="6"/>
        <v>0</v>
      </c>
      <c r="X140" s="167">
        <v>0</v>
      </c>
      <c r="Y140" s="167">
        <f t="shared" si="7"/>
        <v>0</v>
      </c>
      <c r="Z140" s="167">
        <v>0</v>
      </c>
      <c r="AA140" s="168">
        <f t="shared" si="8"/>
        <v>0</v>
      </c>
      <c r="AR140" s="18" t="s">
        <v>1466</v>
      </c>
      <c r="AT140" s="18" t="s">
        <v>236</v>
      </c>
      <c r="AU140" s="18" t="s">
        <v>87</v>
      </c>
      <c r="AY140" s="18" t="s">
        <v>188</v>
      </c>
      <c r="BE140" s="109">
        <f t="shared" si="9"/>
        <v>0</v>
      </c>
      <c r="BF140" s="109">
        <f t="shared" si="10"/>
        <v>0</v>
      </c>
      <c r="BG140" s="109">
        <f t="shared" si="11"/>
        <v>0</v>
      </c>
      <c r="BH140" s="109">
        <f t="shared" si="12"/>
        <v>0</v>
      </c>
      <c r="BI140" s="109">
        <f t="shared" si="13"/>
        <v>0</v>
      </c>
      <c r="BJ140" s="18" t="s">
        <v>87</v>
      </c>
      <c r="BK140" s="169">
        <f t="shared" si="14"/>
        <v>0</v>
      </c>
      <c r="BL140" s="18" t="s">
        <v>444</v>
      </c>
      <c r="BM140" s="18" t="s">
        <v>333</v>
      </c>
    </row>
    <row r="141" spans="2:65" s="1" customFormat="1" ht="22.5" customHeight="1">
      <c r="B141" s="132"/>
      <c r="C141" s="161" t="s">
        <v>265</v>
      </c>
      <c r="D141" s="161" t="s">
        <v>189</v>
      </c>
      <c r="E141" s="162" t="s">
        <v>265</v>
      </c>
      <c r="F141" s="319" t="s">
        <v>1467</v>
      </c>
      <c r="G141" s="319"/>
      <c r="H141" s="319"/>
      <c r="I141" s="319"/>
      <c r="J141" s="265" t="s">
        <v>299</v>
      </c>
      <c r="K141" s="266">
        <v>30</v>
      </c>
      <c r="L141" s="320">
        <v>0</v>
      </c>
      <c r="M141" s="320"/>
      <c r="N141" s="321">
        <f t="shared" si="5"/>
        <v>0</v>
      </c>
      <c r="O141" s="321"/>
      <c r="P141" s="321"/>
      <c r="Q141" s="321"/>
      <c r="R141" s="135"/>
      <c r="T141" s="166" t="s">
        <v>5</v>
      </c>
      <c r="U141" s="42" t="s">
        <v>43</v>
      </c>
      <c r="V141" s="36"/>
      <c r="W141" s="167">
        <f t="shared" si="6"/>
        <v>0</v>
      </c>
      <c r="X141" s="167">
        <v>0</v>
      </c>
      <c r="Y141" s="167">
        <f t="shared" si="7"/>
        <v>0</v>
      </c>
      <c r="Z141" s="167">
        <v>0</v>
      </c>
      <c r="AA141" s="168">
        <f t="shared" si="8"/>
        <v>0</v>
      </c>
      <c r="AR141" s="18" t="s">
        <v>444</v>
      </c>
      <c r="AT141" s="18" t="s">
        <v>189</v>
      </c>
      <c r="AU141" s="18" t="s">
        <v>87</v>
      </c>
      <c r="AY141" s="18" t="s">
        <v>188</v>
      </c>
      <c r="BE141" s="109">
        <f t="shared" si="9"/>
        <v>0</v>
      </c>
      <c r="BF141" s="109">
        <f t="shared" si="10"/>
        <v>0</v>
      </c>
      <c r="BG141" s="109">
        <f t="shared" si="11"/>
        <v>0</v>
      </c>
      <c r="BH141" s="109">
        <f t="shared" si="12"/>
        <v>0</v>
      </c>
      <c r="BI141" s="109">
        <f t="shared" si="13"/>
        <v>0</v>
      </c>
      <c r="BJ141" s="18" t="s">
        <v>87</v>
      </c>
      <c r="BK141" s="169">
        <f t="shared" si="14"/>
        <v>0</v>
      </c>
      <c r="BL141" s="18" t="s">
        <v>444</v>
      </c>
      <c r="BM141" s="18" t="s">
        <v>341</v>
      </c>
    </row>
    <row r="142" spans="2:65" s="1" customFormat="1" ht="22.5" customHeight="1">
      <c r="B142" s="132"/>
      <c r="C142" s="170" t="s">
        <v>10</v>
      </c>
      <c r="D142" s="170" t="s">
        <v>236</v>
      </c>
      <c r="E142" s="171" t="s">
        <v>10</v>
      </c>
      <c r="F142" s="331" t="s">
        <v>1477</v>
      </c>
      <c r="G142" s="331"/>
      <c r="H142" s="331"/>
      <c r="I142" s="331"/>
      <c r="J142" s="269" t="s">
        <v>247</v>
      </c>
      <c r="K142" s="270">
        <v>60</v>
      </c>
      <c r="L142" s="332">
        <v>0</v>
      </c>
      <c r="M142" s="332"/>
      <c r="N142" s="333">
        <f t="shared" si="5"/>
        <v>0</v>
      </c>
      <c r="O142" s="321"/>
      <c r="P142" s="321"/>
      <c r="Q142" s="321"/>
      <c r="R142" s="135"/>
      <c r="T142" s="166" t="s">
        <v>5</v>
      </c>
      <c r="U142" s="42" t="s">
        <v>43</v>
      </c>
      <c r="V142" s="36"/>
      <c r="W142" s="167">
        <f t="shared" si="6"/>
        <v>0</v>
      </c>
      <c r="X142" s="167">
        <v>0</v>
      </c>
      <c r="Y142" s="167">
        <f t="shared" si="7"/>
        <v>0</v>
      </c>
      <c r="Z142" s="167">
        <v>0</v>
      </c>
      <c r="AA142" s="168">
        <f t="shared" si="8"/>
        <v>0</v>
      </c>
      <c r="AR142" s="18" t="s">
        <v>1466</v>
      </c>
      <c r="AT142" s="18" t="s">
        <v>236</v>
      </c>
      <c r="AU142" s="18" t="s">
        <v>87</v>
      </c>
      <c r="AY142" s="18" t="s">
        <v>188</v>
      </c>
      <c r="BE142" s="109">
        <f t="shared" si="9"/>
        <v>0</v>
      </c>
      <c r="BF142" s="109">
        <f t="shared" si="10"/>
        <v>0</v>
      </c>
      <c r="BG142" s="109">
        <f t="shared" si="11"/>
        <v>0</v>
      </c>
      <c r="BH142" s="109">
        <f t="shared" si="12"/>
        <v>0</v>
      </c>
      <c r="BI142" s="109">
        <f t="shared" si="13"/>
        <v>0</v>
      </c>
      <c r="BJ142" s="18" t="s">
        <v>87</v>
      </c>
      <c r="BK142" s="169">
        <f t="shared" si="14"/>
        <v>0</v>
      </c>
      <c r="BL142" s="18" t="s">
        <v>444</v>
      </c>
      <c r="BM142" s="18" t="s">
        <v>349</v>
      </c>
    </row>
    <row r="143" spans="2:65" s="1" customFormat="1" ht="22.5" customHeight="1">
      <c r="B143" s="132"/>
      <c r="C143" s="161" t="s">
        <v>272</v>
      </c>
      <c r="D143" s="161" t="s">
        <v>189</v>
      </c>
      <c r="E143" s="162" t="s">
        <v>272</v>
      </c>
      <c r="F143" s="319" t="s">
        <v>1467</v>
      </c>
      <c r="G143" s="319"/>
      <c r="H143" s="319"/>
      <c r="I143" s="319"/>
      <c r="J143" s="265" t="s">
        <v>299</v>
      </c>
      <c r="K143" s="266">
        <v>120</v>
      </c>
      <c r="L143" s="320">
        <v>0</v>
      </c>
      <c r="M143" s="320"/>
      <c r="N143" s="321">
        <f t="shared" si="5"/>
        <v>0</v>
      </c>
      <c r="O143" s="321"/>
      <c r="P143" s="321"/>
      <c r="Q143" s="321"/>
      <c r="R143" s="135"/>
      <c r="T143" s="166" t="s">
        <v>5</v>
      </c>
      <c r="U143" s="42" t="s">
        <v>43</v>
      </c>
      <c r="V143" s="36"/>
      <c r="W143" s="167">
        <f t="shared" si="6"/>
        <v>0</v>
      </c>
      <c r="X143" s="167">
        <v>0</v>
      </c>
      <c r="Y143" s="167">
        <f t="shared" si="7"/>
        <v>0</v>
      </c>
      <c r="Z143" s="167">
        <v>0</v>
      </c>
      <c r="AA143" s="168">
        <f t="shared" si="8"/>
        <v>0</v>
      </c>
      <c r="AR143" s="18" t="s">
        <v>444</v>
      </c>
      <c r="AT143" s="18" t="s">
        <v>189</v>
      </c>
      <c r="AU143" s="18" t="s">
        <v>87</v>
      </c>
      <c r="AY143" s="18" t="s">
        <v>188</v>
      </c>
      <c r="BE143" s="109">
        <f t="shared" si="9"/>
        <v>0</v>
      </c>
      <c r="BF143" s="109">
        <f t="shared" si="10"/>
        <v>0</v>
      </c>
      <c r="BG143" s="109">
        <f t="shared" si="11"/>
        <v>0</v>
      </c>
      <c r="BH143" s="109">
        <f t="shared" si="12"/>
        <v>0</v>
      </c>
      <c r="BI143" s="109">
        <f t="shared" si="13"/>
        <v>0</v>
      </c>
      <c r="BJ143" s="18" t="s">
        <v>87</v>
      </c>
      <c r="BK143" s="169">
        <f t="shared" si="14"/>
        <v>0</v>
      </c>
      <c r="BL143" s="18" t="s">
        <v>444</v>
      </c>
      <c r="BM143" s="18" t="s">
        <v>357</v>
      </c>
    </row>
    <row r="144" spans="2:65" s="1" customFormat="1" ht="22.5" customHeight="1">
      <c r="B144" s="132"/>
      <c r="C144" s="170" t="s">
        <v>276</v>
      </c>
      <c r="D144" s="170" t="s">
        <v>236</v>
      </c>
      <c r="E144" s="171" t="s">
        <v>276</v>
      </c>
      <c r="F144" s="331" t="s">
        <v>1478</v>
      </c>
      <c r="G144" s="331"/>
      <c r="H144" s="331"/>
      <c r="I144" s="331"/>
      <c r="J144" s="269" t="s">
        <v>247</v>
      </c>
      <c r="K144" s="270">
        <v>60</v>
      </c>
      <c r="L144" s="332">
        <v>0</v>
      </c>
      <c r="M144" s="332"/>
      <c r="N144" s="333">
        <f t="shared" si="5"/>
        <v>0</v>
      </c>
      <c r="O144" s="321"/>
      <c r="P144" s="321"/>
      <c r="Q144" s="321"/>
      <c r="R144" s="135"/>
      <c r="T144" s="166" t="s">
        <v>5</v>
      </c>
      <c r="U144" s="42" t="s">
        <v>43</v>
      </c>
      <c r="V144" s="36"/>
      <c r="W144" s="167">
        <f t="shared" si="6"/>
        <v>0</v>
      </c>
      <c r="X144" s="167">
        <v>0</v>
      </c>
      <c r="Y144" s="167">
        <f t="shared" si="7"/>
        <v>0</v>
      </c>
      <c r="Z144" s="167">
        <v>0</v>
      </c>
      <c r="AA144" s="168">
        <f t="shared" si="8"/>
        <v>0</v>
      </c>
      <c r="AR144" s="18" t="s">
        <v>1466</v>
      </c>
      <c r="AT144" s="18" t="s">
        <v>236</v>
      </c>
      <c r="AU144" s="18" t="s">
        <v>87</v>
      </c>
      <c r="AY144" s="18" t="s">
        <v>188</v>
      </c>
      <c r="BE144" s="109">
        <f t="shared" si="9"/>
        <v>0</v>
      </c>
      <c r="BF144" s="109">
        <f t="shared" si="10"/>
        <v>0</v>
      </c>
      <c r="BG144" s="109">
        <f t="shared" si="11"/>
        <v>0</v>
      </c>
      <c r="BH144" s="109">
        <f t="shared" si="12"/>
        <v>0</v>
      </c>
      <c r="BI144" s="109">
        <f t="shared" si="13"/>
        <v>0</v>
      </c>
      <c r="BJ144" s="18" t="s">
        <v>87</v>
      </c>
      <c r="BK144" s="169">
        <f t="shared" si="14"/>
        <v>0</v>
      </c>
      <c r="BL144" s="18" t="s">
        <v>444</v>
      </c>
      <c r="BM144" s="18" t="s">
        <v>365</v>
      </c>
    </row>
    <row r="145" spans="2:65" s="1" customFormat="1" ht="22.5" customHeight="1">
      <c r="B145" s="132"/>
      <c r="C145" s="170" t="s">
        <v>280</v>
      </c>
      <c r="D145" s="170" t="s">
        <v>236</v>
      </c>
      <c r="E145" s="171" t="s">
        <v>280</v>
      </c>
      <c r="F145" s="331" t="s">
        <v>1479</v>
      </c>
      <c r="G145" s="331"/>
      <c r="H145" s="331"/>
      <c r="I145" s="331"/>
      <c r="J145" s="269" t="s">
        <v>247</v>
      </c>
      <c r="K145" s="270">
        <v>150</v>
      </c>
      <c r="L145" s="332">
        <v>0</v>
      </c>
      <c r="M145" s="332"/>
      <c r="N145" s="333">
        <f t="shared" si="5"/>
        <v>0</v>
      </c>
      <c r="O145" s="321"/>
      <c r="P145" s="321"/>
      <c r="Q145" s="321"/>
      <c r="R145" s="135"/>
      <c r="T145" s="166" t="s">
        <v>5</v>
      </c>
      <c r="U145" s="42" t="s">
        <v>43</v>
      </c>
      <c r="V145" s="36"/>
      <c r="W145" s="167">
        <f t="shared" si="6"/>
        <v>0</v>
      </c>
      <c r="X145" s="167">
        <v>0</v>
      </c>
      <c r="Y145" s="167">
        <f t="shared" si="7"/>
        <v>0</v>
      </c>
      <c r="Z145" s="167">
        <v>0</v>
      </c>
      <c r="AA145" s="168">
        <f t="shared" si="8"/>
        <v>0</v>
      </c>
      <c r="AR145" s="18" t="s">
        <v>1466</v>
      </c>
      <c r="AT145" s="18" t="s">
        <v>236</v>
      </c>
      <c r="AU145" s="18" t="s">
        <v>87</v>
      </c>
      <c r="AY145" s="18" t="s">
        <v>188</v>
      </c>
      <c r="BE145" s="109">
        <f t="shared" si="9"/>
        <v>0</v>
      </c>
      <c r="BF145" s="109">
        <f t="shared" si="10"/>
        <v>0</v>
      </c>
      <c r="BG145" s="109">
        <f t="shared" si="11"/>
        <v>0</v>
      </c>
      <c r="BH145" s="109">
        <f t="shared" si="12"/>
        <v>0</v>
      </c>
      <c r="BI145" s="109">
        <f t="shared" si="13"/>
        <v>0</v>
      </c>
      <c r="BJ145" s="18" t="s">
        <v>87</v>
      </c>
      <c r="BK145" s="169">
        <f t="shared" si="14"/>
        <v>0</v>
      </c>
      <c r="BL145" s="18" t="s">
        <v>444</v>
      </c>
      <c r="BM145" s="18" t="s">
        <v>373</v>
      </c>
    </row>
    <row r="146" spans="2:65" s="1" customFormat="1" ht="22.5" customHeight="1">
      <c r="B146" s="132"/>
      <c r="C146" s="170" t="s">
        <v>284</v>
      </c>
      <c r="D146" s="170" t="s">
        <v>236</v>
      </c>
      <c r="E146" s="171" t="s">
        <v>284</v>
      </c>
      <c r="F146" s="331" t="s">
        <v>1480</v>
      </c>
      <c r="G146" s="331"/>
      <c r="H146" s="331"/>
      <c r="I146" s="331"/>
      <c r="J146" s="269" t="s">
        <v>247</v>
      </c>
      <c r="K146" s="270">
        <v>22</v>
      </c>
      <c r="L146" s="332">
        <v>0</v>
      </c>
      <c r="M146" s="332"/>
      <c r="N146" s="333">
        <f t="shared" si="5"/>
        <v>0</v>
      </c>
      <c r="O146" s="321"/>
      <c r="P146" s="321"/>
      <c r="Q146" s="321"/>
      <c r="R146" s="135"/>
      <c r="T146" s="166" t="s">
        <v>5</v>
      </c>
      <c r="U146" s="42" t="s">
        <v>43</v>
      </c>
      <c r="V146" s="36"/>
      <c r="W146" s="167">
        <f t="shared" si="6"/>
        <v>0</v>
      </c>
      <c r="X146" s="167">
        <v>0</v>
      </c>
      <c r="Y146" s="167">
        <f t="shared" si="7"/>
        <v>0</v>
      </c>
      <c r="Z146" s="167">
        <v>0</v>
      </c>
      <c r="AA146" s="168">
        <f t="shared" si="8"/>
        <v>0</v>
      </c>
      <c r="AR146" s="18" t="s">
        <v>1466</v>
      </c>
      <c r="AT146" s="18" t="s">
        <v>236</v>
      </c>
      <c r="AU146" s="18" t="s">
        <v>87</v>
      </c>
      <c r="AY146" s="18" t="s">
        <v>188</v>
      </c>
      <c r="BE146" s="109">
        <f t="shared" si="9"/>
        <v>0</v>
      </c>
      <c r="BF146" s="109">
        <f t="shared" si="10"/>
        <v>0</v>
      </c>
      <c r="BG146" s="109">
        <f t="shared" si="11"/>
        <v>0</v>
      </c>
      <c r="BH146" s="109">
        <f t="shared" si="12"/>
        <v>0</v>
      </c>
      <c r="BI146" s="109">
        <f t="shared" si="13"/>
        <v>0</v>
      </c>
      <c r="BJ146" s="18" t="s">
        <v>87</v>
      </c>
      <c r="BK146" s="169">
        <f t="shared" si="14"/>
        <v>0</v>
      </c>
      <c r="BL146" s="18" t="s">
        <v>444</v>
      </c>
      <c r="BM146" s="18" t="s">
        <v>380</v>
      </c>
    </row>
    <row r="147" spans="2:65" s="1" customFormat="1" ht="22.5" customHeight="1">
      <c r="B147" s="132"/>
      <c r="C147" s="170" t="s">
        <v>288</v>
      </c>
      <c r="D147" s="170" t="s">
        <v>236</v>
      </c>
      <c r="E147" s="171" t="s">
        <v>288</v>
      </c>
      <c r="F147" s="331" t="s">
        <v>1481</v>
      </c>
      <c r="G147" s="331"/>
      <c r="H147" s="331"/>
      <c r="I147" s="331"/>
      <c r="J147" s="269" t="s">
        <v>1482</v>
      </c>
      <c r="K147" s="270">
        <v>2</v>
      </c>
      <c r="L147" s="332">
        <v>0</v>
      </c>
      <c r="M147" s="332"/>
      <c r="N147" s="333">
        <f>ROUND(L147*K147,3)</f>
        <v>0</v>
      </c>
      <c r="O147" s="321"/>
      <c r="P147" s="321"/>
      <c r="Q147" s="321"/>
      <c r="R147" s="135"/>
      <c r="T147" s="166" t="s">
        <v>5</v>
      </c>
      <c r="U147" s="42" t="s">
        <v>43</v>
      </c>
      <c r="V147" s="36"/>
      <c r="W147" s="167">
        <f t="shared" si="6"/>
        <v>0</v>
      </c>
      <c r="X147" s="167">
        <v>0</v>
      </c>
      <c r="Y147" s="167">
        <f t="shared" si="7"/>
        <v>0</v>
      </c>
      <c r="Z147" s="167">
        <v>0</v>
      </c>
      <c r="AA147" s="168">
        <f t="shared" si="8"/>
        <v>0</v>
      </c>
      <c r="AR147" s="18" t="s">
        <v>1466</v>
      </c>
      <c r="AT147" s="18" t="s">
        <v>236</v>
      </c>
      <c r="AU147" s="18" t="s">
        <v>87</v>
      </c>
      <c r="AY147" s="18" t="s">
        <v>188</v>
      </c>
      <c r="BE147" s="109">
        <f t="shared" si="9"/>
        <v>0</v>
      </c>
      <c r="BF147" s="109">
        <f t="shared" si="10"/>
        <v>0</v>
      </c>
      <c r="BG147" s="109">
        <f t="shared" si="11"/>
        <v>0</v>
      </c>
      <c r="BH147" s="109">
        <f t="shared" si="12"/>
        <v>0</v>
      </c>
      <c r="BI147" s="109">
        <f t="shared" si="13"/>
        <v>0</v>
      </c>
      <c r="BJ147" s="18" t="s">
        <v>87</v>
      </c>
      <c r="BK147" s="169">
        <f t="shared" si="14"/>
        <v>0</v>
      </c>
      <c r="BL147" s="18" t="s">
        <v>444</v>
      </c>
      <c r="BM147" s="18" t="s">
        <v>387</v>
      </c>
    </row>
    <row r="148" spans="2:65" s="1" customFormat="1" ht="22.5" customHeight="1">
      <c r="B148" s="132"/>
      <c r="C148" s="170" t="s">
        <v>292</v>
      </c>
      <c r="D148" s="170" t="s">
        <v>236</v>
      </c>
      <c r="E148" s="171" t="s">
        <v>292</v>
      </c>
      <c r="F148" s="331" t="s">
        <v>1483</v>
      </c>
      <c r="G148" s="331"/>
      <c r="H148" s="331"/>
      <c r="I148" s="331"/>
      <c r="J148" s="269" t="s">
        <v>299</v>
      </c>
      <c r="K148" s="270">
        <v>120</v>
      </c>
      <c r="L148" s="332">
        <v>0</v>
      </c>
      <c r="M148" s="332"/>
      <c r="N148" s="333">
        <f t="shared" si="5"/>
        <v>0</v>
      </c>
      <c r="O148" s="321"/>
      <c r="P148" s="321"/>
      <c r="Q148" s="321"/>
      <c r="R148" s="135"/>
      <c r="T148" s="166" t="s">
        <v>5</v>
      </c>
      <c r="U148" s="42" t="s">
        <v>43</v>
      </c>
      <c r="V148" s="36"/>
      <c r="W148" s="167">
        <f t="shared" si="6"/>
        <v>0</v>
      </c>
      <c r="X148" s="167">
        <v>0</v>
      </c>
      <c r="Y148" s="167">
        <f t="shared" si="7"/>
        <v>0</v>
      </c>
      <c r="Z148" s="167">
        <v>0</v>
      </c>
      <c r="AA148" s="168">
        <f t="shared" si="8"/>
        <v>0</v>
      </c>
      <c r="AR148" s="18" t="s">
        <v>1466</v>
      </c>
      <c r="AT148" s="18" t="s">
        <v>236</v>
      </c>
      <c r="AU148" s="18" t="s">
        <v>87</v>
      </c>
      <c r="AY148" s="18" t="s">
        <v>188</v>
      </c>
      <c r="BE148" s="109">
        <f t="shared" si="9"/>
        <v>0</v>
      </c>
      <c r="BF148" s="109">
        <f t="shared" si="10"/>
        <v>0</v>
      </c>
      <c r="BG148" s="109">
        <f t="shared" si="11"/>
        <v>0</v>
      </c>
      <c r="BH148" s="109">
        <f t="shared" si="12"/>
        <v>0</v>
      </c>
      <c r="BI148" s="109">
        <f t="shared" si="13"/>
        <v>0</v>
      </c>
      <c r="BJ148" s="18" t="s">
        <v>87</v>
      </c>
      <c r="BK148" s="169">
        <f t="shared" si="14"/>
        <v>0</v>
      </c>
      <c r="BL148" s="18" t="s">
        <v>444</v>
      </c>
      <c r="BM148" s="18" t="s">
        <v>396</v>
      </c>
    </row>
    <row r="149" spans="2:65" s="1" customFormat="1" ht="22.5" customHeight="1">
      <c r="B149" s="132"/>
      <c r="C149" s="161" t="s">
        <v>296</v>
      </c>
      <c r="D149" s="161" t="s">
        <v>189</v>
      </c>
      <c r="E149" s="162" t="s">
        <v>296</v>
      </c>
      <c r="F149" s="319" t="s">
        <v>1467</v>
      </c>
      <c r="G149" s="319"/>
      <c r="H149" s="319"/>
      <c r="I149" s="319"/>
      <c r="J149" s="265" t="s">
        <v>299</v>
      </c>
      <c r="K149" s="266">
        <v>120</v>
      </c>
      <c r="L149" s="320">
        <v>0</v>
      </c>
      <c r="M149" s="320"/>
      <c r="N149" s="321">
        <f t="shared" si="5"/>
        <v>0</v>
      </c>
      <c r="O149" s="321"/>
      <c r="P149" s="321"/>
      <c r="Q149" s="321"/>
      <c r="R149" s="135"/>
      <c r="T149" s="166" t="s">
        <v>5</v>
      </c>
      <c r="U149" s="42" t="s">
        <v>43</v>
      </c>
      <c r="V149" s="36"/>
      <c r="W149" s="167">
        <f t="shared" si="6"/>
        <v>0</v>
      </c>
      <c r="X149" s="167">
        <v>0</v>
      </c>
      <c r="Y149" s="167">
        <f t="shared" si="7"/>
        <v>0</v>
      </c>
      <c r="Z149" s="167">
        <v>0</v>
      </c>
      <c r="AA149" s="168">
        <f t="shared" si="8"/>
        <v>0</v>
      </c>
      <c r="AR149" s="18" t="s">
        <v>444</v>
      </c>
      <c r="AT149" s="18" t="s">
        <v>189</v>
      </c>
      <c r="AU149" s="18" t="s">
        <v>87</v>
      </c>
      <c r="AY149" s="18" t="s">
        <v>188</v>
      </c>
      <c r="BE149" s="109">
        <f t="shared" si="9"/>
        <v>0</v>
      </c>
      <c r="BF149" s="109">
        <f t="shared" si="10"/>
        <v>0</v>
      </c>
      <c r="BG149" s="109">
        <f t="shared" si="11"/>
        <v>0</v>
      </c>
      <c r="BH149" s="109">
        <f t="shared" si="12"/>
        <v>0</v>
      </c>
      <c r="BI149" s="109">
        <f t="shared" si="13"/>
        <v>0</v>
      </c>
      <c r="BJ149" s="18" t="s">
        <v>87</v>
      </c>
      <c r="BK149" s="169">
        <f t="shared" si="14"/>
        <v>0</v>
      </c>
      <c r="BL149" s="18" t="s">
        <v>444</v>
      </c>
      <c r="BM149" s="18" t="s">
        <v>404</v>
      </c>
    </row>
    <row r="150" spans="2:65" s="1" customFormat="1" ht="22.5" customHeight="1">
      <c r="B150" s="132"/>
      <c r="C150" s="170" t="s">
        <v>301</v>
      </c>
      <c r="D150" s="170" t="s">
        <v>236</v>
      </c>
      <c r="E150" s="171" t="s">
        <v>301</v>
      </c>
      <c r="F150" s="331" t="s">
        <v>1484</v>
      </c>
      <c r="G150" s="331"/>
      <c r="H150" s="331"/>
      <c r="I150" s="331"/>
      <c r="J150" s="269" t="s">
        <v>247</v>
      </c>
      <c r="K150" s="270">
        <v>20</v>
      </c>
      <c r="L150" s="332">
        <v>0</v>
      </c>
      <c r="M150" s="332"/>
      <c r="N150" s="333">
        <f t="shared" si="5"/>
        <v>0</v>
      </c>
      <c r="O150" s="321"/>
      <c r="P150" s="321"/>
      <c r="Q150" s="321"/>
      <c r="R150" s="135"/>
      <c r="T150" s="166" t="s">
        <v>5</v>
      </c>
      <c r="U150" s="42" t="s">
        <v>43</v>
      </c>
      <c r="V150" s="36"/>
      <c r="W150" s="167">
        <f t="shared" si="6"/>
        <v>0</v>
      </c>
      <c r="X150" s="167">
        <v>0</v>
      </c>
      <c r="Y150" s="167">
        <f t="shared" si="7"/>
        <v>0</v>
      </c>
      <c r="Z150" s="167">
        <v>0</v>
      </c>
      <c r="AA150" s="168">
        <f t="shared" si="8"/>
        <v>0</v>
      </c>
      <c r="AR150" s="18" t="s">
        <v>1466</v>
      </c>
      <c r="AT150" s="18" t="s">
        <v>236</v>
      </c>
      <c r="AU150" s="18" t="s">
        <v>87</v>
      </c>
      <c r="AY150" s="18" t="s">
        <v>188</v>
      </c>
      <c r="BE150" s="109">
        <f t="shared" si="9"/>
        <v>0</v>
      </c>
      <c r="BF150" s="109">
        <f t="shared" si="10"/>
        <v>0</v>
      </c>
      <c r="BG150" s="109">
        <f t="shared" si="11"/>
        <v>0</v>
      </c>
      <c r="BH150" s="109">
        <f t="shared" si="12"/>
        <v>0</v>
      </c>
      <c r="BI150" s="109">
        <f t="shared" si="13"/>
        <v>0</v>
      </c>
      <c r="BJ150" s="18" t="s">
        <v>87</v>
      </c>
      <c r="BK150" s="169">
        <f t="shared" si="14"/>
        <v>0</v>
      </c>
      <c r="BL150" s="18" t="s">
        <v>444</v>
      </c>
      <c r="BM150" s="18" t="s">
        <v>412</v>
      </c>
    </row>
    <row r="151" spans="2:65" s="1" customFormat="1" ht="22.5" customHeight="1">
      <c r="B151" s="132"/>
      <c r="C151" s="161" t="s">
        <v>305</v>
      </c>
      <c r="D151" s="161" t="s">
        <v>189</v>
      </c>
      <c r="E151" s="162" t="s">
        <v>305</v>
      </c>
      <c r="F151" s="319" t="s">
        <v>1485</v>
      </c>
      <c r="G151" s="319"/>
      <c r="H151" s="319"/>
      <c r="I151" s="319"/>
      <c r="J151" s="265" t="s">
        <v>247</v>
      </c>
      <c r="K151" s="266">
        <v>20</v>
      </c>
      <c r="L151" s="320">
        <v>0</v>
      </c>
      <c r="M151" s="320"/>
      <c r="N151" s="321">
        <f t="shared" si="5"/>
        <v>0</v>
      </c>
      <c r="O151" s="321"/>
      <c r="P151" s="321"/>
      <c r="Q151" s="321"/>
      <c r="R151" s="135"/>
      <c r="T151" s="166" t="s">
        <v>5</v>
      </c>
      <c r="U151" s="42" t="s">
        <v>43</v>
      </c>
      <c r="V151" s="36"/>
      <c r="W151" s="167">
        <f t="shared" si="6"/>
        <v>0</v>
      </c>
      <c r="X151" s="167">
        <v>0</v>
      </c>
      <c r="Y151" s="167">
        <f t="shared" si="7"/>
        <v>0</v>
      </c>
      <c r="Z151" s="167">
        <v>0</v>
      </c>
      <c r="AA151" s="168">
        <f t="shared" si="8"/>
        <v>0</v>
      </c>
      <c r="AR151" s="18" t="s">
        <v>444</v>
      </c>
      <c r="AT151" s="18" t="s">
        <v>189</v>
      </c>
      <c r="AU151" s="18" t="s">
        <v>87</v>
      </c>
      <c r="AY151" s="18" t="s">
        <v>188</v>
      </c>
      <c r="BE151" s="109">
        <f t="shared" si="9"/>
        <v>0</v>
      </c>
      <c r="BF151" s="109">
        <f t="shared" si="10"/>
        <v>0</v>
      </c>
      <c r="BG151" s="109">
        <f t="shared" si="11"/>
        <v>0</v>
      </c>
      <c r="BH151" s="109">
        <f t="shared" si="12"/>
        <v>0</v>
      </c>
      <c r="BI151" s="109">
        <f t="shared" si="13"/>
        <v>0</v>
      </c>
      <c r="BJ151" s="18" t="s">
        <v>87</v>
      </c>
      <c r="BK151" s="169">
        <f t="shared" si="14"/>
        <v>0</v>
      </c>
      <c r="BL151" s="18" t="s">
        <v>444</v>
      </c>
      <c r="BM151" s="18" t="s">
        <v>420</v>
      </c>
    </row>
    <row r="152" spans="2:65" s="1" customFormat="1" ht="31.5" customHeight="1">
      <c r="B152" s="132"/>
      <c r="C152" s="170" t="s">
        <v>309</v>
      </c>
      <c r="D152" s="170" t="s">
        <v>236</v>
      </c>
      <c r="E152" s="171" t="s">
        <v>309</v>
      </c>
      <c r="F152" s="331" t="s">
        <v>1486</v>
      </c>
      <c r="G152" s="331"/>
      <c r="H152" s="331"/>
      <c r="I152" s="331"/>
      <c r="J152" s="269" t="s">
        <v>247</v>
      </c>
      <c r="K152" s="270">
        <v>39</v>
      </c>
      <c r="L152" s="332">
        <v>0</v>
      </c>
      <c r="M152" s="332"/>
      <c r="N152" s="333">
        <f t="shared" si="5"/>
        <v>0</v>
      </c>
      <c r="O152" s="321"/>
      <c r="P152" s="321"/>
      <c r="Q152" s="321"/>
      <c r="R152" s="135"/>
      <c r="T152" s="166" t="s">
        <v>5</v>
      </c>
      <c r="U152" s="42" t="s">
        <v>43</v>
      </c>
      <c r="V152" s="36"/>
      <c r="W152" s="167">
        <f t="shared" si="6"/>
        <v>0</v>
      </c>
      <c r="X152" s="167">
        <v>0</v>
      </c>
      <c r="Y152" s="167">
        <f t="shared" si="7"/>
        <v>0</v>
      </c>
      <c r="Z152" s="167">
        <v>0</v>
      </c>
      <c r="AA152" s="168">
        <f t="shared" si="8"/>
        <v>0</v>
      </c>
      <c r="AR152" s="18" t="s">
        <v>1466</v>
      </c>
      <c r="AT152" s="18" t="s">
        <v>236</v>
      </c>
      <c r="AU152" s="18" t="s">
        <v>87</v>
      </c>
      <c r="AY152" s="18" t="s">
        <v>188</v>
      </c>
      <c r="BE152" s="109">
        <f t="shared" si="9"/>
        <v>0</v>
      </c>
      <c r="BF152" s="109">
        <f t="shared" si="10"/>
        <v>0</v>
      </c>
      <c r="BG152" s="109">
        <f t="shared" si="11"/>
        <v>0</v>
      </c>
      <c r="BH152" s="109">
        <f t="shared" si="12"/>
        <v>0</v>
      </c>
      <c r="BI152" s="109">
        <f t="shared" si="13"/>
        <v>0</v>
      </c>
      <c r="BJ152" s="18" t="s">
        <v>87</v>
      </c>
      <c r="BK152" s="169">
        <f t="shared" si="14"/>
        <v>0</v>
      </c>
      <c r="BL152" s="18" t="s">
        <v>444</v>
      </c>
      <c r="BM152" s="18" t="s">
        <v>428</v>
      </c>
    </row>
    <row r="153" spans="2:65" s="1" customFormat="1" ht="22.5" customHeight="1">
      <c r="B153" s="132"/>
      <c r="C153" s="161" t="s">
        <v>313</v>
      </c>
      <c r="D153" s="161" t="s">
        <v>189</v>
      </c>
      <c r="E153" s="162" t="s">
        <v>313</v>
      </c>
      <c r="F153" s="319" t="s">
        <v>1485</v>
      </c>
      <c r="G153" s="319"/>
      <c r="H153" s="319"/>
      <c r="I153" s="319"/>
      <c r="J153" s="265" t="s">
        <v>247</v>
      </c>
      <c r="K153" s="266">
        <v>39</v>
      </c>
      <c r="L153" s="320">
        <v>0</v>
      </c>
      <c r="M153" s="320"/>
      <c r="N153" s="321">
        <f t="shared" si="5"/>
        <v>0</v>
      </c>
      <c r="O153" s="321"/>
      <c r="P153" s="321"/>
      <c r="Q153" s="321"/>
      <c r="R153" s="135"/>
      <c r="T153" s="166" t="s">
        <v>5</v>
      </c>
      <c r="U153" s="42" t="s">
        <v>43</v>
      </c>
      <c r="V153" s="36"/>
      <c r="W153" s="167">
        <f t="shared" si="6"/>
        <v>0</v>
      </c>
      <c r="X153" s="167">
        <v>0</v>
      </c>
      <c r="Y153" s="167">
        <f t="shared" si="7"/>
        <v>0</v>
      </c>
      <c r="Z153" s="167">
        <v>0</v>
      </c>
      <c r="AA153" s="168">
        <f t="shared" si="8"/>
        <v>0</v>
      </c>
      <c r="AR153" s="18" t="s">
        <v>444</v>
      </c>
      <c r="AT153" s="18" t="s">
        <v>189</v>
      </c>
      <c r="AU153" s="18" t="s">
        <v>87</v>
      </c>
      <c r="AY153" s="18" t="s">
        <v>188</v>
      </c>
      <c r="BE153" s="109">
        <f t="shared" si="9"/>
        <v>0</v>
      </c>
      <c r="BF153" s="109">
        <f t="shared" si="10"/>
        <v>0</v>
      </c>
      <c r="BG153" s="109">
        <f t="shared" si="11"/>
        <v>0</v>
      </c>
      <c r="BH153" s="109">
        <f t="shared" si="12"/>
        <v>0</v>
      </c>
      <c r="BI153" s="109">
        <f t="shared" si="13"/>
        <v>0</v>
      </c>
      <c r="BJ153" s="18" t="s">
        <v>87</v>
      </c>
      <c r="BK153" s="169">
        <f t="shared" si="14"/>
        <v>0</v>
      </c>
      <c r="BL153" s="18" t="s">
        <v>444</v>
      </c>
      <c r="BM153" s="18" t="s">
        <v>436</v>
      </c>
    </row>
    <row r="154" spans="2:65" s="1" customFormat="1" ht="31.5" customHeight="1">
      <c r="B154" s="132"/>
      <c r="C154" s="170" t="s">
        <v>317</v>
      </c>
      <c r="D154" s="170" t="s">
        <v>236</v>
      </c>
      <c r="E154" s="171" t="s">
        <v>317</v>
      </c>
      <c r="F154" s="331" t="s">
        <v>1487</v>
      </c>
      <c r="G154" s="331"/>
      <c r="H154" s="331"/>
      <c r="I154" s="331"/>
      <c r="J154" s="269" t="s">
        <v>247</v>
      </c>
      <c r="K154" s="270">
        <v>1</v>
      </c>
      <c r="L154" s="332">
        <v>0</v>
      </c>
      <c r="M154" s="332"/>
      <c r="N154" s="333">
        <f t="shared" si="5"/>
        <v>0</v>
      </c>
      <c r="O154" s="321"/>
      <c r="P154" s="321"/>
      <c r="Q154" s="321"/>
      <c r="R154" s="135"/>
      <c r="T154" s="166" t="s">
        <v>5</v>
      </c>
      <c r="U154" s="42" t="s">
        <v>43</v>
      </c>
      <c r="V154" s="36"/>
      <c r="W154" s="167">
        <f t="shared" si="6"/>
        <v>0</v>
      </c>
      <c r="X154" s="167">
        <v>0</v>
      </c>
      <c r="Y154" s="167">
        <f t="shared" si="7"/>
        <v>0</v>
      </c>
      <c r="Z154" s="167">
        <v>0</v>
      </c>
      <c r="AA154" s="168">
        <f t="shared" si="8"/>
        <v>0</v>
      </c>
      <c r="AR154" s="18" t="s">
        <v>1466</v>
      </c>
      <c r="AT154" s="18" t="s">
        <v>236</v>
      </c>
      <c r="AU154" s="18" t="s">
        <v>87</v>
      </c>
      <c r="AY154" s="18" t="s">
        <v>188</v>
      </c>
      <c r="BE154" s="109">
        <f t="shared" si="9"/>
        <v>0</v>
      </c>
      <c r="BF154" s="109">
        <f t="shared" si="10"/>
        <v>0</v>
      </c>
      <c r="BG154" s="109">
        <f t="shared" si="11"/>
        <v>0</v>
      </c>
      <c r="BH154" s="109">
        <f t="shared" si="12"/>
        <v>0</v>
      </c>
      <c r="BI154" s="109">
        <f t="shared" si="13"/>
        <v>0</v>
      </c>
      <c r="BJ154" s="18" t="s">
        <v>87</v>
      </c>
      <c r="BK154" s="169">
        <f t="shared" si="14"/>
        <v>0</v>
      </c>
      <c r="BL154" s="18" t="s">
        <v>444</v>
      </c>
      <c r="BM154" s="18" t="s">
        <v>444</v>
      </c>
    </row>
    <row r="155" spans="2:65" s="1" customFormat="1" ht="22.5" customHeight="1">
      <c r="B155" s="132"/>
      <c r="C155" s="161" t="s">
        <v>321</v>
      </c>
      <c r="D155" s="161" t="s">
        <v>189</v>
      </c>
      <c r="E155" s="162" t="s">
        <v>321</v>
      </c>
      <c r="F155" s="319" t="s">
        <v>1485</v>
      </c>
      <c r="G155" s="319"/>
      <c r="H155" s="319"/>
      <c r="I155" s="319"/>
      <c r="J155" s="265" t="s">
        <v>247</v>
      </c>
      <c r="K155" s="266">
        <v>1</v>
      </c>
      <c r="L155" s="320">
        <v>0</v>
      </c>
      <c r="M155" s="320"/>
      <c r="N155" s="321">
        <f t="shared" ref="N155:N186" si="15">ROUND(L155*K155,3)</f>
        <v>0</v>
      </c>
      <c r="O155" s="321"/>
      <c r="P155" s="321"/>
      <c r="Q155" s="321"/>
      <c r="R155" s="135"/>
      <c r="T155" s="166" t="s">
        <v>5</v>
      </c>
      <c r="U155" s="42" t="s">
        <v>43</v>
      </c>
      <c r="V155" s="36"/>
      <c r="W155" s="167">
        <f t="shared" ref="W155:W186" si="16">V155*K155</f>
        <v>0</v>
      </c>
      <c r="X155" s="167">
        <v>0</v>
      </c>
      <c r="Y155" s="167">
        <f t="shared" ref="Y155:Y186" si="17">X155*K155</f>
        <v>0</v>
      </c>
      <c r="Z155" s="167">
        <v>0</v>
      </c>
      <c r="AA155" s="168">
        <f t="shared" ref="AA155:AA186" si="18">Z155*K155</f>
        <v>0</v>
      </c>
      <c r="AR155" s="18" t="s">
        <v>444</v>
      </c>
      <c r="AT155" s="18" t="s">
        <v>189</v>
      </c>
      <c r="AU155" s="18" t="s">
        <v>87</v>
      </c>
      <c r="AY155" s="18" t="s">
        <v>188</v>
      </c>
      <c r="BE155" s="109">
        <f t="shared" ref="BE155:BE186" si="19">IF(U155="základná",N155,0)</f>
        <v>0</v>
      </c>
      <c r="BF155" s="109">
        <f t="shared" ref="BF155:BF186" si="20">IF(U155="znížená",N155,0)</f>
        <v>0</v>
      </c>
      <c r="BG155" s="109">
        <f t="shared" ref="BG155:BG186" si="21">IF(U155="zákl. prenesená",N155,0)</f>
        <v>0</v>
      </c>
      <c r="BH155" s="109">
        <f t="shared" ref="BH155:BH186" si="22">IF(U155="zníž. prenesená",N155,0)</f>
        <v>0</v>
      </c>
      <c r="BI155" s="109">
        <f t="shared" ref="BI155:BI186" si="23">IF(U155="nulová",N155,0)</f>
        <v>0</v>
      </c>
      <c r="BJ155" s="18" t="s">
        <v>87</v>
      </c>
      <c r="BK155" s="169">
        <f t="shared" ref="BK155:BK186" si="24">ROUND(L155*K155,3)</f>
        <v>0</v>
      </c>
      <c r="BL155" s="18" t="s">
        <v>444</v>
      </c>
      <c r="BM155" s="18" t="s">
        <v>452</v>
      </c>
    </row>
    <row r="156" spans="2:65" s="1" customFormat="1" ht="31.5" customHeight="1">
      <c r="B156" s="132"/>
      <c r="C156" s="170" t="s">
        <v>325</v>
      </c>
      <c r="D156" s="170" t="s">
        <v>236</v>
      </c>
      <c r="E156" s="171" t="s">
        <v>325</v>
      </c>
      <c r="F156" s="331" t="s">
        <v>1488</v>
      </c>
      <c r="G156" s="331"/>
      <c r="H156" s="331"/>
      <c r="I156" s="331"/>
      <c r="J156" s="269" t="s">
        <v>247</v>
      </c>
      <c r="K156" s="270">
        <v>23</v>
      </c>
      <c r="L156" s="332">
        <v>0</v>
      </c>
      <c r="M156" s="332"/>
      <c r="N156" s="333">
        <f t="shared" si="15"/>
        <v>0</v>
      </c>
      <c r="O156" s="321"/>
      <c r="P156" s="321"/>
      <c r="Q156" s="321"/>
      <c r="R156" s="135"/>
      <c r="T156" s="166" t="s">
        <v>5</v>
      </c>
      <c r="U156" s="42" t="s">
        <v>43</v>
      </c>
      <c r="V156" s="36"/>
      <c r="W156" s="167">
        <f t="shared" si="16"/>
        <v>0</v>
      </c>
      <c r="X156" s="167">
        <v>0</v>
      </c>
      <c r="Y156" s="167">
        <f t="shared" si="17"/>
        <v>0</v>
      </c>
      <c r="Z156" s="167">
        <v>0</v>
      </c>
      <c r="AA156" s="168">
        <f t="shared" si="18"/>
        <v>0</v>
      </c>
      <c r="AR156" s="18" t="s">
        <v>1466</v>
      </c>
      <c r="AT156" s="18" t="s">
        <v>236</v>
      </c>
      <c r="AU156" s="18" t="s">
        <v>87</v>
      </c>
      <c r="AY156" s="18" t="s">
        <v>188</v>
      </c>
      <c r="BE156" s="109">
        <f t="shared" si="19"/>
        <v>0</v>
      </c>
      <c r="BF156" s="109">
        <f t="shared" si="20"/>
        <v>0</v>
      </c>
      <c r="BG156" s="109">
        <f t="shared" si="21"/>
        <v>0</v>
      </c>
      <c r="BH156" s="109">
        <f t="shared" si="22"/>
        <v>0</v>
      </c>
      <c r="BI156" s="109">
        <f t="shared" si="23"/>
        <v>0</v>
      </c>
      <c r="BJ156" s="18" t="s">
        <v>87</v>
      </c>
      <c r="BK156" s="169">
        <f t="shared" si="24"/>
        <v>0</v>
      </c>
      <c r="BL156" s="18" t="s">
        <v>444</v>
      </c>
      <c r="BM156" s="18" t="s">
        <v>460</v>
      </c>
    </row>
    <row r="157" spans="2:65" s="1" customFormat="1" ht="22.5" customHeight="1">
      <c r="B157" s="132"/>
      <c r="C157" s="161" t="s">
        <v>329</v>
      </c>
      <c r="D157" s="161" t="s">
        <v>189</v>
      </c>
      <c r="E157" s="162" t="s">
        <v>329</v>
      </c>
      <c r="F157" s="319" t="s">
        <v>1485</v>
      </c>
      <c r="G157" s="319"/>
      <c r="H157" s="319"/>
      <c r="I157" s="319"/>
      <c r="J157" s="265" t="s">
        <v>247</v>
      </c>
      <c r="K157" s="266">
        <v>23</v>
      </c>
      <c r="L157" s="320">
        <v>0</v>
      </c>
      <c r="M157" s="320"/>
      <c r="N157" s="321">
        <f t="shared" si="15"/>
        <v>0</v>
      </c>
      <c r="O157" s="321"/>
      <c r="P157" s="321"/>
      <c r="Q157" s="321"/>
      <c r="R157" s="135"/>
      <c r="T157" s="166" t="s">
        <v>5</v>
      </c>
      <c r="U157" s="42" t="s">
        <v>43</v>
      </c>
      <c r="V157" s="36"/>
      <c r="W157" s="167">
        <f t="shared" si="16"/>
        <v>0</v>
      </c>
      <c r="X157" s="167">
        <v>0</v>
      </c>
      <c r="Y157" s="167">
        <f t="shared" si="17"/>
        <v>0</v>
      </c>
      <c r="Z157" s="167">
        <v>0</v>
      </c>
      <c r="AA157" s="168">
        <f t="shared" si="18"/>
        <v>0</v>
      </c>
      <c r="AR157" s="18" t="s">
        <v>444</v>
      </c>
      <c r="AT157" s="18" t="s">
        <v>189</v>
      </c>
      <c r="AU157" s="18" t="s">
        <v>87</v>
      </c>
      <c r="AY157" s="18" t="s">
        <v>188</v>
      </c>
      <c r="BE157" s="109">
        <f t="shared" si="19"/>
        <v>0</v>
      </c>
      <c r="BF157" s="109">
        <f t="shared" si="20"/>
        <v>0</v>
      </c>
      <c r="BG157" s="109">
        <f t="shared" si="21"/>
        <v>0</v>
      </c>
      <c r="BH157" s="109">
        <f t="shared" si="22"/>
        <v>0</v>
      </c>
      <c r="BI157" s="109">
        <f t="shared" si="23"/>
        <v>0</v>
      </c>
      <c r="BJ157" s="18" t="s">
        <v>87</v>
      </c>
      <c r="BK157" s="169">
        <f t="shared" si="24"/>
        <v>0</v>
      </c>
      <c r="BL157" s="18" t="s">
        <v>444</v>
      </c>
      <c r="BM157" s="18" t="s">
        <v>468</v>
      </c>
    </row>
    <row r="158" spans="2:65" s="1" customFormat="1" ht="31.5" customHeight="1">
      <c r="B158" s="132"/>
      <c r="C158" s="170" t="s">
        <v>333</v>
      </c>
      <c r="D158" s="170" t="s">
        <v>236</v>
      </c>
      <c r="E158" s="171" t="s">
        <v>333</v>
      </c>
      <c r="F158" s="331" t="s">
        <v>1489</v>
      </c>
      <c r="G158" s="331"/>
      <c r="H158" s="331"/>
      <c r="I158" s="331"/>
      <c r="J158" s="269" t="s">
        <v>247</v>
      </c>
      <c r="K158" s="270">
        <v>1</v>
      </c>
      <c r="L158" s="332">
        <v>0</v>
      </c>
      <c r="M158" s="332"/>
      <c r="N158" s="333">
        <f t="shared" si="15"/>
        <v>0</v>
      </c>
      <c r="O158" s="321"/>
      <c r="P158" s="321"/>
      <c r="Q158" s="321"/>
      <c r="R158" s="135"/>
      <c r="T158" s="166" t="s">
        <v>5</v>
      </c>
      <c r="U158" s="42" t="s">
        <v>43</v>
      </c>
      <c r="V158" s="36"/>
      <c r="W158" s="167">
        <f t="shared" si="16"/>
        <v>0</v>
      </c>
      <c r="X158" s="167">
        <v>0</v>
      </c>
      <c r="Y158" s="167">
        <f t="shared" si="17"/>
        <v>0</v>
      </c>
      <c r="Z158" s="167">
        <v>0</v>
      </c>
      <c r="AA158" s="168">
        <f t="shared" si="18"/>
        <v>0</v>
      </c>
      <c r="AR158" s="18" t="s">
        <v>1466</v>
      </c>
      <c r="AT158" s="18" t="s">
        <v>236</v>
      </c>
      <c r="AU158" s="18" t="s">
        <v>87</v>
      </c>
      <c r="AY158" s="18" t="s">
        <v>188</v>
      </c>
      <c r="BE158" s="109">
        <f t="shared" si="19"/>
        <v>0</v>
      </c>
      <c r="BF158" s="109">
        <f t="shared" si="20"/>
        <v>0</v>
      </c>
      <c r="BG158" s="109">
        <f t="shared" si="21"/>
        <v>0</v>
      </c>
      <c r="BH158" s="109">
        <f t="shared" si="22"/>
        <v>0</v>
      </c>
      <c r="BI158" s="109">
        <f t="shared" si="23"/>
        <v>0</v>
      </c>
      <c r="BJ158" s="18" t="s">
        <v>87</v>
      </c>
      <c r="BK158" s="169">
        <f t="shared" si="24"/>
        <v>0</v>
      </c>
      <c r="BL158" s="18" t="s">
        <v>444</v>
      </c>
      <c r="BM158" s="18" t="s">
        <v>476</v>
      </c>
    </row>
    <row r="159" spans="2:65" s="1" customFormat="1" ht="22.5" customHeight="1">
      <c r="B159" s="132"/>
      <c r="C159" s="161" t="s">
        <v>337</v>
      </c>
      <c r="D159" s="161" t="s">
        <v>189</v>
      </c>
      <c r="E159" s="162" t="s">
        <v>337</v>
      </c>
      <c r="F159" s="319" t="s">
        <v>1485</v>
      </c>
      <c r="G159" s="319"/>
      <c r="H159" s="319"/>
      <c r="I159" s="319"/>
      <c r="J159" s="265" t="s">
        <v>247</v>
      </c>
      <c r="K159" s="266">
        <v>1</v>
      </c>
      <c r="L159" s="320">
        <v>0</v>
      </c>
      <c r="M159" s="320"/>
      <c r="N159" s="321">
        <f t="shared" si="15"/>
        <v>0</v>
      </c>
      <c r="O159" s="321"/>
      <c r="P159" s="321"/>
      <c r="Q159" s="321"/>
      <c r="R159" s="135"/>
      <c r="T159" s="166" t="s">
        <v>5</v>
      </c>
      <c r="U159" s="42" t="s">
        <v>43</v>
      </c>
      <c r="V159" s="36"/>
      <c r="W159" s="167">
        <f t="shared" si="16"/>
        <v>0</v>
      </c>
      <c r="X159" s="167">
        <v>0</v>
      </c>
      <c r="Y159" s="167">
        <f t="shared" si="17"/>
        <v>0</v>
      </c>
      <c r="Z159" s="167">
        <v>0</v>
      </c>
      <c r="AA159" s="168">
        <f t="shared" si="18"/>
        <v>0</v>
      </c>
      <c r="AR159" s="18" t="s">
        <v>444</v>
      </c>
      <c r="AT159" s="18" t="s">
        <v>189</v>
      </c>
      <c r="AU159" s="18" t="s">
        <v>87</v>
      </c>
      <c r="AY159" s="18" t="s">
        <v>188</v>
      </c>
      <c r="BE159" s="109">
        <f t="shared" si="19"/>
        <v>0</v>
      </c>
      <c r="BF159" s="109">
        <f t="shared" si="20"/>
        <v>0</v>
      </c>
      <c r="BG159" s="109">
        <f t="shared" si="21"/>
        <v>0</v>
      </c>
      <c r="BH159" s="109">
        <f t="shared" si="22"/>
        <v>0</v>
      </c>
      <c r="BI159" s="109">
        <f t="shared" si="23"/>
        <v>0</v>
      </c>
      <c r="BJ159" s="18" t="s">
        <v>87</v>
      </c>
      <c r="BK159" s="169">
        <f t="shared" si="24"/>
        <v>0</v>
      </c>
      <c r="BL159" s="18" t="s">
        <v>444</v>
      </c>
      <c r="BM159" s="18" t="s">
        <v>484</v>
      </c>
    </row>
    <row r="160" spans="2:65" s="1" customFormat="1" ht="22.5" customHeight="1">
      <c r="B160" s="132"/>
      <c r="C160" s="170" t="s">
        <v>341</v>
      </c>
      <c r="D160" s="170" t="s">
        <v>236</v>
      </c>
      <c r="E160" s="171" t="s">
        <v>341</v>
      </c>
      <c r="F160" s="331" t="s">
        <v>1490</v>
      </c>
      <c r="G160" s="331"/>
      <c r="H160" s="331"/>
      <c r="I160" s="331"/>
      <c r="J160" s="269" t="s">
        <v>247</v>
      </c>
      <c r="K160" s="270">
        <v>1</v>
      </c>
      <c r="L160" s="332">
        <v>0</v>
      </c>
      <c r="M160" s="332"/>
      <c r="N160" s="333">
        <f t="shared" si="15"/>
        <v>0</v>
      </c>
      <c r="O160" s="321"/>
      <c r="P160" s="321"/>
      <c r="Q160" s="321"/>
      <c r="R160" s="135"/>
      <c r="T160" s="166" t="s">
        <v>5</v>
      </c>
      <c r="U160" s="42" t="s">
        <v>43</v>
      </c>
      <c r="V160" s="36"/>
      <c r="W160" s="167">
        <f t="shared" si="16"/>
        <v>0</v>
      </c>
      <c r="X160" s="167">
        <v>0</v>
      </c>
      <c r="Y160" s="167">
        <f t="shared" si="17"/>
        <v>0</v>
      </c>
      <c r="Z160" s="167">
        <v>0</v>
      </c>
      <c r="AA160" s="168">
        <f t="shared" si="18"/>
        <v>0</v>
      </c>
      <c r="AR160" s="18" t="s">
        <v>1466</v>
      </c>
      <c r="AT160" s="18" t="s">
        <v>236</v>
      </c>
      <c r="AU160" s="18" t="s">
        <v>87</v>
      </c>
      <c r="AY160" s="18" t="s">
        <v>188</v>
      </c>
      <c r="BE160" s="109">
        <f t="shared" si="19"/>
        <v>0</v>
      </c>
      <c r="BF160" s="109">
        <f t="shared" si="20"/>
        <v>0</v>
      </c>
      <c r="BG160" s="109">
        <f t="shared" si="21"/>
        <v>0</v>
      </c>
      <c r="BH160" s="109">
        <f t="shared" si="22"/>
        <v>0</v>
      </c>
      <c r="BI160" s="109">
        <f t="shared" si="23"/>
        <v>0</v>
      </c>
      <c r="BJ160" s="18" t="s">
        <v>87</v>
      </c>
      <c r="BK160" s="169">
        <f t="shared" si="24"/>
        <v>0</v>
      </c>
      <c r="BL160" s="18" t="s">
        <v>444</v>
      </c>
      <c r="BM160" s="18" t="s">
        <v>492</v>
      </c>
    </row>
    <row r="161" spans="2:65" s="1" customFormat="1" ht="22.5" customHeight="1">
      <c r="B161" s="132"/>
      <c r="C161" s="161" t="s">
        <v>345</v>
      </c>
      <c r="D161" s="161" t="s">
        <v>189</v>
      </c>
      <c r="E161" s="162" t="s">
        <v>345</v>
      </c>
      <c r="F161" s="319" t="s">
        <v>1485</v>
      </c>
      <c r="G161" s="319"/>
      <c r="H161" s="319"/>
      <c r="I161" s="319"/>
      <c r="J161" s="265" t="s">
        <v>247</v>
      </c>
      <c r="K161" s="266">
        <v>1</v>
      </c>
      <c r="L161" s="320">
        <v>0</v>
      </c>
      <c r="M161" s="320"/>
      <c r="N161" s="321">
        <f t="shared" si="15"/>
        <v>0</v>
      </c>
      <c r="O161" s="321"/>
      <c r="P161" s="321"/>
      <c r="Q161" s="321"/>
      <c r="R161" s="135"/>
      <c r="T161" s="166" t="s">
        <v>5</v>
      </c>
      <c r="U161" s="42" t="s">
        <v>43</v>
      </c>
      <c r="V161" s="36"/>
      <c r="W161" s="167">
        <f t="shared" si="16"/>
        <v>0</v>
      </c>
      <c r="X161" s="167">
        <v>0</v>
      </c>
      <c r="Y161" s="167">
        <f t="shared" si="17"/>
        <v>0</v>
      </c>
      <c r="Z161" s="167">
        <v>0</v>
      </c>
      <c r="AA161" s="168">
        <f t="shared" si="18"/>
        <v>0</v>
      </c>
      <c r="AR161" s="18" t="s">
        <v>444</v>
      </c>
      <c r="AT161" s="18" t="s">
        <v>189</v>
      </c>
      <c r="AU161" s="18" t="s">
        <v>87</v>
      </c>
      <c r="AY161" s="18" t="s">
        <v>188</v>
      </c>
      <c r="BE161" s="109">
        <f t="shared" si="19"/>
        <v>0</v>
      </c>
      <c r="BF161" s="109">
        <f t="shared" si="20"/>
        <v>0</v>
      </c>
      <c r="BG161" s="109">
        <f t="shared" si="21"/>
        <v>0</v>
      </c>
      <c r="BH161" s="109">
        <f t="shared" si="22"/>
        <v>0</v>
      </c>
      <c r="BI161" s="109">
        <f t="shared" si="23"/>
        <v>0</v>
      </c>
      <c r="BJ161" s="18" t="s">
        <v>87</v>
      </c>
      <c r="BK161" s="169">
        <f t="shared" si="24"/>
        <v>0</v>
      </c>
      <c r="BL161" s="18" t="s">
        <v>444</v>
      </c>
      <c r="BM161" s="18" t="s">
        <v>500</v>
      </c>
    </row>
    <row r="162" spans="2:65" s="1" customFormat="1" ht="22.5" customHeight="1">
      <c r="B162" s="132"/>
      <c r="C162" s="170" t="s">
        <v>349</v>
      </c>
      <c r="D162" s="170" t="s">
        <v>236</v>
      </c>
      <c r="E162" s="171" t="s">
        <v>349</v>
      </c>
      <c r="F162" s="331" t="s">
        <v>1491</v>
      </c>
      <c r="G162" s="331"/>
      <c r="H162" s="331"/>
      <c r="I162" s="331"/>
      <c r="J162" s="269" t="s">
        <v>247</v>
      </c>
      <c r="K162" s="270">
        <v>1</v>
      </c>
      <c r="L162" s="332">
        <v>0</v>
      </c>
      <c r="M162" s="332"/>
      <c r="N162" s="333">
        <f t="shared" si="15"/>
        <v>0</v>
      </c>
      <c r="O162" s="321"/>
      <c r="P162" s="321"/>
      <c r="Q162" s="321"/>
      <c r="R162" s="135"/>
      <c r="T162" s="166" t="s">
        <v>5</v>
      </c>
      <c r="U162" s="42" t="s">
        <v>43</v>
      </c>
      <c r="V162" s="36"/>
      <c r="W162" s="167">
        <f t="shared" si="16"/>
        <v>0</v>
      </c>
      <c r="X162" s="167">
        <v>0</v>
      </c>
      <c r="Y162" s="167">
        <f t="shared" si="17"/>
        <v>0</v>
      </c>
      <c r="Z162" s="167">
        <v>0</v>
      </c>
      <c r="AA162" s="168">
        <f t="shared" si="18"/>
        <v>0</v>
      </c>
      <c r="AR162" s="18" t="s">
        <v>1466</v>
      </c>
      <c r="AT162" s="18" t="s">
        <v>236</v>
      </c>
      <c r="AU162" s="18" t="s">
        <v>87</v>
      </c>
      <c r="AY162" s="18" t="s">
        <v>188</v>
      </c>
      <c r="BE162" s="109">
        <f t="shared" si="19"/>
        <v>0</v>
      </c>
      <c r="BF162" s="109">
        <f t="shared" si="20"/>
        <v>0</v>
      </c>
      <c r="BG162" s="109">
        <f t="shared" si="21"/>
        <v>0</v>
      </c>
      <c r="BH162" s="109">
        <f t="shared" si="22"/>
        <v>0</v>
      </c>
      <c r="BI162" s="109">
        <f t="shared" si="23"/>
        <v>0</v>
      </c>
      <c r="BJ162" s="18" t="s">
        <v>87</v>
      </c>
      <c r="BK162" s="169">
        <f t="shared" si="24"/>
        <v>0</v>
      </c>
      <c r="BL162" s="18" t="s">
        <v>444</v>
      </c>
      <c r="BM162" s="18" t="s">
        <v>508</v>
      </c>
    </row>
    <row r="163" spans="2:65" s="1" customFormat="1" ht="22.5" customHeight="1">
      <c r="B163" s="132"/>
      <c r="C163" s="161" t="s">
        <v>353</v>
      </c>
      <c r="D163" s="161" t="s">
        <v>189</v>
      </c>
      <c r="E163" s="162" t="s">
        <v>353</v>
      </c>
      <c r="F163" s="319" t="s">
        <v>1492</v>
      </c>
      <c r="G163" s="319"/>
      <c r="H163" s="319"/>
      <c r="I163" s="319"/>
      <c r="J163" s="265" t="s">
        <v>247</v>
      </c>
      <c r="K163" s="266">
        <v>1</v>
      </c>
      <c r="L163" s="320">
        <v>0</v>
      </c>
      <c r="M163" s="320"/>
      <c r="N163" s="321">
        <f t="shared" si="15"/>
        <v>0</v>
      </c>
      <c r="O163" s="321"/>
      <c r="P163" s="321"/>
      <c r="Q163" s="321"/>
      <c r="R163" s="135"/>
      <c r="T163" s="166" t="s">
        <v>5</v>
      </c>
      <c r="U163" s="42" t="s">
        <v>43</v>
      </c>
      <c r="V163" s="36"/>
      <c r="W163" s="167">
        <f t="shared" si="16"/>
        <v>0</v>
      </c>
      <c r="X163" s="167">
        <v>0</v>
      </c>
      <c r="Y163" s="167">
        <f t="shared" si="17"/>
        <v>0</v>
      </c>
      <c r="Z163" s="167">
        <v>0</v>
      </c>
      <c r="AA163" s="168">
        <f t="shared" si="18"/>
        <v>0</v>
      </c>
      <c r="AR163" s="18" t="s">
        <v>444</v>
      </c>
      <c r="AT163" s="18" t="s">
        <v>189</v>
      </c>
      <c r="AU163" s="18" t="s">
        <v>87</v>
      </c>
      <c r="AY163" s="18" t="s">
        <v>188</v>
      </c>
      <c r="BE163" s="109">
        <f t="shared" si="19"/>
        <v>0</v>
      </c>
      <c r="BF163" s="109">
        <f t="shared" si="20"/>
        <v>0</v>
      </c>
      <c r="BG163" s="109">
        <f t="shared" si="21"/>
        <v>0</v>
      </c>
      <c r="BH163" s="109">
        <f t="shared" si="22"/>
        <v>0</v>
      </c>
      <c r="BI163" s="109">
        <f t="shared" si="23"/>
        <v>0</v>
      </c>
      <c r="BJ163" s="18" t="s">
        <v>87</v>
      </c>
      <c r="BK163" s="169">
        <f t="shared" si="24"/>
        <v>0</v>
      </c>
      <c r="BL163" s="18" t="s">
        <v>444</v>
      </c>
      <c r="BM163" s="18" t="s">
        <v>516</v>
      </c>
    </row>
    <row r="164" spans="2:65" s="1" customFormat="1" ht="22.5" customHeight="1">
      <c r="B164" s="132"/>
      <c r="C164" s="170" t="s">
        <v>357</v>
      </c>
      <c r="D164" s="170" t="s">
        <v>236</v>
      </c>
      <c r="E164" s="171" t="s">
        <v>357</v>
      </c>
      <c r="F164" s="331" t="s">
        <v>1493</v>
      </c>
      <c r="G164" s="331"/>
      <c r="H164" s="331"/>
      <c r="I164" s="331"/>
      <c r="J164" s="269" t="s">
        <v>247</v>
      </c>
      <c r="K164" s="270">
        <v>10</v>
      </c>
      <c r="L164" s="332">
        <v>0</v>
      </c>
      <c r="M164" s="332"/>
      <c r="N164" s="333">
        <f t="shared" si="15"/>
        <v>0</v>
      </c>
      <c r="O164" s="321"/>
      <c r="P164" s="321"/>
      <c r="Q164" s="321"/>
      <c r="R164" s="135"/>
      <c r="T164" s="166" t="s">
        <v>5</v>
      </c>
      <c r="U164" s="42" t="s">
        <v>43</v>
      </c>
      <c r="V164" s="36"/>
      <c r="W164" s="167">
        <f t="shared" si="16"/>
        <v>0</v>
      </c>
      <c r="X164" s="167">
        <v>0</v>
      </c>
      <c r="Y164" s="167">
        <f t="shared" si="17"/>
        <v>0</v>
      </c>
      <c r="Z164" s="167">
        <v>0</v>
      </c>
      <c r="AA164" s="168">
        <f t="shared" si="18"/>
        <v>0</v>
      </c>
      <c r="AR164" s="18" t="s">
        <v>1466</v>
      </c>
      <c r="AT164" s="18" t="s">
        <v>236</v>
      </c>
      <c r="AU164" s="18" t="s">
        <v>87</v>
      </c>
      <c r="AY164" s="18" t="s">
        <v>188</v>
      </c>
      <c r="BE164" s="109">
        <f t="shared" si="19"/>
        <v>0</v>
      </c>
      <c r="BF164" s="109">
        <f t="shared" si="20"/>
        <v>0</v>
      </c>
      <c r="BG164" s="109">
        <f t="shared" si="21"/>
        <v>0</v>
      </c>
      <c r="BH164" s="109">
        <f t="shared" si="22"/>
        <v>0</v>
      </c>
      <c r="BI164" s="109">
        <f t="shared" si="23"/>
        <v>0</v>
      </c>
      <c r="BJ164" s="18" t="s">
        <v>87</v>
      </c>
      <c r="BK164" s="169">
        <f t="shared" si="24"/>
        <v>0</v>
      </c>
      <c r="BL164" s="18" t="s">
        <v>444</v>
      </c>
      <c r="BM164" s="18" t="s">
        <v>524</v>
      </c>
    </row>
    <row r="165" spans="2:65" s="1" customFormat="1" ht="22.5" customHeight="1">
      <c r="B165" s="132"/>
      <c r="C165" s="161" t="s">
        <v>361</v>
      </c>
      <c r="D165" s="161" t="s">
        <v>189</v>
      </c>
      <c r="E165" s="162" t="s">
        <v>361</v>
      </c>
      <c r="F165" s="319" t="s">
        <v>1485</v>
      </c>
      <c r="G165" s="319"/>
      <c r="H165" s="319"/>
      <c r="I165" s="319"/>
      <c r="J165" s="265" t="s">
        <v>247</v>
      </c>
      <c r="K165" s="266">
        <v>10</v>
      </c>
      <c r="L165" s="320">
        <v>0</v>
      </c>
      <c r="M165" s="320"/>
      <c r="N165" s="321">
        <f t="shared" si="15"/>
        <v>0</v>
      </c>
      <c r="O165" s="321"/>
      <c r="P165" s="321"/>
      <c r="Q165" s="321"/>
      <c r="R165" s="135"/>
      <c r="T165" s="166" t="s">
        <v>5</v>
      </c>
      <c r="U165" s="42" t="s">
        <v>43</v>
      </c>
      <c r="V165" s="36"/>
      <c r="W165" s="167">
        <f t="shared" si="16"/>
        <v>0</v>
      </c>
      <c r="X165" s="167">
        <v>0</v>
      </c>
      <c r="Y165" s="167">
        <f t="shared" si="17"/>
        <v>0</v>
      </c>
      <c r="Z165" s="167">
        <v>0</v>
      </c>
      <c r="AA165" s="168">
        <f t="shared" si="18"/>
        <v>0</v>
      </c>
      <c r="AR165" s="18" t="s">
        <v>444</v>
      </c>
      <c r="AT165" s="18" t="s">
        <v>189</v>
      </c>
      <c r="AU165" s="18" t="s">
        <v>87</v>
      </c>
      <c r="AY165" s="18" t="s">
        <v>188</v>
      </c>
      <c r="BE165" s="109">
        <f t="shared" si="19"/>
        <v>0</v>
      </c>
      <c r="BF165" s="109">
        <f t="shared" si="20"/>
        <v>0</v>
      </c>
      <c r="BG165" s="109">
        <f t="shared" si="21"/>
        <v>0</v>
      </c>
      <c r="BH165" s="109">
        <f t="shared" si="22"/>
        <v>0</v>
      </c>
      <c r="BI165" s="109">
        <f t="shared" si="23"/>
        <v>0</v>
      </c>
      <c r="BJ165" s="18" t="s">
        <v>87</v>
      </c>
      <c r="BK165" s="169">
        <f t="shared" si="24"/>
        <v>0</v>
      </c>
      <c r="BL165" s="18" t="s">
        <v>444</v>
      </c>
      <c r="BM165" s="18" t="s">
        <v>532</v>
      </c>
    </row>
    <row r="166" spans="2:65" s="1" customFormat="1" ht="22.5" customHeight="1">
      <c r="B166" s="132"/>
      <c r="C166" s="170" t="s">
        <v>365</v>
      </c>
      <c r="D166" s="170" t="s">
        <v>236</v>
      </c>
      <c r="E166" s="171" t="s">
        <v>365</v>
      </c>
      <c r="F166" s="331" t="s">
        <v>1494</v>
      </c>
      <c r="G166" s="331"/>
      <c r="H166" s="331"/>
      <c r="I166" s="331"/>
      <c r="J166" s="269" t="s">
        <v>247</v>
      </c>
      <c r="K166" s="270">
        <v>3</v>
      </c>
      <c r="L166" s="332">
        <v>0</v>
      </c>
      <c r="M166" s="332"/>
      <c r="N166" s="333">
        <f t="shared" si="15"/>
        <v>0</v>
      </c>
      <c r="O166" s="321"/>
      <c r="P166" s="321"/>
      <c r="Q166" s="321"/>
      <c r="R166" s="135"/>
      <c r="T166" s="166" t="s">
        <v>5</v>
      </c>
      <c r="U166" s="42" t="s">
        <v>43</v>
      </c>
      <c r="V166" s="36"/>
      <c r="W166" s="167">
        <f t="shared" si="16"/>
        <v>0</v>
      </c>
      <c r="X166" s="167">
        <v>0</v>
      </c>
      <c r="Y166" s="167">
        <f t="shared" si="17"/>
        <v>0</v>
      </c>
      <c r="Z166" s="167">
        <v>0</v>
      </c>
      <c r="AA166" s="168">
        <f t="shared" si="18"/>
        <v>0</v>
      </c>
      <c r="AR166" s="18" t="s">
        <v>1466</v>
      </c>
      <c r="AT166" s="18" t="s">
        <v>236</v>
      </c>
      <c r="AU166" s="18" t="s">
        <v>87</v>
      </c>
      <c r="AY166" s="18" t="s">
        <v>188</v>
      </c>
      <c r="BE166" s="109">
        <f t="shared" si="19"/>
        <v>0</v>
      </c>
      <c r="BF166" s="109">
        <f t="shared" si="20"/>
        <v>0</v>
      </c>
      <c r="BG166" s="109">
        <f t="shared" si="21"/>
        <v>0</v>
      </c>
      <c r="BH166" s="109">
        <f t="shared" si="22"/>
        <v>0</v>
      </c>
      <c r="BI166" s="109">
        <f t="shared" si="23"/>
        <v>0</v>
      </c>
      <c r="BJ166" s="18" t="s">
        <v>87</v>
      </c>
      <c r="BK166" s="169">
        <f t="shared" si="24"/>
        <v>0</v>
      </c>
      <c r="BL166" s="18" t="s">
        <v>444</v>
      </c>
      <c r="BM166" s="18" t="s">
        <v>540</v>
      </c>
    </row>
    <row r="167" spans="2:65" s="1" customFormat="1" ht="22.5" customHeight="1">
      <c r="B167" s="132"/>
      <c r="C167" s="161" t="s">
        <v>369</v>
      </c>
      <c r="D167" s="161" t="s">
        <v>189</v>
      </c>
      <c r="E167" s="162" t="s">
        <v>369</v>
      </c>
      <c r="F167" s="319" t="s">
        <v>1485</v>
      </c>
      <c r="G167" s="319"/>
      <c r="H167" s="319"/>
      <c r="I167" s="319"/>
      <c r="J167" s="265" t="s">
        <v>247</v>
      </c>
      <c r="K167" s="266">
        <v>3</v>
      </c>
      <c r="L167" s="320">
        <v>0</v>
      </c>
      <c r="M167" s="320"/>
      <c r="N167" s="321">
        <f t="shared" si="15"/>
        <v>0</v>
      </c>
      <c r="O167" s="321"/>
      <c r="P167" s="321"/>
      <c r="Q167" s="321"/>
      <c r="R167" s="135"/>
      <c r="T167" s="166" t="s">
        <v>5</v>
      </c>
      <c r="U167" s="42" t="s">
        <v>43</v>
      </c>
      <c r="V167" s="36"/>
      <c r="W167" s="167">
        <f t="shared" si="16"/>
        <v>0</v>
      </c>
      <c r="X167" s="167">
        <v>0</v>
      </c>
      <c r="Y167" s="167">
        <f t="shared" si="17"/>
        <v>0</v>
      </c>
      <c r="Z167" s="167">
        <v>0</v>
      </c>
      <c r="AA167" s="168">
        <f t="shared" si="18"/>
        <v>0</v>
      </c>
      <c r="AR167" s="18" t="s">
        <v>444</v>
      </c>
      <c r="AT167" s="18" t="s">
        <v>189</v>
      </c>
      <c r="AU167" s="18" t="s">
        <v>87</v>
      </c>
      <c r="AY167" s="18" t="s">
        <v>188</v>
      </c>
      <c r="BE167" s="109">
        <f t="shared" si="19"/>
        <v>0</v>
      </c>
      <c r="BF167" s="109">
        <f t="shared" si="20"/>
        <v>0</v>
      </c>
      <c r="BG167" s="109">
        <f t="shared" si="21"/>
        <v>0</v>
      </c>
      <c r="BH167" s="109">
        <f t="shared" si="22"/>
        <v>0</v>
      </c>
      <c r="BI167" s="109">
        <f t="shared" si="23"/>
        <v>0</v>
      </c>
      <c r="BJ167" s="18" t="s">
        <v>87</v>
      </c>
      <c r="BK167" s="169">
        <f t="shared" si="24"/>
        <v>0</v>
      </c>
      <c r="BL167" s="18" t="s">
        <v>444</v>
      </c>
      <c r="BM167" s="18" t="s">
        <v>548</v>
      </c>
    </row>
    <row r="168" spans="2:65" s="1" customFormat="1" ht="31.5" customHeight="1">
      <c r="B168" s="132"/>
      <c r="C168" s="170" t="s">
        <v>373</v>
      </c>
      <c r="D168" s="170" t="s">
        <v>236</v>
      </c>
      <c r="E168" s="171" t="s">
        <v>373</v>
      </c>
      <c r="F168" s="331" t="s">
        <v>1495</v>
      </c>
      <c r="G168" s="331"/>
      <c r="H168" s="331"/>
      <c r="I168" s="331"/>
      <c r="J168" s="269" t="s">
        <v>247</v>
      </c>
      <c r="K168" s="270">
        <v>39</v>
      </c>
      <c r="L168" s="332">
        <v>0</v>
      </c>
      <c r="M168" s="332"/>
      <c r="N168" s="333">
        <f t="shared" si="15"/>
        <v>0</v>
      </c>
      <c r="O168" s="321"/>
      <c r="P168" s="321"/>
      <c r="Q168" s="321"/>
      <c r="R168" s="135"/>
      <c r="T168" s="166" t="s">
        <v>5</v>
      </c>
      <c r="U168" s="42" t="s">
        <v>43</v>
      </c>
      <c r="V168" s="36"/>
      <c r="W168" s="167">
        <f t="shared" si="16"/>
        <v>0</v>
      </c>
      <c r="X168" s="167">
        <v>0</v>
      </c>
      <c r="Y168" s="167">
        <f t="shared" si="17"/>
        <v>0</v>
      </c>
      <c r="Z168" s="167">
        <v>0</v>
      </c>
      <c r="AA168" s="168">
        <f t="shared" si="18"/>
        <v>0</v>
      </c>
      <c r="AR168" s="18" t="s">
        <v>1466</v>
      </c>
      <c r="AT168" s="18" t="s">
        <v>236</v>
      </c>
      <c r="AU168" s="18" t="s">
        <v>87</v>
      </c>
      <c r="AY168" s="18" t="s">
        <v>188</v>
      </c>
      <c r="BE168" s="109">
        <f t="shared" si="19"/>
        <v>0</v>
      </c>
      <c r="BF168" s="109">
        <f t="shared" si="20"/>
        <v>0</v>
      </c>
      <c r="BG168" s="109">
        <f t="shared" si="21"/>
        <v>0</v>
      </c>
      <c r="BH168" s="109">
        <f t="shared" si="22"/>
        <v>0</v>
      </c>
      <c r="BI168" s="109">
        <f t="shared" si="23"/>
        <v>0</v>
      </c>
      <c r="BJ168" s="18" t="s">
        <v>87</v>
      </c>
      <c r="BK168" s="169">
        <f t="shared" si="24"/>
        <v>0</v>
      </c>
      <c r="BL168" s="18" t="s">
        <v>444</v>
      </c>
      <c r="BM168" s="18" t="s">
        <v>556</v>
      </c>
    </row>
    <row r="169" spans="2:65" s="1" customFormat="1" ht="22.5" customHeight="1">
      <c r="B169" s="132"/>
      <c r="C169" s="161" t="s">
        <v>376</v>
      </c>
      <c r="D169" s="161" t="s">
        <v>189</v>
      </c>
      <c r="E169" s="162" t="s">
        <v>376</v>
      </c>
      <c r="F169" s="319" t="s">
        <v>1485</v>
      </c>
      <c r="G169" s="319"/>
      <c r="H169" s="319"/>
      <c r="I169" s="319"/>
      <c r="J169" s="265" t="s">
        <v>247</v>
      </c>
      <c r="K169" s="266">
        <v>39</v>
      </c>
      <c r="L169" s="320">
        <v>0</v>
      </c>
      <c r="M169" s="320"/>
      <c r="N169" s="321">
        <f t="shared" si="15"/>
        <v>0</v>
      </c>
      <c r="O169" s="321"/>
      <c r="P169" s="321"/>
      <c r="Q169" s="321"/>
      <c r="R169" s="135"/>
      <c r="T169" s="166" t="s">
        <v>5</v>
      </c>
      <c r="U169" s="42" t="s">
        <v>43</v>
      </c>
      <c r="V169" s="36"/>
      <c r="W169" s="167">
        <f t="shared" si="16"/>
        <v>0</v>
      </c>
      <c r="X169" s="167">
        <v>0</v>
      </c>
      <c r="Y169" s="167">
        <f t="shared" si="17"/>
        <v>0</v>
      </c>
      <c r="Z169" s="167">
        <v>0</v>
      </c>
      <c r="AA169" s="168">
        <f t="shared" si="18"/>
        <v>0</v>
      </c>
      <c r="AR169" s="18" t="s">
        <v>444</v>
      </c>
      <c r="AT169" s="18" t="s">
        <v>189</v>
      </c>
      <c r="AU169" s="18" t="s">
        <v>87</v>
      </c>
      <c r="AY169" s="18" t="s">
        <v>188</v>
      </c>
      <c r="BE169" s="109">
        <f t="shared" si="19"/>
        <v>0</v>
      </c>
      <c r="BF169" s="109">
        <f t="shared" si="20"/>
        <v>0</v>
      </c>
      <c r="BG169" s="109">
        <f t="shared" si="21"/>
        <v>0</v>
      </c>
      <c r="BH169" s="109">
        <f t="shared" si="22"/>
        <v>0</v>
      </c>
      <c r="BI169" s="109">
        <f t="shared" si="23"/>
        <v>0</v>
      </c>
      <c r="BJ169" s="18" t="s">
        <v>87</v>
      </c>
      <c r="BK169" s="169">
        <f t="shared" si="24"/>
        <v>0</v>
      </c>
      <c r="BL169" s="18" t="s">
        <v>444</v>
      </c>
      <c r="BM169" s="18" t="s">
        <v>564</v>
      </c>
    </row>
    <row r="170" spans="2:65" s="1" customFormat="1" ht="31.5" customHeight="1">
      <c r="B170" s="132"/>
      <c r="C170" s="170" t="s">
        <v>380</v>
      </c>
      <c r="D170" s="170" t="s">
        <v>236</v>
      </c>
      <c r="E170" s="171" t="s">
        <v>380</v>
      </c>
      <c r="F170" s="331" t="s">
        <v>1496</v>
      </c>
      <c r="G170" s="331"/>
      <c r="H170" s="331"/>
      <c r="I170" s="331"/>
      <c r="J170" s="269" t="s">
        <v>247</v>
      </c>
      <c r="K170" s="270">
        <v>5</v>
      </c>
      <c r="L170" s="332">
        <v>0</v>
      </c>
      <c r="M170" s="332"/>
      <c r="N170" s="333">
        <f t="shared" si="15"/>
        <v>0</v>
      </c>
      <c r="O170" s="321"/>
      <c r="P170" s="321"/>
      <c r="Q170" s="321"/>
      <c r="R170" s="135"/>
      <c r="T170" s="166" t="s">
        <v>5</v>
      </c>
      <c r="U170" s="42" t="s">
        <v>43</v>
      </c>
      <c r="V170" s="36"/>
      <c r="W170" s="167">
        <f t="shared" si="16"/>
        <v>0</v>
      </c>
      <c r="X170" s="167">
        <v>0</v>
      </c>
      <c r="Y170" s="167">
        <f t="shared" si="17"/>
        <v>0</v>
      </c>
      <c r="Z170" s="167">
        <v>0</v>
      </c>
      <c r="AA170" s="168">
        <f t="shared" si="18"/>
        <v>0</v>
      </c>
      <c r="AR170" s="18" t="s">
        <v>1466</v>
      </c>
      <c r="AT170" s="18" t="s">
        <v>236</v>
      </c>
      <c r="AU170" s="18" t="s">
        <v>87</v>
      </c>
      <c r="AY170" s="18" t="s">
        <v>188</v>
      </c>
      <c r="BE170" s="109">
        <f t="shared" si="19"/>
        <v>0</v>
      </c>
      <c r="BF170" s="109">
        <f t="shared" si="20"/>
        <v>0</v>
      </c>
      <c r="BG170" s="109">
        <f t="shared" si="21"/>
        <v>0</v>
      </c>
      <c r="BH170" s="109">
        <f t="shared" si="22"/>
        <v>0</v>
      </c>
      <c r="BI170" s="109">
        <f t="shared" si="23"/>
        <v>0</v>
      </c>
      <c r="BJ170" s="18" t="s">
        <v>87</v>
      </c>
      <c r="BK170" s="169">
        <f t="shared" si="24"/>
        <v>0</v>
      </c>
      <c r="BL170" s="18" t="s">
        <v>444</v>
      </c>
      <c r="BM170" s="18" t="s">
        <v>572</v>
      </c>
    </row>
    <row r="171" spans="2:65" s="1" customFormat="1" ht="22.5" customHeight="1">
      <c r="B171" s="132"/>
      <c r="C171" s="161" t="s">
        <v>383</v>
      </c>
      <c r="D171" s="161" t="s">
        <v>189</v>
      </c>
      <c r="E171" s="162" t="s">
        <v>383</v>
      </c>
      <c r="F171" s="319" t="s">
        <v>1485</v>
      </c>
      <c r="G171" s="319"/>
      <c r="H171" s="319"/>
      <c r="I171" s="319"/>
      <c r="J171" s="265" t="s">
        <v>247</v>
      </c>
      <c r="K171" s="266">
        <v>5</v>
      </c>
      <c r="L171" s="320">
        <v>0</v>
      </c>
      <c r="M171" s="320"/>
      <c r="N171" s="321">
        <f t="shared" si="15"/>
        <v>0</v>
      </c>
      <c r="O171" s="321"/>
      <c r="P171" s="321"/>
      <c r="Q171" s="321"/>
      <c r="R171" s="135"/>
      <c r="T171" s="166" t="s">
        <v>5</v>
      </c>
      <c r="U171" s="42" t="s">
        <v>43</v>
      </c>
      <c r="V171" s="36"/>
      <c r="W171" s="167">
        <f t="shared" si="16"/>
        <v>0</v>
      </c>
      <c r="X171" s="167">
        <v>0</v>
      </c>
      <c r="Y171" s="167">
        <f t="shared" si="17"/>
        <v>0</v>
      </c>
      <c r="Z171" s="167">
        <v>0</v>
      </c>
      <c r="AA171" s="168">
        <f t="shared" si="18"/>
        <v>0</v>
      </c>
      <c r="AR171" s="18" t="s">
        <v>444</v>
      </c>
      <c r="AT171" s="18" t="s">
        <v>189</v>
      </c>
      <c r="AU171" s="18" t="s">
        <v>87</v>
      </c>
      <c r="AY171" s="18" t="s">
        <v>188</v>
      </c>
      <c r="BE171" s="109">
        <f t="shared" si="19"/>
        <v>0</v>
      </c>
      <c r="BF171" s="109">
        <f t="shared" si="20"/>
        <v>0</v>
      </c>
      <c r="BG171" s="109">
        <f t="shared" si="21"/>
        <v>0</v>
      </c>
      <c r="BH171" s="109">
        <f t="shared" si="22"/>
        <v>0</v>
      </c>
      <c r="BI171" s="109">
        <f t="shared" si="23"/>
        <v>0</v>
      </c>
      <c r="BJ171" s="18" t="s">
        <v>87</v>
      </c>
      <c r="BK171" s="169">
        <f t="shared" si="24"/>
        <v>0</v>
      </c>
      <c r="BL171" s="18" t="s">
        <v>444</v>
      </c>
      <c r="BM171" s="18" t="s">
        <v>580</v>
      </c>
    </row>
    <row r="172" spans="2:65" s="1" customFormat="1" ht="22.5" customHeight="1">
      <c r="B172" s="132"/>
      <c r="C172" s="170" t="s">
        <v>387</v>
      </c>
      <c r="D172" s="170" t="s">
        <v>236</v>
      </c>
      <c r="E172" s="171" t="s">
        <v>387</v>
      </c>
      <c r="F172" s="331" t="s">
        <v>1497</v>
      </c>
      <c r="G172" s="331"/>
      <c r="H172" s="331"/>
      <c r="I172" s="331"/>
      <c r="J172" s="269" t="s">
        <v>247</v>
      </c>
      <c r="K172" s="270">
        <v>1</v>
      </c>
      <c r="L172" s="332">
        <v>0</v>
      </c>
      <c r="M172" s="332"/>
      <c r="N172" s="333">
        <f t="shared" si="15"/>
        <v>0</v>
      </c>
      <c r="O172" s="321"/>
      <c r="P172" s="321"/>
      <c r="Q172" s="321"/>
      <c r="R172" s="135"/>
      <c r="T172" s="166" t="s">
        <v>5</v>
      </c>
      <c r="U172" s="42" t="s">
        <v>43</v>
      </c>
      <c r="V172" s="36"/>
      <c r="W172" s="167">
        <f t="shared" si="16"/>
        <v>0</v>
      </c>
      <c r="X172" s="167">
        <v>0</v>
      </c>
      <c r="Y172" s="167">
        <f t="shared" si="17"/>
        <v>0</v>
      </c>
      <c r="Z172" s="167">
        <v>0</v>
      </c>
      <c r="AA172" s="168">
        <f t="shared" si="18"/>
        <v>0</v>
      </c>
      <c r="AR172" s="18" t="s">
        <v>1466</v>
      </c>
      <c r="AT172" s="18" t="s">
        <v>236</v>
      </c>
      <c r="AU172" s="18" t="s">
        <v>87</v>
      </c>
      <c r="AY172" s="18" t="s">
        <v>188</v>
      </c>
      <c r="BE172" s="109">
        <f t="shared" si="19"/>
        <v>0</v>
      </c>
      <c r="BF172" s="109">
        <f t="shared" si="20"/>
        <v>0</v>
      </c>
      <c r="BG172" s="109">
        <f t="shared" si="21"/>
        <v>0</v>
      </c>
      <c r="BH172" s="109">
        <f t="shared" si="22"/>
        <v>0</v>
      </c>
      <c r="BI172" s="109">
        <f t="shared" si="23"/>
        <v>0</v>
      </c>
      <c r="BJ172" s="18" t="s">
        <v>87</v>
      </c>
      <c r="BK172" s="169">
        <f t="shared" si="24"/>
        <v>0</v>
      </c>
      <c r="BL172" s="18" t="s">
        <v>444</v>
      </c>
      <c r="BM172" s="18" t="s">
        <v>588</v>
      </c>
    </row>
    <row r="173" spans="2:65" s="1" customFormat="1" ht="22.5" customHeight="1">
      <c r="B173" s="132"/>
      <c r="C173" s="161" t="s">
        <v>391</v>
      </c>
      <c r="D173" s="161" t="s">
        <v>189</v>
      </c>
      <c r="E173" s="162" t="s">
        <v>391</v>
      </c>
      <c r="F173" s="319" t="s">
        <v>1485</v>
      </c>
      <c r="G173" s="319"/>
      <c r="H173" s="319"/>
      <c r="I173" s="319"/>
      <c r="J173" s="265" t="s">
        <v>247</v>
      </c>
      <c r="K173" s="266">
        <v>1</v>
      </c>
      <c r="L173" s="320">
        <v>0</v>
      </c>
      <c r="M173" s="320"/>
      <c r="N173" s="321">
        <f t="shared" si="15"/>
        <v>0</v>
      </c>
      <c r="O173" s="321"/>
      <c r="P173" s="321"/>
      <c r="Q173" s="321"/>
      <c r="R173" s="135"/>
      <c r="T173" s="166" t="s">
        <v>5</v>
      </c>
      <c r="U173" s="42" t="s">
        <v>43</v>
      </c>
      <c r="V173" s="36"/>
      <c r="W173" s="167">
        <f t="shared" si="16"/>
        <v>0</v>
      </c>
      <c r="X173" s="167">
        <v>0</v>
      </c>
      <c r="Y173" s="167">
        <f t="shared" si="17"/>
        <v>0</v>
      </c>
      <c r="Z173" s="167">
        <v>0</v>
      </c>
      <c r="AA173" s="168">
        <f t="shared" si="18"/>
        <v>0</v>
      </c>
      <c r="AR173" s="18" t="s">
        <v>444</v>
      </c>
      <c r="AT173" s="18" t="s">
        <v>189</v>
      </c>
      <c r="AU173" s="18" t="s">
        <v>87</v>
      </c>
      <c r="AY173" s="18" t="s">
        <v>188</v>
      </c>
      <c r="BE173" s="109">
        <f t="shared" si="19"/>
        <v>0</v>
      </c>
      <c r="BF173" s="109">
        <f t="shared" si="20"/>
        <v>0</v>
      </c>
      <c r="BG173" s="109">
        <f t="shared" si="21"/>
        <v>0</v>
      </c>
      <c r="BH173" s="109">
        <f t="shared" si="22"/>
        <v>0</v>
      </c>
      <c r="BI173" s="109">
        <f t="shared" si="23"/>
        <v>0</v>
      </c>
      <c r="BJ173" s="18" t="s">
        <v>87</v>
      </c>
      <c r="BK173" s="169">
        <f t="shared" si="24"/>
        <v>0</v>
      </c>
      <c r="BL173" s="18" t="s">
        <v>444</v>
      </c>
      <c r="BM173" s="18" t="s">
        <v>596</v>
      </c>
    </row>
    <row r="174" spans="2:65" s="1" customFormat="1" ht="31.5" customHeight="1">
      <c r="B174" s="132"/>
      <c r="C174" s="170" t="s">
        <v>396</v>
      </c>
      <c r="D174" s="170" t="s">
        <v>236</v>
      </c>
      <c r="E174" s="171" t="s">
        <v>396</v>
      </c>
      <c r="F174" s="331" t="s">
        <v>1498</v>
      </c>
      <c r="G174" s="331"/>
      <c r="H174" s="331"/>
      <c r="I174" s="331"/>
      <c r="J174" s="269" t="s">
        <v>247</v>
      </c>
      <c r="K174" s="270">
        <v>1</v>
      </c>
      <c r="L174" s="332">
        <v>0</v>
      </c>
      <c r="M174" s="332"/>
      <c r="N174" s="333">
        <f t="shared" si="15"/>
        <v>0</v>
      </c>
      <c r="O174" s="321"/>
      <c r="P174" s="321"/>
      <c r="Q174" s="321"/>
      <c r="R174" s="135"/>
      <c r="T174" s="166" t="s">
        <v>5</v>
      </c>
      <c r="U174" s="42" t="s">
        <v>43</v>
      </c>
      <c r="V174" s="36"/>
      <c r="W174" s="167">
        <f t="shared" si="16"/>
        <v>0</v>
      </c>
      <c r="X174" s="167">
        <v>0</v>
      </c>
      <c r="Y174" s="167">
        <f t="shared" si="17"/>
        <v>0</v>
      </c>
      <c r="Z174" s="167">
        <v>0</v>
      </c>
      <c r="AA174" s="168">
        <f t="shared" si="18"/>
        <v>0</v>
      </c>
      <c r="AR174" s="18" t="s">
        <v>1466</v>
      </c>
      <c r="AT174" s="18" t="s">
        <v>236</v>
      </c>
      <c r="AU174" s="18" t="s">
        <v>87</v>
      </c>
      <c r="AY174" s="18" t="s">
        <v>188</v>
      </c>
      <c r="BE174" s="109">
        <f t="shared" si="19"/>
        <v>0</v>
      </c>
      <c r="BF174" s="109">
        <f t="shared" si="20"/>
        <v>0</v>
      </c>
      <c r="BG174" s="109">
        <f t="shared" si="21"/>
        <v>0</v>
      </c>
      <c r="BH174" s="109">
        <f t="shared" si="22"/>
        <v>0</v>
      </c>
      <c r="BI174" s="109">
        <f t="shared" si="23"/>
        <v>0</v>
      </c>
      <c r="BJ174" s="18" t="s">
        <v>87</v>
      </c>
      <c r="BK174" s="169">
        <f t="shared" si="24"/>
        <v>0</v>
      </c>
      <c r="BL174" s="18" t="s">
        <v>444</v>
      </c>
      <c r="BM174" s="18" t="s">
        <v>605</v>
      </c>
    </row>
    <row r="175" spans="2:65" s="1" customFormat="1" ht="22.5" customHeight="1">
      <c r="B175" s="132"/>
      <c r="C175" s="161" t="s">
        <v>400</v>
      </c>
      <c r="D175" s="161" t="s">
        <v>189</v>
      </c>
      <c r="E175" s="162" t="s">
        <v>400</v>
      </c>
      <c r="F175" s="319" t="s">
        <v>1485</v>
      </c>
      <c r="G175" s="319"/>
      <c r="H175" s="319"/>
      <c r="I175" s="319"/>
      <c r="J175" s="265" t="s">
        <v>247</v>
      </c>
      <c r="K175" s="266">
        <v>1</v>
      </c>
      <c r="L175" s="320">
        <v>0</v>
      </c>
      <c r="M175" s="320"/>
      <c r="N175" s="321">
        <f t="shared" si="15"/>
        <v>0</v>
      </c>
      <c r="O175" s="321"/>
      <c r="P175" s="321"/>
      <c r="Q175" s="321"/>
      <c r="R175" s="135"/>
      <c r="T175" s="166" t="s">
        <v>5</v>
      </c>
      <c r="U175" s="42" t="s">
        <v>43</v>
      </c>
      <c r="V175" s="36"/>
      <c r="W175" s="167">
        <f t="shared" si="16"/>
        <v>0</v>
      </c>
      <c r="X175" s="167">
        <v>0</v>
      </c>
      <c r="Y175" s="167">
        <f t="shared" si="17"/>
        <v>0</v>
      </c>
      <c r="Z175" s="167">
        <v>0</v>
      </c>
      <c r="AA175" s="168">
        <f t="shared" si="18"/>
        <v>0</v>
      </c>
      <c r="AR175" s="18" t="s">
        <v>444</v>
      </c>
      <c r="AT175" s="18" t="s">
        <v>189</v>
      </c>
      <c r="AU175" s="18" t="s">
        <v>87</v>
      </c>
      <c r="AY175" s="18" t="s">
        <v>188</v>
      </c>
      <c r="BE175" s="109">
        <f t="shared" si="19"/>
        <v>0</v>
      </c>
      <c r="BF175" s="109">
        <f t="shared" si="20"/>
        <v>0</v>
      </c>
      <c r="BG175" s="109">
        <f t="shared" si="21"/>
        <v>0</v>
      </c>
      <c r="BH175" s="109">
        <f t="shared" si="22"/>
        <v>0</v>
      </c>
      <c r="BI175" s="109">
        <f t="shared" si="23"/>
        <v>0</v>
      </c>
      <c r="BJ175" s="18" t="s">
        <v>87</v>
      </c>
      <c r="BK175" s="169">
        <f t="shared" si="24"/>
        <v>0</v>
      </c>
      <c r="BL175" s="18" t="s">
        <v>444</v>
      </c>
      <c r="BM175" s="18" t="s">
        <v>613</v>
      </c>
    </row>
    <row r="176" spans="2:65" s="1" customFormat="1" ht="31.5" customHeight="1">
      <c r="B176" s="132"/>
      <c r="C176" s="170" t="s">
        <v>404</v>
      </c>
      <c r="D176" s="170" t="s">
        <v>236</v>
      </c>
      <c r="E176" s="171" t="s">
        <v>404</v>
      </c>
      <c r="F176" s="331" t="s">
        <v>1499</v>
      </c>
      <c r="G176" s="331"/>
      <c r="H176" s="331"/>
      <c r="I176" s="331"/>
      <c r="J176" s="269" t="s">
        <v>247</v>
      </c>
      <c r="K176" s="270">
        <v>1</v>
      </c>
      <c r="L176" s="332">
        <v>0</v>
      </c>
      <c r="M176" s="332"/>
      <c r="N176" s="333">
        <f t="shared" si="15"/>
        <v>0</v>
      </c>
      <c r="O176" s="321"/>
      <c r="P176" s="321"/>
      <c r="Q176" s="321"/>
      <c r="R176" s="135"/>
      <c r="T176" s="166" t="s">
        <v>5</v>
      </c>
      <c r="U176" s="42" t="s">
        <v>43</v>
      </c>
      <c r="V176" s="36"/>
      <c r="W176" s="167">
        <f t="shared" si="16"/>
        <v>0</v>
      </c>
      <c r="X176" s="167">
        <v>0</v>
      </c>
      <c r="Y176" s="167">
        <f t="shared" si="17"/>
        <v>0</v>
      </c>
      <c r="Z176" s="167">
        <v>0</v>
      </c>
      <c r="AA176" s="168">
        <f t="shared" si="18"/>
        <v>0</v>
      </c>
      <c r="AR176" s="18" t="s">
        <v>1466</v>
      </c>
      <c r="AT176" s="18" t="s">
        <v>236</v>
      </c>
      <c r="AU176" s="18" t="s">
        <v>87</v>
      </c>
      <c r="AY176" s="18" t="s">
        <v>188</v>
      </c>
      <c r="BE176" s="109">
        <f t="shared" si="19"/>
        <v>0</v>
      </c>
      <c r="BF176" s="109">
        <f t="shared" si="20"/>
        <v>0</v>
      </c>
      <c r="BG176" s="109">
        <f t="shared" si="21"/>
        <v>0</v>
      </c>
      <c r="BH176" s="109">
        <f t="shared" si="22"/>
        <v>0</v>
      </c>
      <c r="BI176" s="109">
        <f t="shared" si="23"/>
        <v>0</v>
      </c>
      <c r="BJ176" s="18" t="s">
        <v>87</v>
      </c>
      <c r="BK176" s="169">
        <f t="shared" si="24"/>
        <v>0</v>
      </c>
      <c r="BL176" s="18" t="s">
        <v>444</v>
      </c>
      <c r="BM176" s="18" t="s">
        <v>621</v>
      </c>
    </row>
    <row r="177" spans="2:65" s="1" customFormat="1" ht="22.5" customHeight="1">
      <c r="B177" s="132"/>
      <c r="C177" s="161" t="s">
        <v>408</v>
      </c>
      <c r="D177" s="161" t="s">
        <v>189</v>
      </c>
      <c r="E177" s="162" t="s">
        <v>408</v>
      </c>
      <c r="F177" s="319" t="s">
        <v>1485</v>
      </c>
      <c r="G177" s="319"/>
      <c r="H177" s="319"/>
      <c r="I177" s="319"/>
      <c r="J177" s="265" t="s">
        <v>247</v>
      </c>
      <c r="K177" s="266">
        <v>1</v>
      </c>
      <c r="L177" s="320">
        <v>0</v>
      </c>
      <c r="M177" s="320"/>
      <c r="N177" s="321">
        <f t="shared" si="15"/>
        <v>0</v>
      </c>
      <c r="O177" s="321"/>
      <c r="P177" s="321"/>
      <c r="Q177" s="321"/>
      <c r="R177" s="135"/>
      <c r="T177" s="166" t="s">
        <v>5</v>
      </c>
      <c r="U177" s="42" t="s">
        <v>43</v>
      </c>
      <c r="V177" s="36"/>
      <c r="W177" s="167">
        <f t="shared" si="16"/>
        <v>0</v>
      </c>
      <c r="X177" s="167">
        <v>0</v>
      </c>
      <c r="Y177" s="167">
        <f t="shared" si="17"/>
        <v>0</v>
      </c>
      <c r="Z177" s="167">
        <v>0</v>
      </c>
      <c r="AA177" s="168">
        <f t="shared" si="18"/>
        <v>0</v>
      </c>
      <c r="AR177" s="18" t="s">
        <v>444</v>
      </c>
      <c r="AT177" s="18" t="s">
        <v>189</v>
      </c>
      <c r="AU177" s="18" t="s">
        <v>87</v>
      </c>
      <c r="AY177" s="18" t="s">
        <v>188</v>
      </c>
      <c r="BE177" s="109">
        <f t="shared" si="19"/>
        <v>0</v>
      </c>
      <c r="BF177" s="109">
        <f t="shared" si="20"/>
        <v>0</v>
      </c>
      <c r="BG177" s="109">
        <f t="shared" si="21"/>
        <v>0</v>
      </c>
      <c r="BH177" s="109">
        <f t="shared" si="22"/>
        <v>0</v>
      </c>
      <c r="BI177" s="109">
        <f t="shared" si="23"/>
        <v>0</v>
      </c>
      <c r="BJ177" s="18" t="s">
        <v>87</v>
      </c>
      <c r="BK177" s="169">
        <f t="shared" si="24"/>
        <v>0</v>
      </c>
      <c r="BL177" s="18" t="s">
        <v>444</v>
      </c>
      <c r="BM177" s="18" t="s">
        <v>629</v>
      </c>
    </row>
    <row r="178" spans="2:65" s="1" customFormat="1" ht="31.5" customHeight="1">
      <c r="B178" s="132"/>
      <c r="C178" s="170" t="s">
        <v>412</v>
      </c>
      <c r="D178" s="170" t="s">
        <v>236</v>
      </c>
      <c r="E178" s="171" t="s">
        <v>412</v>
      </c>
      <c r="F178" s="331" t="s">
        <v>1500</v>
      </c>
      <c r="G178" s="331"/>
      <c r="H178" s="331"/>
      <c r="I178" s="331"/>
      <c r="J178" s="269" t="s">
        <v>247</v>
      </c>
      <c r="K178" s="270">
        <v>3</v>
      </c>
      <c r="L178" s="332">
        <v>0</v>
      </c>
      <c r="M178" s="332"/>
      <c r="N178" s="333">
        <f t="shared" si="15"/>
        <v>0</v>
      </c>
      <c r="O178" s="321"/>
      <c r="P178" s="321"/>
      <c r="Q178" s="321"/>
      <c r="R178" s="135"/>
      <c r="T178" s="166" t="s">
        <v>5</v>
      </c>
      <c r="U178" s="42" t="s">
        <v>43</v>
      </c>
      <c r="V178" s="36"/>
      <c r="W178" s="167">
        <f t="shared" si="16"/>
        <v>0</v>
      </c>
      <c r="X178" s="167">
        <v>0</v>
      </c>
      <c r="Y178" s="167">
        <f t="shared" si="17"/>
        <v>0</v>
      </c>
      <c r="Z178" s="167">
        <v>0</v>
      </c>
      <c r="AA178" s="168">
        <f t="shared" si="18"/>
        <v>0</v>
      </c>
      <c r="AR178" s="18" t="s">
        <v>1466</v>
      </c>
      <c r="AT178" s="18" t="s">
        <v>236</v>
      </c>
      <c r="AU178" s="18" t="s">
        <v>87</v>
      </c>
      <c r="AY178" s="18" t="s">
        <v>188</v>
      </c>
      <c r="BE178" s="109">
        <f t="shared" si="19"/>
        <v>0</v>
      </c>
      <c r="BF178" s="109">
        <f t="shared" si="20"/>
        <v>0</v>
      </c>
      <c r="BG178" s="109">
        <f t="shared" si="21"/>
        <v>0</v>
      </c>
      <c r="BH178" s="109">
        <f t="shared" si="22"/>
        <v>0</v>
      </c>
      <c r="BI178" s="109">
        <f t="shared" si="23"/>
        <v>0</v>
      </c>
      <c r="BJ178" s="18" t="s">
        <v>87</v>
      </c>
      <c r="BK178" s="169">
        <f t="shared" si="24"/>
        <v>0</v>
      </c>
      <c r="BL178" s="18" t="s">
        <v>444</v>
      </c>
      <c r="BM178" s="18" t="s">
        <v>637</v>
      </c>
    </row>
    <row r="179" spans="2:65" s="1" customFormat="1" ht="22.5" customHeight="1">
      <c r="B179" s="132"/>
      <c r="C179" s="161" t="s">
        <v>416</v>
      </c>
      <c r="D179" s="161" t="s">
        <v>189</v>
      </c>
      <c r="E179" s="162" t="s">
        <v>416</v>
      </c>
      <c r="F179" s="319" t="s">
        <v>1485</v>
      </c>
      <c r="G179" s="319"/>
      <c r="H179" s="319"/>
      <c r="I179" s="319"/>
      <c r="J179" s="265" t="s">
        <v>247</v>
      </c>
      <c r="K179" s="266">
        <v>3</v>
      </c>
      <c r="L179" s="320">
        <v>0</v>
      </c>
      <c r="M179" s="320"/>
      <c r="N179" s="321">
        <f t="shared" si="15"/>
        <v>0</v>
      </c>
      <c r="O179" s="321"/>
      <c r="P179" s="321"/>
      <c r="Q179" s="321"/>
      <c r="R179" s="135"/>
      <c r="T179" s="166" t="s">
        <v>5</v>
      </c>
      <c r="U179" s="42" t="s">
        <v>43</v>
      </c>
      <c r="V179" s="36"/>
      <c r="W179" s="167">
        <f t="shared" si="16"/>
        <v>0</v>
      </c>
      <c r="X179" s="167">
        <v>0</v>
      </c>
      <c r="Y179" s="167">
        <f t="shared" si="17"/>
        <v>0</v>
      </c>
      <c r="Z179" s="167">
        <v>0</v>
      </c>
      <c r="AA179" s="168">
        <f t="shared" si="18"/>
        <v>0</v>
      </c>
      <c r="AR179" s="18" t="s">
        <v>444</v>
      </c>
      <c r="AT179" s="18" t="s">
        <v>189</v>
      </c>
      <c r="AU179" s="18" t="s">
        <v>87</v>
      </c>
      <c r="AY179" s="18" t="s">
        <v>188</v>
      </c>
      <c r="BE179" s="109">
        <f t="shared" si="19"/>
        <v>0</v>
      </c>
      <c r="BF179" s="109">
        <f t="shared" si="20"/>
        <v>0</v>
      </c>
      <c r="BG179" s="109">
        <f t="shared" si="21"/>
        <v>0</v>
      </c>
      <c r="BH179" s="109">
        <f t="shared" si="22"/>
        <v>0</v>
      </c>
      <c r="BI179" s="109">
        <f t="shared" si="23"/>
        <v>0</v>
      </c>
      <c r="BJ179" s="18" t="s">
        <v>87</v>
      </c>
      <c r="BK179" s="169">
        <f t="shared" si="24"/>
        <v>0</v>
      </c>
      <c r="BL179" s="18" t="s">
        <v>444</v>
      </c>
      <c r="BM179" s="18" t="s">
        <v>643</v>
      </c>
    </row>
    <row r="180" spans="2:65" s="1" customFormat="1" ht="22.5" customHeight="1">
      <c r="B180" s="132"/>
      <c r="C180" s="170" t="s">
        <v>420</v>
      </c>
      <c r="D180" s="170" t="s">
        <v>236</v>
      </c>
      <c r="E180" s="171" t="s">
        <v>420</v>
      </c>
      <c r="F180" s="331" t="s">
        <v>1501</v>
      </c>
      <c r="G180" s="331"/>
      <c r="H180" s="331"/>
      <c r="I180" s="331"/>
      <c r="J180" s="269" t="s">
        <v>247</v>
      </c>
      <c r="K180" s="270">
        <v>50</v>
      </c>
      <c r="L180" s="332">
        <v>0</v>
      </c>
      <c r="M180" s="332"/>
      <c r="N180" s="333">
        <f t="shared" si="15"/>
        <v>0</v>
      </c>
      <c r="O180" s="321"/>
      <c r="P180" s="321"/>
      <c r="Q180" s="321"/>
      <c r="R180" s="135"/>
      <c r="T180" s="166" t="s">
        <v>5</v>
      </c>
      <c r="U180" s="42" t="s">
        <v>43</v>
      </c>
      <c r="V180" s="36"/>
      <c r="W180" s="167">
        <f t="shared" si="16"/>
        <v>0</v>
      </c>
      <c r="X180" s="167">
        <v>0</v>
      </c>
      <c r="Y180" s="167">
        <f t="shared" si="17"/>
        <v>0</v>
      </c>
      <c r="Z180" s="167">
        <v>0</v>
      </c>
      <c r="AA180" s="168">
        <f t="shared" si="18"/>
        <v>0</v>
      </c>
      <c r="AR180" s="18" t="s">
        <v>1466</v>
      </c>
      <c r="AT180" s="18" t="s">
        <v>236</v>
      </c>
      <c r="AU180" s="18" t="s">
        <v>87</v>
      </c>
      <c r="AY180" s="18" t="s">
        <v>188</v>
      </c>
      <c r="BE180" s="109">
        <f t="shared" si="19"/>
        <v>0</v>
      </c>
      <c r="BF180" s="109">
        <f t="shared" si="20"/>
        <v>0</v>
      </c>
      <c r="BG180" s="109">
        <f t="shared" si="21"/>
        <v>0</v>
      </c>
      <c r="BH180" s="109">
        <f t="shared" si="22"/>
        <v>0</v>
      </c>
      <c r="BI180" s="109">
        <f t="shared" si="23"/>
        <v>0</v>
      </c>
      <c r="BJ180" s="18" t="s">
        <v>87</v>
      </c>
      <c r="BK180" s="169">
        <f t="shared" si="24"/>
        <v>0</v>
      </c>
      <c r="BL180" s="18" t="s">
        <v>444</v>
      </c>
      <c r="BM180" s="18" t="s">
        <v>651</v>
      </c>
    </row>
    <row r="181" spans="2:65" s="1" customFormat="1" ht="22.5" customHeight="1">
      <c r="B181" s="132"/>
      <c r="C181" s="161" t="s">
        <v>424</v>
      </c>
      <c r="D181" s="161" t="s">
        <v>189</v>
      </c>
      <c r="E181" s="162" t="s">
        <v>424</v>
      </c>
      <c r="F181" s="319" t="s">
        <v>1467</v>
      </c>
      <c r="G181" s="319"/>
      <c r="H181" s="319"/>
      <c r="I181" s="319"/>
      <c r="J181" s="265" t="s">
        <v>247</v>
      </c>
      <c r="K181" s="266">
        <v>50</v>
      </c>
      <c r="L181" s="320">
        <v>0</v>
      </c>
      <c r="M181" s="320"/>
      <c r="N181" s="321">
        <f t="shared" si="15"/>
        <v>0</v>
      </c>
      <c r="O181" s="321"/>
      <c r="P181" s="321"/>
      <c r="Q181" s="321"/>
      <c r="R181" s="135"/>
      <c r="T181" s="166" t="s">
        <v>5</v>
      </c>
      <c r="U181" s="42" t="s">
        <v>43</v>
      </c>
      <c r="V181" s="36"/>
      <c r="W181" s="167">
        <f t="shared" si="16"/>
        <v>0</v>
      </c>
      <c r="X181" s="167">
        <v>0</v>
      </c>
      <c r="Y181" s="167">
        <f t="shared" si="17"/>
        <v>0</v>
      </c>
      <c r="Z181" s="167">
        <v>0</v>
      </c>
      <c r="AA181" s="168">
        <f t="shared" si="18"/>
        <v>0</v>
      </c>
      <c r="AR181" s="18" t="s">
        <v>444</v>
      </c>
      <c r="AT181" s="18" t="s">
        <v>189</v>
      </c>
      <c r="AU181" s="18" t="s">
        <v>87</v>
      </c>
      <c r="AY181" s="18" t="s">
        <v>188</v>
      </c>
      <c r="BE181" s="109">
        <f t="shared" si="19"/>
        <v>0</v>
      </c>
      <c r="BF181" s="109">
        <f t="shared" si="20"/>
        <v>0</v>
      </c>
      <c r="BG181" s="109">
        <f t="shared" si="21"/>
        <v>0</v>
      </c>
      <c r="BH181" s="109">
        <f t="shared" si="22"/>
        <v>0</v>
      </c>
      <c r="BI181" s="109">
        <f t="shared" si="23"/>
        <v>0</v>
      </c>
      <c r="BJ181" s="18" t="s">
        <v>87</v>
      </c>
      <c r="BK181" s="169">
        <f t="shared" si="24"/>
        <v>0</v>
      </c>
      <c r="BL181" s="18" t="s">
        <v>444</v>
      </c>
      <c r="BM181" s="18" t="s">
        <v>659</v>
      </c>
    </row>
    <row r="182" spans="2:65" s="1" customFormat="1" ht="22.5" customHeight="1">
      <c r="B182" s="132"/>
      <c r="C182" s="170" t="s">
        <v>428</v>
      </c>
      <c r="D182" s="170" t="s">
        <v>236</v>
      </c>
      <c r="E182" s="171" t="s">
        <v>428</v>
      </c>
      <c r="F182" s="331" t="s">
        <v>1502</v>
      </c>
      <c r="G182" s="331"/>
      <c r="H182" s="331"/>
      <c r="I182" s="331"/>
      <c r="J182" s="269" t="s">
        <v>247</v>
      </c>
      <c r="K182" s="270">
        <v>8</v>
      </c>
      <c r="L182" s="332">
        <v>0</v>
      </c>
      <c r="M182" s="332"/>
      <c r="N182" s="333">
        <f t="shared" si="15"/>
        <v>0</v>
      </c>
      <c r="O182" s="321"/>
      <c r="P182" s="321"/>
      <c r="Q182" s="321"/>
      <c r="R182" s="135"/>
      <c r="T182" s="166" t="s">
        <v>5</v>
      </c>
      <c r="U182" s="42" t="s">
        <v>43</v>
      </c>
      <c r="V182" s="36"/>
      <c r="W182" s="167">
        <f t="shared" si="16"/>
        <v>0</v>
      </c>
      <c r="X182" s="167">
        <v>0</v>
      </c>
      <c r="Y182" s="167">
        <f t="shared" si="17"/>
        <v>0</v>
      </c>
      <c r="Z182" s="167">
        <v>0</v>
      </c>
      <c r="AA182" s="168">
        <f t="shared" si="18"/>
        <v>0</v>
      </c>
      <c r="AR182" s="18" t="s">
        <v>1466</v>
      </c>
      <c r="AT182" s="18" t="s">
        <v>236</v>
      </c>
      <c r="AU182" s="18" t="s">
        <v>87</v>
      </c>
      <c r="AY182" s="18" t="s">
        <v>188</v>
      </c>
      <c r="BE182" s="109">
        <f t="shared" si="19"/>
        <v>0</v>
      </c>
      <c r="BF182" s="109">
        <f t="shared" si="20"/>
        <v>0</v>
      </c>
      <c r="BG182" s="109">
        <f t="shared" si="21"/>
        <v>0</v>
      </c>
      <c r="BH182" s="109">
        <f t="shared" si="22"/>
        <v>0</v>
      </c>
      <c r="BI182" s="109">
        <f t="shared" si="23"/>
        <v>0</v>
      </c>
      <c r="BJ182" s="18" t="s">
        <v>87</v>
      </c>
      <c r="BK182" s="169">
        <f t="shared" si="24"/>
        <v>0</v>
      </c>
      <c r="BL182" s="18" t="s">
        <v>444</v>
      </c>
      <c r="BM182" s="18" t="s">
        <v>667</v>
      </c>
    </row>
    <row r="183" spans="2:65" s="1" customFormat="1" ht="22.5" customHeight="1">
      <c r="B183" s="132"/>
      <c r="C183" s="161" t="s">
        <v>432</v>
      </c>
      <c r="D183" s="161" t="s">
        <v>189</v>
      </c>
      <c r="E183" s="162" t="s">
        <v>432</v>
      </c>
      <c r="F183" s="319" t="s">
        <v>1467</v>
      </c>
      <c r="G183" s="319"/>
      <c r="H183" s="319"/>
      <c r="I183" s="319"/>
      <c r="J183" s="265" t="s">
        <v>247</v>
      </c>
      <c r="K183" s="266">
        <v>8</v>
      </c>
      <c r="L183" s="320">
        <v>0</v>
      </c>
      <c r="M183" s="320"/>
      <c r="N183" s="321">
        <f t="shared" si="15"/>
        <v>0</v>
      </c>
      <c r="O183" s="321"/>
      <c r="P183" s="321"/>
      <c r="Q183" s="321"/>
      <c r="R183" s="135"/>
      <c r="T183" s="166" t="s">
        <v>5</v>
      </c>
      <c r="U183" s="42" t="s">
        <v>43</v>
      </c>
      <c r="V183" s="36"/>
      <c r="W183" s="167">
        <f t="shared" si="16"/>
        <v>0</v>
      </c>
      <c r="X183" s="167">
        <v>0</v>
      </c>
      <c r="Y183" s="167">
        <f t="shared" si="17"/>
        <v>0</v>
      </c>
      <c r="Z183" s="167">
        <v>0</v>
      </c>
      <c r="AA183" s="168">
        <f t="shared" si="18"/>
        <v>0</v>
      </c>
      <c r="AR183" s="18" t="s">
        <v>444</v>
      </c>
      <c r="AT183" s="18" t="s">
        <v>189</v>
      </c>
      <c r="AU183" s="18" t="s">
        <v>87</v>
      </c>
      <c r="AY183" s="18" t="s">
        <v>188</v>
      </c>
      <c r="BE183" s="109">
        <f t="shared" si="19"/>
        <v>0</v>
      </c>
      <c r="BF183" s="109">
        <f t="shared" si="20"/>
        <v>0</v>
      </c>
      <c r="BG183" s="109">
        <f t="shared" si="21"/>
        <v>0</v>
      </c>
      <c r="BH183" s="109">
        <f t="shared" si="22"/>
        <v>0</v>
      </c>
      <c r="BI183" s="109">
        <f t="shared" si="23"/>
        <v>0</v>
      </c>
      <c r="BJ183" s="18" t="s">
        <v>87</v>
      </c>
      <c r="BK183" s="169">
        <f t="shared" si="24"/>
        <v>0</v>
      </c>
      <c r="BL183" s="18" t="s">
        <v>444</v>
      </c>
      <c r="BM183" s="18" t="s">
        <v>675</v>
      </c>
    </row>
    <row r="184" spans="2:65" s="1" customFormat="1" ht="22.5" customHeight="1">
      <c r="B184" s="132"/>
      <c r="C184" s="170" t="s">
        <v>436</v>
      </c>
      <c r="D184" s="170" t="s">
        <v>236</v>
      </c>
      <c r="E184" s="171" t="s">
        <v>436</v>
      </c>
      <c r="F184" s="331" t="s">
        <v>1503</v>
      </c>
      <c r="G184" s="331"/>
      <c r="H184" s="331"/>
      <c r="I184" s="331"/>
      <c r="J184" s="269" t="s">
        <v>247</v>
      </c>
      <c r="K184" s="270">
        <v>12</v>
      </c>
      <c r="L184" s="332">
        <v>0</v>
      </c>
      <c r="M184" s="332"/>
      <c r="N184" s="333">
        <f t="shared" si="15"/>
        <v>0</v>
      </c>
      <c r="O184" s="321"/>
      <c r="P184" s="321"/>
      <c r="Q184" s="321"/>
      <c r="R184" s="135"/>
      <c r="T184" s="166" t="s">
        <v>5</v>
      </c>
      <c r="U184" s="42" t="s">
        <v>43</v>
      </c>
      <c r="V184" s="36"/>
      <c r="W184" s="167">
        <f t="shared" si="16"/>
        <v>0</v>
      </c>
      <c r="X184" s="167">
        <v>0</v>
      </c>
      <c r="Y184" s="167">
        <f t="shared" si="17"/>
        <v>0</v>
      </c>
      <c r="Z184" s="167">
        <v>0</v>
      </c>
      <c r="AA184" s="168">
        <f t="shared" si="18"/>
        <v>0</v>
      </c>
      <c r="AR184" s="18" t="s">
        <v>1466</v>
      </c>
      <c r="AT184" s="18" t="s">
        <v>236</v>
      </c>
      <c r="AU184" s="18" t="s">
        <v>87</v>
      </c>
      <c r="AY184" s="18" t="s">
        <v>188</v>
      </c>
      <c r="BE184" s="109">
        <f t="shared" si="19"/>
        <v>0</v>
      </c>
      <c r="BF184" s="109">
        <f t="shared" si="20"/>
        <v>0</v>
      </c>
      <c r="BG184" s="109">
        <f t="shared" si="21"/>
        <v>0</v>
      </c>
      <c r="BH184" s="109">
        <f t="shared" si="22"/>
        <v>0</v>
      </c>
      <c r="BI184" s="109">
        <f t="shared" si="23"/>
        <v>0</v>
      </c>
      <c r="BJ184" s="18" t="s">
        <v>87</v>
      </c>
      <c r="BK184" s="169">
        <f t="shared" si="24"/>
        <v>0</v>
      </c>
      <c r="BL184" s="18" t="s">
        <v>444</v>
      </c>
      <c r="BM184" s="18" t="s">
        <v>682</v>
      </c>
    </row>
    <row r="185" spans="2:65" s="1" customFormat="1" ht="22.5" customHeight="1">
      <c r="B185" s="132"/>
      <c r="C185" s="161" t="s">
        <v>440</v>
      </c>
      <c r="D185" s="161" t="s">
        <v>189</v>
      </c>
      <c r="E185" s="162" t="s">
        <v>440</v>
      </c>
      <c r="F185" s="319" t="s">
        <v>1467</v>
      </c>
      <c r="G185" s="319"/>
      <c r="H185" s="319"/>
      <c r="I185" s="319"/>
      <c r="J185" s="265" t="s">
        <v>247</v>
      </c>
      <c r="K185" s="266">
        <v>12</v>
      </c>
      <c r="L185" s="320">
        <v>0</v>
      </c>
      <c r="M185" s="320"/>
      <c r="N185" s="321">
        <f t="shared" si="15"/>
        <v>0</v>
      </c>
      <c r="O185" s="321"/>
      <c r="P185" s="321"/>
      <c r="Q185" s="321"/>
      <c r="R185" s="135"/>
      <c r="T185" s="166" t="s">
        <v>5</v>
      </c>
      <c r="U185" s="42" t="s">
        <v>43</v>
      </c>
      <c r="V185" s="36"/>
      <c r="W185" s="167">
        <f t="shared" si="16"/>
        <v>0</v>
      </c>
      <c r="X185" s="167">
        <v>0</v>
      </c>
      <c r="Y185" s="167">
        <f t="shared" si="17"/>
        <v>0</v>
      </c>
      <c r="Z185" s="167">
        <v>0</v>
      </c>
      <c r="AA185" s="168">
        <f t="shared" si="18"/>
        <v>0</v>
      </c>
      <c r="AR185" s="18" t="s">
        <v>444</v>
      </c>
      <c r="AT185" s="18" t="s">
        <v>189</v>
      </c>
      <c r="AU185" s="18" t="s">
        <v>87</v>
      </c>
      <c r="AY185" s="18" t="s">
        <v>188</v>
      </c>
      <c r="BE185" s="109">
        <f t="shared" si="19"/>
        <v>0</v>
      </c>
      <c r="BF185" s="109">
        <f t="shared" si="20"/>
        <v>0</v>
      </c>
      <c r="BG185" s="109">
        <f t="shared" si="21"/>
        <v>0</v>
      </c>
      <c r="BH185" s="109">
        <f t="shared" si="22"/>
        <v>0</v>
      </c>
      <c r="BI185" s="109">
        <f t="shared" si="23"/>
        <v>0</v>
      </c>
      <c r="BJ185" s="18" t="s">
        <v>87</v>
      </c>
      <c r="BK185" s="169">
        <f t="shared" si="24"/>
        <v>0</v>
      </c>
      <c r="BL185" s="18" t="s">
        <v>444</v>
      </c>
      <c r="BM185" s="18" t="s">
        <v>690</v>
      </c>
    </row>
    <row r="186" spans="2:65" s="1" customFormat="1" ht="31.5" customHeight="1">
      <c r="B186" s="132"/>
      <c r="C186" s="170" t="s">
        <v>444</v>
      </c>
      <c r="D186" s="170" t="s">
        <v>236</v>
      </c>
      <c r="E186" s="171" t="s">
        <v>444</v>
      </c>
      <c r="F186" s="331" t="s">
        <v>1504</v>
      </c>
      <c r="G186" s="331"/>
      <c r="H186" s="331"/>
      <c r="I186" s="331"/>
      <c r="J186" s="269" t="s">
        <v>247</v>
      </c>
      <c r="K186" s="270">
        <v>23</v>
      </c>
      <c r="L186" s="332">
        <v>0</v>
      </c>
      <c r="M186" s="332"/>
      <c r="N186" s="333">
        <f t="shared" si="15"/>
        <v>0</v>
      </c>
      <c r="O186" s="321"/>
      <c r="P186" s="321"/>
      <c r="Q186" s="321"/>
      <c r="R186" s="135"/>
      <c r="T186" s="166" t="s">
        <v>5</v>
      </c>
      <c r="U186" s="42" t="s">
        <v>43</v>
      </c>
      <c r="V186" s="36"/>
      <c r="W186" s="167">
        <f t="shared" si="16"/>
        <v>0</v>
      </c>
      <c r="X186" s="167">
        <v>0</v>
      </c>
      <c r="Y186" s="167">
        <f t="shared" si="17"/>
        <v>0</v>
      </c>
      <c r="Z186" s="167">
        <v>0</v>
      </c>
      <c r="AA186" s="168">
        <f t="shared" si="18"/>
        <v>0</v>
      </c>
      <c r="AR186" s="18" t="s">
        <v>1466</v>
      </c>
      <c r="AT186" s="18" t="s">
        <v>236</v>
      </c>
      <c r="AU186" s="18" t="s">
        <v>87</v>
      </c>
      <c r="AY186" s="18" t="s">
        <v>188</v>
      </c>
      <c r="BE186" s="109">
        <f t="shared" si="19"/>
        <v>0</v>
      </c>
      <c r="BF186" s="109">
        <f t="shared" si="20"/>
        <v>0</v>
      </c>
      <c r="BG186" s="109">
        <f t="shared" si="21"/>
        <v>0</v>
      </c>
      <c r="BH186" s="109">
        <f t="shared" si="22"/>
        <v>0</v>
      </c>
      <c r="BI186" s="109">
        <f t="shared" si="23"/>
        <v>0</v>
      </c>
      <c r="BJ186" s="18" t="s">
        <v>87</v>
      </c>
      <c r="BK186" s="169">
        <f t="shared" si="24"/>
        <v>0</v>
      </c>
      <c r="BL186" s="18" t="s">
        <v>444</v>
      </c>
      <c r="BM186" s="18" t="s">
        <v>698</v>
      </c>
    </row>
    <row r="187" spans="2:65" s="1" customFormat="1" ht="22.5" customHeight="1">
      <c r="B187" s="132"/>
      <c r="C187" s="161" t="s">
        <v>448</v>
      </c>
      <c r="D187" s="161" t="s">
        <v>189</v>
      </c>
      <c r="E187" s="162" t="s">
        <v>448</v>
      </c>
      <c r="F187" s="319" t="s">
        <v>1485</v>
      </c>
      <c r="G187" s="319"/>
      <c r="H187" s="319"/>
      <c r="I187" s="319"/>
      <c r="J187" s="265" t="s">
        <v>247</v>
      </c>
      <c r="K187" s="266">
        <v>23</v>
      </c>
      <c r="L187" s="320">
        <v>0</v>
      </c>
      <c r="M187" s="320"/>
      <c r="N187" s="321">
        <f t="shared" ref="N187:N216" si="25">ROUND(L187*K187,3)</f>
        <v>0</v>
      </c>
      <c r="O187" s="321"/>
      <c r="P187" s="321"/>
      <c r="Q187" s="321"/>
      <c r="R187" s="135"/>
      <c r="T187" s="166" t="s">
        <v>5</v>
      </c>
      <c r="U187" s="42" t="s">
        <v>43</v>
      </c>
      <c r="V187" s="36"/>
      <c r="W187" s="167">
        <f t="shared" ref="W187:W216" si="26">V187*K187</f>
        <v>0</v>
      </c>
      <c r="X187" s="167">
        <v>0</v>
      </c>
      <c r="Y187" s="167">
        <f t="shared" ref="Y187:Y216" si="27">X187*K187</f>
        <v>0</v>
      </c>
      <c r="Z187" s="167">
        <v>0</v>
      </c>
      <c r="AA187" s="168">
        <f t="shared" ref="AA187:AA216" si="28">Z187*K187</f>
        <v>0</v>
      </c>
      <c r="AR187" s="18" t="s">
        <v>444</v>
      </c>
      <c r="AT187" s="18" t="s">
        <v>189</v>
      </c>
      <c r="AU187" s="18" t="s">
        <v>87</v>
      </c>
      <c r="AY187" s="18" t="s">
        <v>188</v>
      </c>
      <c r="BE187" s="109">
        <f t="shared" ref="BE187:BE216" si="29">IF(U187="základná",N187,0)</f>
        <v>0</v>
      </c>
      <c r="BF187" s="109">
        <f t="shared" ref="BF187:BF216" si="30">IF(U187="znížená",N187,0)</f>
        <v>0</v>
      </c>
      <c r="BG187" s="109">
        <f t="shared" ref="BG187:BG216" si="31">IF(U187="zákl. prenesená",N187,0)</f>
        <v>0</v>
      </c>
      <c r="BH187" s="109">
        <f t="shared" ref="BH187:BH216" si="32">IF(U187="zníž. prenesená",N187,0)</f>
        <v>0</v>
      </c>
      <c r="BI187" s="109">
        <f t="shared" ref="BI187:BI216" si="33">IF(U187="nulová",N187,0)</f>
        <v>0</v>
      </c>
      <c r="BJ187" s="18" t="s">
        <v>87</v>
      </c>
      <c r="BK187" s="169">
        <f t="shared" ref="BK187:BK216" si="34">ROUND(L187*K187,3)</f>
        <v>0</v>
      </c>
      <c r="BL187" s="18" t="s">
        <v>444</v>
      </c>
      <c r="BM187" s="18" t="s">
        <v>706</v>
      </c>
    </row>
    <row r="188" spans="2:65" s="1" customFormat="1" ht="31.5" customHeight="1">
      <c r="B188" s="132"/>
      <c r="C188" s="170" t="s">
        <v>452</v>
      </c>
      <c r="D188" s="170" t="s">
        <v>236</v>
      </c>
      <c r="E188" s="171" t="s">
        <v>452</v>
      </c>
      <c r="F188" s="331" t="s">
        <v>1505</v>
      </c>
      <c r="G188" s="331"/>
      <c r="H188" s="331"/>
      <c r="I188" s="331"/>
      <c r="J188" s="269" t="s">
        <v>247</v>
      </c>
      <c r="K188" s="270">
        <v>7</v>
      </c>
      <c r="L188" s="332">
        <v>0</v>
      </c>
      <c r="M188" s="332"/>
      <c r="N188" s="333">
        <f t="shared" si="25"/>
        <v>0</v>
      </c>
      <c r="O188" s="321"/>
      <c r="P188" s="321"/>
      <c r="Q188" s="321"/>
      <c r="R188" s="135"/>
      <c r="T188" s="166" t="s">
        <v>5</v>
      </c>
      <c r="U188" s="42" t="s">
        <v>43</v>
      </c>
      <c r="V188" s="36"/>
      <c r="W188" s="167">
        <f t="shared" si="26"/>
        <v>0</v>
      </c>
      <c r="X188" s="167">
        <v>0</v>
      </c>
      <c r="Y188" s="167">
        <f t="shared" si="27"/>
        <v>0</v>
      </c>
      <c r="Z188" s="167">
        <v>0</v>
      </c>
      <c r="AA188" s="168">
        <f t="shared" si="28"/>
        <v>0</v>
      </c>
      <c r="AR188" s="18" t="s">
        <v>1466</v>
      </c>
      <c r="AT188" s="18" t="s">
        <v>236</v>
      </c>
      <c r="AU188" s="18" t="s">
        <v>87</v>
      </c>
      <c r="AY188" s="18" t="s">
        <v>188</v>
      </c>
      <c r="BE188" s="109">
        <f t="shared" si="29"/>
        <v>0</v>
      </c>
      <c r="BF188" s="109">
        <f t="shared" si="30"/>
        <v>0</v>
      </c>
      <c r="BG188" s="109">
        <f t="shared" si="31"/>
        <v>0</v>
      </c>
      <c r="BH188" s="109">
        <f t="shared" si="32"/>
        <v>0</v>
      </c>
      <c r="BI188" s="109">
        <f t="shared" si="33"/>
        <v>0</v>
      </c>
      <c r="BJ188" s="18" t="s">
        <v>87</v>
      </c>
      <c r="BK188" s="169">
        <f t="shared" si="34"/>
        <v>0</v>
      </c>
      <c r="BL188" s="18" t="s">
        <v>444</v>
      </c>
      <c r="BM188" s="18" t="s">
        <v>714</v>
      </c>
    </row>
    <row r="189" spans="2:65" s="1" customFormat="1" ht="22.5" customHeight="1">
      <c r="B189" s="132"/>
      <c r="C189" s="161" t="s">
        <v>456</v>
      </c>
      <c r="D189" s="161" t="s">
        <v>189</v>
      </c>
      <c r="E189" s="162" t="s">
        <v>456</v>
      </c>
      <c r="F189" s="319" t="s">
        <v>1485</v>
      </c>
      <c r="G189" s="319"/>
      <c r="H189" s="319"/>
      <c r="I189" s="319"/>
      <c r="J189" s="265" t="s">
        <v>247</v>
      </c>
      <c r="K189" s="266">
        <v>7</v>
      </c>
      <c r="L189" s="320">
        <v>0</v>
      </c>
      <c r="M189" s="320"/>
      <c r="N189" s="321">
        <f t="shared" si="25"/>
        <v>0</v>
      </c>
      <c r="O189" s="321"/>
      <c r="P189" s="321"/>
      <c r="Q189" s="321"/>
      <c r="R189" s="135"/>
      <c r="T189" s="166" t="s">
        <v>5</v>
      </c>
      <c r="U189" s="42" t="s">
        <v>43</v>
      </c>
      <c r="V189" s="36"/>
      <c r="W189" s="167">
        <f t="shared" si="26"/>
        <v>0</v>
      </c>
      <c r="X189" s="167">
        <v>0</v>
      </c>
      <c r="Y189" s="167">
        <f t="shared" si="27"/>
        <v>0</v>
      </c>
      <c r="Z189" s="167">
        <v>0</v>
      </c>
      <c r="AA189" s="168">
        <f t="shared" si="28"/>
        <v>0</v>
      </c>
      <c r="AR189" s="18" t="s">
        <v>444</v>
      </c>
      <c r="AT189" s="18" t="s">
        <v>189</v>
      </c>
      <c r="AU189" s="18" t="s">
        <v>87</v>
      </c>
      <c r="AY189" s="18" t="s">
        <v>188</v>
      </c>
      <c r="BE189" s="109">
        <f t="shared" si="29"/>
        <v>0</v>
      </c>
      <c r="BF189" s="109">
        <f t="shared" si="30"/>
        <v>0</v>
      </c>
      <c r="BG189" s="109">
        <f t="shared" si="31"/>
        <v>0</v>
      </c>
      <c r="BH189" s="109">
        <f t="shared" si="32"/>
        <v>0</v>
      </c>
      <c r="BI189" s="109">
        <f t="shared" si="33"/>
        <v>0</v>
      </c>
      <c r="BJ189" s="18" t="s">
        <v>87</v>
      </c>
      <c r="BK189" s="169">
        <f t="shared" si="34"/>
        <v>0</v>
      </c>
      <c r="BL189" s="18" t="s">
        <v>444</v>
      </c>
      <c r="BM189" s="18" t="s">
        <v>722</v>
      </c>
    </row>
    <row r="190" spans="2:65" s="1" customFormat="1" ht="22.5" customHeight="1">
      <c r="B190" s="132"/>
      <c r="C190" s="170" t="s">
        <v>460</v>
      </c>
      <c r="D190" s="170" t="s">
        <v>236</v>
      </c>
      <c r="E190" s="171" t="s">
        <v>548</v>
      </c>
      <c r="F190" s="331" t="s">
        <v>1506</v>
      </c>
      <c r="G190" s="331"/>
      <c r="H190" s="331"/>
      <c r="I190" s="331"/>
      <c r="J190" s="269" t="s">
        <v>247</v>
      </c>
      <c r="K190" s="270">
        <v>2</v>
      </c>
      <c r="L190" s="332">
        <v>0</v>
      </c>
      <c r="M190" s="332"/>
      <c r="N190" s="333">
        <f t="shared" si="25"/>
        <v>0</v>
      </c>
      <c r="O190" s="321"/>
      <c r="P190" s="321"/>
      <c r="Q190" s="321"/>
      <c r="R190" s="135"/>
      <c r="T190" s="166" t="s">
        <v>5</v>
      </c>
      <c r="U190" s="42" t="s">
        <v>43</v>
      </c>
      <c r="V190" s="36"/>
      <c r="W190" s="167">
        <f t="shared" si="26"/>
        <v>0</v>
      </c>
      <c r="X190" s="167">
        <v>0</v>
      </c>
      <c r="Y190" s="167">
        <f t="shared" si="27"/>
        <v>0</v>
      </c>
      <c r="Z190" s="167">
        <v>0</v>
      </c>
      <c r="AA190" s="168">
        <f t="shared" si="28"/>
        <v>0</v>
      </c>
      <c r="AR190" s="18" t="s">
        <v>1466</v>
      </c>
      <c r="AT190" s="18" t="s">
        <v>236</v>
      </c>
      <c r="AU190" s="18" t="s">
        <v>87</v>
      </c>
      <c r="AY190" s="18" t="s">
        <v>188</v>
      </c>
      <c r="BE190" s="109">
        <f t="shared" si="29"/>
        <v>0</v>
      </c>
      <c r="BF190" s="109">
        <f t="shared" si="30"/>
        <v>0</v>
      </c>
      <c r="BG190" s="109">
        <f t="shared" si="31"/>
        <v>0</v>
      </c>
      <c r="BH190" s="109">
        <f t="shared" si="32"/>
        <v>0</v>
      </c>
      <c r="BI190" s="109">
        <f t="shared" si="33"/>
        <v>0</v>
      </c>
      <c r="BJ190" s="18" t="s">
        <v>87</v>
      </c>
      <c r="BK190" s="169">
        <f t="shared" si="34"/>
        <v>0</v>
      </c>
      <c r="BL190" s="18" t="s">
        <v>444</v>
      </c>
      <c r="BM190" s="18" t="s">
        <v>1507</v>
      </c>
    </row>
    <row r="191" spans="2:65" s="1" customFormat="1" ht="22.5" customHeight="1">
      <c r="B191" s="132"/>
      <c r="C191" s="161" t="s">
        <v>464</v>
      </c>
      <c r="D191" s="161" t="s">
        <v>189</v>
      </c>
      <c r="E191" s="162" t="s">
        <v>552</v>
      </c>
      <c r="F191" s="319" t="s">
        <v>1508</v>
      </c>
      <c r="G191" s="319"/>
      <c r="H191" s="319"/>
      <c r="I191" s="319"/>
      <c r="J191" s="265" t="s">
        <v>247</v>
      </c>
      <c r="K191" s="266">
        <v>2</v>
      </c>
      <c r="L191" s="320">
        <v>0</v>
      </c>
      <c r="M191" s="320"/>
      <c r="N191" s="321">
        <f t="shared" si="25"/>
        <v>0</v>
      </c>
      <c r="O191" s="321"/>
      <c r="P191" s="321"/>
      <c r="Q191" s="321"/>
      <c r="R191" s="135"/>
      <c r="T191" s="166" t="s">
        <v>5</v>
      </c>
      <c r="U191" s="42" t="s">
        <v>43</v>
      </c>
      <c r="V191" s="36"/>
      <c r="W191" s="167">
        <f t="shared" si="26"/>
        <v>0</v>
      </c>
      <c r="X191" s="167">
        <v>0</v>
      </c>
      <c r="Y191" s="167">
        <f t="shared" si="27"/>
        <v>0</v>
      </c>
      <c r="Z191" s="167">
        <v>0</v>
      </c>
      <c r="AA191" s="168">
        <f t="shared" si="28"/>
        <v>0</v>
      </c>
      <c r="AR191" s="18" t="s">
        <v>444</v>
      </c>
      <c r="AT191" s="18" t="s">
        <v>189</v>
      </c>
      <c r="AU191" s="18" t="s">
        <v>87</v>
      </c>
      <c r="AY191" s="18" t="s">
        <v>188</v>
      </c>
      <c r="BE191" s="109">
        <f t="shared" si="29"/>
        <v>0</v>
      </c>
      <c r="BF191" s="109">
        <f t="shared" si="30"/>
        <v>0</v>
      </c>
      <c r="BG191" s="109">
        <f t="shared" si="31"/>
        <v>0</v>
      </c>
      <c r="BH191" s="109">
        <f t="shared" si="32"/>
        <v>0</v>
      </c>
      <c r="BI191" s="109">
        <f t="shared" si="33"/>
        <v>0</v>
      </c>
      <c r="BJ191" s="18" t="s">
        <v>87</v>
      </c>
      <c r="BK191" s="169">
        <f t="shared" si="34"/>
        <v>0</v>
      </c>
      <c r="BL191" s="18" t="s">
        <v>444</v>
      </c>
      <c r="BM191" s="18" t="s">
        <v>1509</v>
      </c>
    </row>
    <row r="192" spans="2:65" s="1" customFormat="1" ht="22.5" customHeight="1">
      <c r="B192" s="132"/>
      <c r="C192" s="170" t="s">
        <v>468</v>
      </c>
      <c r="D192" s="170" t="s">
        <v>236</v>
      </c>
      <c r="E192" s="171" t="s">
        <v>460</v>
      </c>
      <c r="F192" s="331" t="s">
        <v>1510</v>
      </c>
      <c r="G192" s="331"/>
      <c r="H192" s="331"/>
      <c r="I192" s="331"/>
      <c r="J192" s="269" t="s">
        <v>247</v>
      </c>
      <c r="K192" s="270">
        <v>1</v>
      </c>
      <c r="L192" s="332">
        <v>0</v>
      </c>
      <c r="M192" s="332"/>
      <c r="N192" s="333">
        <f t="shared" si="25"/>
        <v>0</v>
      </c>
      <c r="O192" s="321"/>
      <c r="P192" s="321"/>
      <c r="Q192" s="321"/>
      <c r="R192" s="135"/>
      <c r="T192" s="166" t="s">
        <v>5</v>
      </c>
      <c r="U192" s="42" t="s">
        <v>43</v>
      </c>
      <c r="V192" s="36"/>
      <c r="W192" s="167">
        <f t="shared" si="26"/>
        <v>0</v>
      </c>
      <c r="X192" s="167">
        <v>0</v>
      </c>
      <c r="Y192" s="167">
        <f t="shared" si="27"/>
        <v>0</v>
      </c>
      <c r="Z192" s="167">
        <v>0</v>
      </c>
      <c r="AA192" s="168">
        <f t="shared" si="28"/>
        <v>0</v>
      </c>
      <c r="AR192" s="18" t="s">
        <v>1466</v>
      </c>
      <c r="AT192" s="18" t="s">
        <v>236</v>
      </c>
      <c r="AU192" s="18" t="s">
        <v>87</v>
      </c>
      <c r="AY192" s="18" t="s">
        <v>188</v>
      </c>
      <c r="BE192" s="109">
        <f t="shared" si="29"/>
        <v>0</v>
      </c>
      <c r="BF192" s="109">
        <f t="shared" si="30"/>
        <v>0</v>
      </c>
      <c r="BG192" s="109">
        <f t="shared" si="31"/>
        <v>0</v>
      </c>
      <c r="BH192" s="109">
        <f t="shared" si="32"/>
        <v>0</v>
      </c>
      <c r="BI192" s="109">
        <f t="shared" si="33"/>
        <v>0</v>
      </c>
      <c r="BJ192" s="18" t="s">
        <v>87</v>
      </c>
      <c r="BK192" s="169">
        <f t="shared" si="34"/>
        <v>0</v>
      </c>
      <c r="BL192" s="18" t="s">
        <v>444</v>
      </c>
      <c r="BM192" s="18" t="s">
        <v>730</v>
      </c>
    </row>
    <row r="193" spans="2:65" s="1" customFormat="1" ht="22.5" customHeight="1">
      <c r="B193" s="132"/>
      <c r="C193" s="161" t="s">
        <v>472</v>
      </c>
      <c r="D193" s="161" t="s">
        <v>189</v>
      </c>
      <c r="E193" s="162" t="s">
        <v>464</v>
      </c>
      <c r="F193" s="319" t="s">
        <v>1485</v>
      </c>
      <c r="G193" s="319"/>
      <c r="H193" s="319"/>
      <c r="I193" s="319"/>
      <c r="J193" s="265" t="s">
        <v>247</v>
      </c>
      <c r="K193" s="266">
        <v>1</v>
      </c>
      <c r="L193" s="320">
        <v>0</v>
      </c>
      <c r="M193" s="320"/>
      <c r="N193" s="321">
        <f t="shared" si="25"/>
        <v>0</v>
      </c>
      <c r="O193" s="321"/>
      <c r="P193" s="321"/>
      <c r="Q193" s="321"/>
      <c r="R193" s="135"/>
      <c r="T193" s="166" t="s">
        <v>5</v>
      </c>
      <c r="U193" s="42" t="s">
        <v>43</v>
      </c>
      <c r="V193" s="36"/>
      <c r="W193" s="167">
        <f t="shared" si="26"/>
        <v>0</v>
      </c>
      <c r="X193" s="167">
        <v>0</v>
      </c>
      <c r="Y193" s="167">
        <f t="shared" si="27"/>
        <v>0</v>
      </c>
      <c r="Z193" s="167">
        <v>0</v>
      </c>
      <c r="AA193" s="168">
        <f t="shared" si="28"/>
        <v>0</v>
      </c>
      <c r="AR193" s="18" t="s">
        <v>444</v>
      </c>
      <c r="AT193" s="18" t="s">
        <v>189</v>
      </c>
      <c r="AU193" s="18" t="s">
        <v>87</v>
      </c>
      <c r="AY193" s="18" t="s">
        <v>188</v>
      </c>
      <c r="BE193" s="109">
        <f t="shared" si="29"/>
        <v>0</v>
      </c>
      <c r="BF193" s="109">
        <f t="shared" si="30"/>
        <v>0</v>
      </c>
      <c r="BG193" s="109">
        <f t="shared" si="31"/>
        <v>0</v>
      </c>
      <c r="BH193" s="109">
        <f t="shared" si="32"/>
        <v>0</v>
      </c>
      <c r="BI193" s="109">
        <f t="shared" si="33"/>
        <v>0</v>
      </c>
      <c r="BJ193" s="18" t="s">
        <v>87</v>
      </c>
      <c r="BK193" s="169">
        <f t="shared" si="34"/>
        <v>0</v>
      </c>
      <c r="BL193" s="18" t="s">
        <v>444</v>
      </c>
      <c r="BM193" s="18" t="s">
        <v>738</v>
      </c>
    </row>
    <row r="194" spans="2:65" s="1" customFormat="1" ht="22.5" customHeight="1">
      <c r="B194" s="132"/>
      <c r="C194" s="170" t="s">
        <v>476</v>
      </c>
      <c r="D194" s="170" t="s">
        <v>236</v>
      </c>
      <c r="E194" s="171" t="s">
        <v>468</v>
      </c>
      <c r="F194" s="331" t="s">
        <v>1511</v>
      </c>
      <c r="G194" s="331"/>
      <c r="H194" s="331"/>
      <c r="I194" s="331"/>
      <c r="J194" s="269" t="s">
        <v>247</v>
      </c>
      <c r="K194" s="270">
        <v>2</v>
      </c>
      <c r="L194" s="332">
        <v>0</v>
      </c>
      <c r="M194" s="332"/>
      <c r="N194" s="333">
        <f t="shared" si="25"/>
        <v>0</v>
      </c>
      <c r="O194" s="321"/>
      <c r="P194" s="321"/>
      <c r="Q194" s="321"/>
      <c r="R194" s="135"/>
      <c r="T194" s="166" t="s">
        <v>5</v>
      </c>
      <c r="U194" s="42" t="s">
        <v>43</v>
      </c>
      <c r="V194" s="36"/>
      <c r="W194" s="167">
        <f t="shared" si="26"/>
        <v>0</v>
      </c>
      <c r="X194" s="167">
        <v>0</v>
      </c>
      <c r="Y194" s="167">
        <f t="shared" si="27"/>
        <v>0</v>
      </c>
      <c r="Z194" s="167">
        <v>0</v>
      </c>
      <c r="AA194" s="168">
        <f t="shared" si="28"/>
        <v>0</v>
      </c>
      <c r="AR194" s="18" t="s">
        <v>1466</v>
      </c>
      <c r="AT194" s="18" t="s">
        <v>236</v>
      </c>
      <c r="AU194" s="18" t="s">
        <v>87</v>
      </c>
      <c r="AY194" s="18" t="s">
        <v>188</v>
      </c>
      <c r="BE194" s="109">
        <f t="shared" si="29"/>
        <v>0</v>
      </c>
      <c r="BF194" s="109">
        <f t="shared" si="30"/>
        <v>0</v>
      </c>
      <c r="BG194" s="109">
        <f t="shared" si="31"/>
        <v>0</v>
      </c>
      <c r="BH194" s="109">
        <f t="shared" si="32"/>
        <v>0</v>
      </c>
      <c r="BI194" s="109">
        <f t="shared" si="33"/>
        <v>0</v>
      </c>
      <c r="BJ194" s="18" t="s">
        <v>87</v>
      </c>
      <c r="BK194" s="169">
        <f t="shared" si="34"/>
        <v>0</v>
      </c>
      <c r="BL194" s="18" t="s">
        <v>444</v>
      </c>
      <c r="BM194" s="18" t="s">
        <v>746</v>
      </c>
    </row>
    <row r="195" spans="2:65" s="1" customFormat="1" ht="22.5" customHeight="1">
      <c r="B195" s="132"/>
      <c r="C195" s="161" t="s">
        <v>480</v>
      </c>
      <c r="D195" s="161" t="s">
        <v>189</v>
      </c>
      <c r="E195" s="162" t="s">
        <v>472</v>
      </c>
      <c r="F195" s="319" t="s">
        <v>1485</v>
      </c>
      <c r="G195" s="319"/>
      <c r="H195" s="319"/>
      <c r="I195" s="319"/>
      <c r="J195" s="265" t="s">
        <v>247</v>
      </c>
      <c r="K195" s="266">
        <v>2</v>
      </c>
      <c r="L195" s="320">
        <v>0</v>
      </c>
      <c r="M195" s="320"/>
      <c r="N195" s="321">
        <f t="shared" si="25"/>
        <v>0</v>
      </c>
      <c r="O195" s="321"/>
      <c r="P195" s="321"/>
      <c r="Q195" s="321"/>
      <c r="R195" s="135"/>
      <c r="T195" s="166" t="s">
        <v>5</v>
      </c>
      <c r="U195" s="42" t="s">
        <v>43</v>
      </c>
      <c r="V195" s="36"/>
      <c r="W195" s="167">
        <f t="shared" si="26"/>
        <v>0</v>
      </c>
      <c r="X195" s="167">
        <v>0</v>
      </c>
      <c r="Y195" s="167">
        <f t="shared" si="27"/>
        <v>0</v>
      </c>
      <c r="Z195" s="167">
        <v>0</v>
      </c>
      <c r="AA195" s="168">
        <f t="shared" si="28"/>
        <v>0</v>
      </c>
      <c r="AR195" s="18" t="s">
        <v>444</v>
      </c>
      <c r="AT195" s="18" t="s">
        <v>189</v>
      </c>
      <c r="AU195" s="18" t="s">
        <v>87</v>
      </c>
      <c r="AY195" s="18" t="s">
        <v>188</v>
      </c>
      <c r="BE195" s="109">
        <f t="shared" si="29"/>
        <v>0</v>
      </c>
      <c r="BF195" s="109">
        <f t="shared" si="30"/>
        <v>0</v>
      </c>
      <c r="BG195" s="109">
        <f t="shared" si="31"/>
        <v>0</v>
      </c>
      <c r="BH195" s="109">
        <f t="shared" si="32"/>
        <v>0</v>
      </c>
      <c r="BI195" s="109">
        <f t="shared" si="33"/>
        <v>0</v>
      </c>
      <c r="BJ195" s="18" t="s">
        <v>87</v>
      </c>
      <c r="BK195" s="169">
        <f t="shared" si="34"/>
        <v>0</v>
      </c>
      <c r="BL195" s="18" t="s">
        <v>444</v>
      </c>
      <c r="BM195" s="18" t="s">
        <v>754</v>
      </c>
    </row>
    <row r="196" spans="2:65" s="1" customFormat="1" ht="22.5" customHeight="1">
      <c r="B196" s="132"/>
      <c r="C196" s="170" t="s">
        <v>484</v>
      </c>
      <c r="D196" s="170" t="s">
        <v>236</v>
      </c>
      <c r="E196" s="171" t="s">
        <v>476</v>
      </c>
      <c r="F196" s="331" t="s">
        <v>1512</v>
      </c>
      <c r="G196" s="331"/>
      <c r="H196" s="331"/>
      <c r="I196" s="331"/>
      <c r="J196" s="269" t="s">
        <v>247</v>
      </c>
      <c r="K196" s="270">
        <v>1</v>
      </c>
      <c r="L196" s="332">
        <v>0</v>
      </c>
      <c r="M196" s="332"/>
      <c r="N196" s="333">
        <f t="shared" si="25"/>
        <v>0</v>
      </c>
      <c r="O196" s="321"/>
      <c r="P196" s="321"/>
      <c r="Q196" s="321"/>
      <c r="R196" s="135"/>
      <c r="T196" s="166" t="s">
        <v>5</v>
      </c>
      <c r="U196" s="42" t="s">
        <v>43</v>
      </c>
      <c r="V196" s="36"/>
      <c r="W196" s="167">
        <f t="shared" si="26"/>
        <v>0</v>
      </c>
      <c r="X196" s="167">
        <v>0</v>
      </c>
      <c r="Y196" s="167">
        <f t="shared" si="27"/>
        <v>0</v>
      </c>
      <c r="Z196" s="167">
        <v>0</v>
      </c>
      <c r="AA196" s="168">
        <f t="shared" si="28"/>
        <v>0</v>
      </c>
      <c r="AR196" s="18" t="s">
        <v>1466</v>
      </c>
      <c r="AT196" s="18" t="s">
        <v>236</v>
      </c>
      <c r="AU196" s="18" t="s">
        <v>87</v>
      </c>
      <c r="AY196" s="18" t="s">
        <v>188</v>
      </c>
      <c r="BE196" s="109">
        <f t="shared" si="29"/>
        <v>0</v>
      </c>
      <c r="BF196" s="109">
        <f t="shared" si="30"/>
        <v>0</v>
      </c>
      <c r="BG196" s="109">
        <f t="shared" si="31"/>
        <v>0</v>
      </c>
      <c r="BH196" s="109">
        <f t="shared" si="32"/>
        <v>0</v>
      </c>
      <c r="BI196" s="109">
        <f t="shared" si="33"/>
        <v>0</v>
      </c>
      <c r="BJ196" s="18" t="s">
        <v>87</v>
      </c>
      <c r="BK196" s="169">
        <f t="shared" si="34"/>
        <v>0</v>
      </c>
      <c r="BL196" s="18" t="s">
        <v>444</v>
      </c>
      <c r="BM196" s="18" t="s">
        <v>762</v>
      </c>
    </row>
    <row r="197" spans="2:65" s="1" customFormat="1" ht="22.5" customHeight="1">
      <c r="B197" s="132"/>
      <c r="C197" s="161" t="s">
        <v>488</v>
      </c>
      <c r="D197" s="161" t="s">
        <v>189</v>
      </c>
      <c r="E197" s="162" t="s">
        <v>480</v>
      </c>
      <c r="F197" s="319" t="s">
        <v>1485</v>
      </c>
      <c r="G197" s="319"/>
      <c r="H197" s="319"/>
      <c r="I197" s="319"/>
      <c r="J197" s="265" t="s">
        <v>247</v>
      </c>
      <c r="K197" s="266">
        <v>1</v>
      </c>
      <c r="L197" s="320">
        <v>0</v>
      </c>
      <c r="M197" s="320"/>
      <c r="N197" s="321">
        <f t="shared" si="25"/>
        <v>0</v>
      </c>
      <c r="O197" s="321"/>
      <c r="P197" s="321"/>
      <c r="Q197" s="321"/>
      <c r="R197" s="135"/>
      <c r="T197" s="166" t="s">
        <v>5</v>
      </c>
      <c r="U197" s="42" t="s">
        <v>43</v>
      </c>
      <c r="V197" s="36"/>
      <c r="W197" s="167">
        <f t="shared" si="26"/>
        <v>0</v>
      </c>
      <c r="X197" s="167">
        <v>0</v>
      </c>
      <c r="Y197" s="167">
        <f t="shared" si="27"/>
        <v>0</v>
      </c>
      <c r="Z197" s="167">
        <v>0</v>
      </c>
      <c r="AA197" s="168">
        <f t="shared" si="28"/>
        <v>0</v>
      </c>
      <c r="AR197" s="18" t="s">
        <v>444</v>
      </c>
      <c r="AT197" s="18" t="s">
        <v>189</v>
      </c>
      <c r="AU197" s="18" t="s">
        <v>87</v>
      </c>
      <c r="AY197" s="18" t="s">
        <v>188</v>
      </c>
      <c r="BE197" s="109">
        <f t="shared" si="29"/>
        <v>0</v>
      </c>
      <c r="BF197" s="109">
        <f t="shared" si="30"/>
        <v>0</v>
      </c>
      <c r="BG197" s="109">
        <f t="shared" si="31"/>
        <v>0</v>
      </c>
      <c r="BH197" s="109">
        <f t="shared" si="32"/>
        <v>0</v>
      </c>
      <c r="BI197" s="109">
        <f t="shared" si="33"/>
        <v>0</v>
      </c>
      <c r="BJ197" s="18" t="s">
        <v>87</v>
      </c>
      <c r="BK197" s="169">
        <f t="shared" si="34"/>
        <v>0</v>
      </c>
      <c r="BL197" s="18" t="s">
        <v>444</v>
      </c>
      <c r="BM197" s="18" t="s">
        <v>770</v>
      </c>
    </row>
    <row r="198" spans="2:65" s="1" customFormat="1" ht="22.5" customHeight="1">
      <c r="B198" s="132"/>
      <c r="C198" s="170" t="s">
        <v>492</v>
      </c>
      <c r="D198" s="170" t="s">
        <v>236</v>
      </c>
      <c r="E198" s="171" t="s">
        <v>484</v>
      </c>
      <c r="F198" s="331" t="s">
        <v>1513</v>
      </c>
      <c r="G198" s="331"/>
      <c r="H198" s="331"/>
      <c r="I198" s="331"/>
      <c r="J198" s="269" t="s">
        <v>247</v>
      </c>
      <c r="K198" s="270">
        <v>1</v>
      </c>
      <c r="L198" s="332">
        <v>0</v>
      </c>
      <c r="M198" s="332"/>
      <c r="N198" s="333">
        <f t="shared" si="25"/>
        <v>0</v>
      </c>
      <c r="O198" s="321"/>
      <c r="P198" s="321"/>
      <c r="Q198" s="321"/>
      <c r="R198" s="135"/>
      <c r="T198" s="166" t="s">
        <v>5</v>
      </c>
      <c r="U198" s="42" t="s">
        <v>43</v>
      </c>
      <c r="V198" s="36"/>
      <c r="W198" s="167">
        <f t="shared" si="26"/>
        <v>0</v>
      </c>
      <c r="X198" s="167">
        <v>0</v>
      </c>
      <c r="Y198" s="167">
        <f t="shared" si="27"/>
        <v>0</v>
      </c>
      <c r="Z198" s="167">
        <v>0</v>
      </c>
      <c r="AA198" s="168">
        <f t="shared" si="28"/>
        <v>0</v>
      </c>
      <c r="AR198" s="18" t="s">
        <v>1466</v>
      </c>
      <c r="AT198" s="18" t="s">
        <v>236</v>
      </c>
      <c r="AU198" s="18" t="s">
        <v>87</v>
      </c>
      <c r="AY198" s="18" t="s">
        <v>188</v>
      </c>
      <c r="BE198" s="109">
        <f t="shared" si="29"/>
        <v>0</v>
      </c>
      <c r="BF198" s="109">
        <f t="shared" si="30"/>
        <v>0</v>
      </c>
      <c r="BG198" s="109">
        <f t="shared" si="31"/>
        <v>0</v>
      </c>
      <c r="BH198" s="109">
        <f t="shared" si="32"/>
        <v>0</v>
      </c>
      <c r="BI198" s="109">
        <f t="shared" si="33"/>
        <v>0</v>
      </c>
      <c r="BJ198" s="18" t="s">
        <v>87</v>
      </c>
      <c r="BK198" s="169">
        <f t="shared" si="34"/>
        <v>0</v>
      </c>
      <c r="BL198" s="18" t="s">
        <v>444</v>
      </c>
      <c r="BM198" s="18" t="s">
        <v>778</v>
      </c>
    </row>
    <row r="199" spans="2:65" s="1" customFormat="1" ht="22.5" customHeight="1">
      <c r="B199" s="132"/>
      <c r="C199" s="161" t="s">
        <v>496</v>
      </c>
      <c r="D199" s="161" t="s">
        <v>189</v>
      </c>
      <c r="E199" s="162" t="s">
        <v>488</v>
      </c>
      <c r="F199" s="319" t="s">
        <v>1485</v>
      </c>
      <c r="G199" s="319"/>
      <c r="H199" s="319"/>
      <c r="I199" s="319"/>
      <c r="J199" s="265" t="s">
        <v>247</v>
      </c>
      <c r="K199" s="266">
        <v>1</v>
      </c>
      <c r="L199" s="320">
        <v>0</v>
      </c>
      <c r="M199" s="320"/>
      <c r="N199" s="321">
        <f t="shared" si="25"/>
        <v>0</v>
      </c>
      <c r="O199" s="321"/>
      <c r="P199" s="321"/>
      <c r="Q199" s="321"/>
      <c r="R199" s="135"/>
      <c r="T199" s="166" t="s">
        <v>5</v>
      </c>
      <c r="U199" s="42" t="s">
        <v>43</v>
      </c>
      <c r="V199" s="36"/>
      <c r="W199" s="167">
        <f t="shared" si="26"/>
        <v>0</v>
      </c>
      <c r="X199" s="167">
        <v>0</v>
      </c>
      <c r="Y199" s="167">
        <f t="shared" si="27"/>
        <v>0</v>
      </c>
      <c r="Z199" s="167">
        <v>0</v>
      </c>
      <c r="AA199" s="168">
        <f t="shared" si="28"/>
        <v>0</v>
      </c>
      <c r="AR199" s="18" t="s">
        <v>444</v>
      </c>
      <c r="AT199" s="18" t="s">
        <v>189</v>
      </c>
      <c r="AU199" s="18" t="s">
        <v>87</v>
      </c>
      <c r="AY199" s="18" t="s">
        <v>188</v>
      </c>
      <c r="BE199" s="109">
        <f t="shared" si="29"/>
        <v>0</v>
      </c>
      <c r="BF199" s="109">
        <f t="shared" si="30"/>
        <v>0</v>
      </c>
      <c r="BG199" s="109">
        <f t="shared" si="31"/>
        <v>0</v>
      </c>
      <c r="BH199" s="109">
        <f t="shared" si="32"/>
        <v>0</v>
      </c>
      <c r="BI199" s="109">
        <f t="shared" si="33"/>
        <v>0</v>
      </c>
      <c r="BJ199" s="18" t="s">
        <v>87</v>
      </c>
      <c r="BK199" s="169">
        <f t="shared" si="34"/>
        <v>0</v>
      </c>
      <c r="BL199" s="18" t="s">
        <v>444</v>
      </c>
      <c r="BM199" s="18" t="s">
        <v>786</v>
      </c>
    </row>
    <row r="200" spans="2:65" s="1" customFormat="1" ht="31.5" customHeight="1">
      <c r="B200" s="132"/>
      <c r="C200" s="170" t="s">
        <v>500</v>
      </c>
      <c r="D200" s="170" t="s">
        <v>236</v>
      </c>
      <c r="E200" s="171" t="s">
        <v>492</v>
      </c>
      <c r="F200" s="331" t="s">
        <v>1514</v>
      </c>
      <c r="G200" s="331"/>
      <c r="H200" s="331"/>
      <c r="I200" s="331"/>
      <c r="J200" s="269" t="s">
        <v>247</v>
      </c>
      <c r="K200" s="270">
        <v>1</v>
      </c>
      <c r="L200" s="332">
        <v>0</v>
      </c>
      <c r="M200" s="332"/>
      <c r="N200" s="333">
        <f t="shared" si="25"/>
        <v>0</v>
      </c>
      <c r="O200" s="321"/>
      <c r="P200" s="321"/>
      <c r="Q200" s="321"/>
      <c r="R200" s="135"/>
      <c r="T200" s="166" t="s">
        <v>5</v>
      </c>
      <c r="U200" s="42" t="s">
        <v>43</v>
      </c>
      <c r="V200" s="36"/>
      <c r="W200" s="167">
        <f t="shared" si="26"/>
        <v>0</v>
      </c>
      <c r="X200" s="167">
        <v>0</v>
      </c>
      <c r="Y200" s="167">
        <f t="shared" si="27"/>
        <v>0</v>
      </c>
      <c r="Z200" s="167">
        <v>0</v>
      </c>
      <c r="AA200" s="168">
        <f t="shared" si="28"/>
        <v>0</v>
      </c>
      <c r="AR200" s="18" t="s">
        <v>1466</v>
      </c>
      <c r="AT200" s="18" t="s">
        <v>236</v>
      </c>
      <c r="AU200" s="18" t="s">
        <v>87</v>
      </c>
      <c r="AY200" s="18" t="s">
        <v>188</v>
      </c>
      <c r="BE200" s="109">
        <f t="shared" si="29"/>
        <v>0</v>
      </c>
      <c r="BF200" s="109">
        <f t="shared" si="30"/>
        <v>0</v>
      </c>
      <c r="BG200" s="109">
        <f t="shared" si="31"/>
        <v>0</v>
      </c>
      <c r="BH200" s="109">
        <f t="shared" si="32"/>
        <v>0</v>
      </c>
      <c r="BI200" s="109">
        <f t="shared" si="33"/>
        <v>0</v>
      </c>
      <c r="BJ200" s="18" t="s">
        <v>87</v>
      </c>
      <c r="BK200" s="169">
        <f t="shared" si="34"/>
        <v>0</v>
      </c>
      <c r="BL200" s="18" t="s">
        <v>444</v>
      </c>
      <c r="BM200" s="18" t="s">
        <v>794</v>
      </c>
    </row>
    <row r="201" spans="2:65" s="1" customFormat="1" ht="22.5" customHeight="1">
      <c r="B201" s="132"/>
      <c r="C201" s="161" t="s">
        <v>504</v>
      </c>
      <c r="D201" s="161" t="s">
        <v>189</v>
      </c>
      <c r="E201" s="162" t="s">
        <v>496</v>
      </c>
      <c r="F201" s="319" t="s">
        <v>1485</v>
      </c>
      <c r="G201" s="319"/>
      <c r="H201" s="319"/>
      <c r="I201" s="319"/>
      <c r="J201" s="265" t="s">
        <v>247</v>
      </c>
      <c r="K201" s="266">
        <v>1</v>
      </c>
      <c r="L201" s="320">
        <v>0</v>
      </c>
      <c r="M201" s="320"/>
      <c r="N201" s="321">
        <f t="shared" si="25"/>
        <v>0</v>
      </c>
      <c r="O201" s="321"/>
      <c r="P201" s="321"/>
      <c r="Q201" s="321"/>
      <c r="R201" s="135"/>
      <c r="T201" s="166" t="s">
        <v>5</v>
      </c>
      <c r="U201" s="42" t="s">
        <v>43</v>
      </c>
      <c r="V201" s="36"/>
      <c r="W201" s="167">
        <f t="shared" si="26"/>
        <v>0</v>
      </c>
      <c r="X201" s="167">
        <v>0</v>
      </c>
      <c r="Y201" s="167">
        <f t="shared" si="27"/>
        <v>0</v>
      </c>
      <c r="Z201" s="167">
        <v>0</v>
      </c>
      <c r="AA201" s="168">
        <f t="shared" si="28"/>
        <v>0</v>
      </c>
      <c r="AR201" s="18" t="s">
        <v>444</v>
      </c>
      <c r="AT201" s="18" t="s">
        <v>189</v>
      </c>
      <c r="AU201" s="18" t="s">
        <v>87</v>
      </c>
      <c r="AY201" s="18" t="s">
        <v>188</v>
      </c>
      <c r="BE201" s="109">
        <f t="shared" si="29"/>
        <v>0</v>
      </c>
      <c r="BF201" s="109">
        <f t="shared" si="30"/>
        <v>0</v>
      </c>
      <c r="BG201" s="109">
        <f t="shared" si="31"/>
        <v>0</v>
      </c>
      <c r="BH201" s="109">
        <f t="shared" si="32"/>
        <v>0</v>
      </c>
      <c r="BI201" s="109">
        <f t="shared" si="33"/>
        <v>0</v>
      </c>
      <c r="BJ201" s="18" t="s">
        <v>87</v>
      </c>
      <c r="BK201" s="169">
        <f t="shared" si="34"/>
        <v>0</v>
      </c>
      <c r="BL201" s="18" t="s">
        <v>444</v>
      </c>
      <c r="BM201" s="18" t="s">
        <v>802</v>
      </c>
    </row>
    <row r="202" spans="2:65" s="1" customFormat="1" ht="22.5" customHeight="1">
      <c r="B202" s="132"/>
      <c r="C202" s="170" t="s">
        <v>508</v>
      </c>
      <c r="D202" s="170" t="s">
        <v>236</v>
      </c>
      <c r="E202" s="171" t="s">
        <v>500</v>
      </c>
      <c r="F202" s="331" t="s">
        <v>1515</v>
      </c>
      <c r="G202" s="331"/>
      <c r="H202" s="331"/>
      <c r="I202" s="331"/>
      <c r="J202" s="269" t="s">
        <v>247</v>
      </c>
      <c r="K202" s="270">
        <v>1</v>
      </c>
      <c r="L202" s="332">
        <v>0</v>
      </c>
      <c r="M202" s="332"/>
      <c r="N202" s="333">
        <f t="shared" si="25"/>
        <v>0</v>
      </c>
      <c r="O202" s="321"/>
      <c r="P202" s="321"/>
      <c r="Q202" s="321"/>
      <c r="R202" s="135"/>
      <c r="T202" s="166" t="s">
        <v>5</v>
      </c>
      <c r="U202" s="42" t="s">
        <v>43</v>
      </c>
      <c r="V202" s="36"/>
      <c r="W202" s="167">
        <f t="shared" si="26"/>
        <v>0</v>
      </c>
      <c r="X202" s="167">
        <v>0</v>
      </c>
      <c r="Y202" s="167">
        <f t="shared" si="27"/>
        <v>0</v>
      </c>
      <c r="Z202" s="167">
        <v>0</v>
      </c>
      <c r="AA202" s="168">
        <f t="shared" si="28"/>
        <v>0</v>
      </c>
      <c r="AR202" s="18" t="s">
        <v>1466</v>
      </c>
      <c r="AT202" s="18" t="s">
        <v>236</v>
      </c>
      <c r="AU202" s="18" t="s">
        <v>87</v>
      </c>
      <c r="AY202" s="18" t="s">
        <v>188</v>
      </c>
      <c r="BE202" s="109">
        <f t="shared" si="29"/>
        <v>0</v>
      </c>
      <c r="BF202" s="109">
        <f t="shared" si="30"/>
        <v>0</v>
      </c>
      <c r="BG202" s="109">
        <f t="shared" si="31"/>
        <v>0</v>
      </c>
      <c r="BH202" s="109">
        <f t="shared" si="32"/>
        <v>0</v>
      </c>
      <c r="BI202" s="109">
        <f t="shared" si="33"/>
        <v>0</v>
      </c>
      <c r="BJ202" s="18" t="s">
        <v>87</v>
      </c>
      <c r="BK202" s="169">
        <f t="shared" si="34"/>
        <v>0</v>
      </c>
      <c r="BL202" s="18" t="s">
        <v>444</v>
      </c>
      <c r="BM202" s="18" t="s">
        <v>809</v>
      </c>
    </row>
    <row r="203" spans="2:65" s="1" customFormat="1" ht="22.5" customHeight="1">
      <c r="B203" s="132"/>
      <c r="C203" s="161" t="s">
        <v>512</v>
      </c>
      <c r="D203" s="161" t="s">
        <v>189</v>
      </c>
      <c r="E203" s="162" t="s">
        <v>504</v>
      </c>
      <c r="F203" s="319" t="s">
        <v>1516</v>
      </c>
      <c r="G203" s="319"/>
      <c r="H203" s="319"/>
      <c r="I203" s="319"/>
      <c r="J203" s="265" t="s">
        <v>247</v>
      </c>
      <c r="K203" s="266">
        <v>1</v>
      </c>
      <c r="L203" s="320">
        <v>0</v>
      </c>
      <c r="M203" s="320"/>
      <c r="N203" s="321">
        <f t="shared" si="25"/>
        <v>0</v>
      </c>
      <c r="O203" s="321"/>
      <c r="P203" s="321"/>
      <c r="Q203" s="321"/>
      <c r="R203" s="135"/>
      <c r="T203" s="166" t="s">
        <v>5</v>
      </c>
      <c r="U203" s="42" t="s">
        <v>43</v>
      </c>
      <c r="V203" s="36"/>
      <c r="W203" s="167">
        <f t="shared" si="26"/>
        <v>0</v>
      </c>
      <c r="X203" s="167">
        <v>0</v>
      </c>
      <c r="Y203" s="167">
        <f t="shared" si="27"/>
        <v>0</v>
      </c>
      <c r="Z203" s="167">
        <v>0</v>
      </c>
      <c r="AA203" s="168">
        <f t="shared" si="28"/>
        <v>0</v>
      </c>
      <c r="AR203" s="18" t="s">
        <v>444</v>
      </c>
      <c r="AT203" s="18" t="s">
        <v>189</v>
      </c>
      <c r="AU203" s="18" t="s">
        <v>87</v>
      </c>
      <c r="AY203" s="18" t="s">
        <v>188</v>
      </c>
      <c r="BE203" s="109">
        <f t="shared" si="29"/>
        <v>0</v>
      </c>
      <c r="BF203" s="109">
        <f t="shared" si="30"/>
        <v>0</v>
      </c>
      <c r="BG203" s="109">
        <f t="shared" si="31"/>
        <v>0</v>
      </c>
      <c r="BH203" s="109">
        <f t="shared" si="32"/>
        <v>0</v>
      </c>
      <c r="BI203" s="109">
        <f t="shared" si="33"/>
        <v>0</v>
      </c>
      <c r="BJ203" s="18" t="s">
        <v>87</v>
      </c>
      <c r="BK203" s="169">
        <f t="shared" si="34"/>
        <v>0</v>
      </c>
      <c r="BL203" s="18" t="s">
        <v>444</v>
      </c>
      <c r="BM203" s="18" t="s">
        <v>1517</v>
      </c>
    </row>
    <row r="204" spans="2:65" s="1" customFormat="1" ht="22.5" customHeight="1">
      <c r="B204" s="132"/>
      <c r="C204" s="170" t="s">
        <v>516</v>
      </c>
      <c r="D204" s="170" t="s">
        <v>236</v>
      </c>
      <c r="E204" s="171" t="s">
        <v>556</v>
      </c>
      <c r="F204" s="331" t="s">
        <v>1518</v>
      </c>
      <c r="G204" s="331"/>
      <c r="H204" s="331"/>
      <c r="I204" s="331"/>
      <c r="J204" s="269" t="s">
        <v>394</v>
      </c>
      <c r="K204" s="270">
        <v>4</v>
      </c>
      <c r="L204" s="332">
        <v>0</v>
      </c>
      <c r="M204" s="332"/>
      <c r="N204" s="333">
        <f t="shared" si="25"/>
        <v>0</v>
      </c>
      <c r="O204" s="321"/>
      <c r="P204" s="321"/>
      <c r="Q204" s="321"/>
      <c r="R204" s="135"/>
      <c r="T204" s="166" t="s">
        <v>5</v>
      </c>
      <c r="U204" s="42" t="s">
        <v>43</v>
      </c>
      <c r="V204" s="36"/>
      <c r="W204" s="167">
        <f t="shared" si="26"/>
        <v>0</v>
      </c>
      <c r="X204" s="167">
        <v>0</v>
      </c>
      <c r="Y204" s="167">
        <f t="shared" si="27"/>
        <v>0</v>
      </c>
      <c r="Z204" s="167">
        <v>0</v>
      </c>
      <c r="AA204" s="168">
        <f t="shared" si="28"/>
        <v>0</v>
      </c>
      <c r="AR204" s="18" t="s">
        <v>1466</v>
      </c>
      <c r="AT204" s="18" t="s">
        <v>236</v>
      </c>
      <c r="AU204" s="18" t="s">
        <v>87</v>
      </c>
      <c r="AY204" s="18" t="s">
        <v>188</v>
      </c>
      <c r="BE204" s="109">
        <f t="shared" si="29"/>
        <v>0</v>
      </c>
      <c r="BF204" s="109">
        <f t="shared" si="30"/>
        <v>0</v>
      </c>
      <c r="BG204" s="109">
        <f t="shared" si="31"/>
        <v>0</v>
      </c>
      <c r="BH204" s="109">
        <f t="shared" si="32"/>
        <v>0</v>
      </c>
      <c r="BI204" s="109">
        <f t="shared" si="33"/>
        <v>0</v>
      </c>
      <c r="BJ204" s="18" t="s">
        <v>87</v>
      </c>
      <c r="BK204" s="169">
        <f t="shared" si="34"/>
        <v>0</v>
      </c>
      <c r="BL204" s="18" t="s">
        <v>444</v>
      </c>
      <c r="BM204" s="18" t="s">
        <v>1519</v>
      </c>
    </row>
    <row r="205" spans="2:65" s="1" customFormat="1" ht="22.5" customHeight="1">
      <c r="B205" s="132"/>
      <c r="C205" s="161" t="s">
        <v>520</v>
      </c>
      <c r="D205" s="161" t="s">
        <v>189</v>
      </c>
      <c r="E205" s="162" t="s">
        <v>560</v>
      </c>
      <c r="F205" s="319" t="s">
        <v>1520</v>
      </c>
      <c r="G205" s="319"/>
      <c r="H205" s="319"/>
      <c r="I205" s="319"/>
      <c r="J205" s="265" t="s">
        <v>299</v>
      </c>
      <c r="K205" s="266">
        <v>10</v>
      </c>
      <c r="L205" s="320">
        <v>0</v>
      </c>
      <c r="M205" s="320"/>
      <c r="N205" s="321">
        <f t="shared" si="25"/>
        <v>0</v>
      </c>
      <c r="O205" s="321"/>
      <c r="P205" s="321"/>
      <c r="Q205" s="321"/>
      <c r="R205" s="135"/>
      <c r="T205" s="166" t="s">
        <v>5</v>
      </c>
      <c r="U205" s="42" t="s">
        <v>43</v>
      </c>
      <c r="V205" s="36"/>
      <c r="W205" s="167">
        <f t="shared" si="26"/>
        <v>0</v>
      </c>
      <c r="X205" s="167">
        <v>0</v>
      </c>
      <c r="Y205" s="167">
        <f t="shared" si="27"/>
        <v>0</v>
      </c>
      <c r="Z205" s="167">
        <v>0</v>
      </c>
      <c r="AA205" s="168">
        <f t="shared" si="28"/>
        <v>0</v>
      </c>
      <c r="AR205" s="18" t="s">
        <v>444</v>
      </c>
      <c r="AT205" s="18" t="s">
        <v>189</v>
      </c>
      <c r="AU205" s="18" t="s">
        <v>87</v>
      </c>
      <c r="AY205" s="18" t="s">
        <v>188</v>
      </c>
      <c r="BE205" s="109">
        <f t="shared" si="29"/>
        <v>0</v>
      </c>
      <c r="BF205" s="109">
        <f t="shared" si="30"/>
        <v>0</v>
      </c>
      <c r="BG205" s="109">
        <f t="shared" si="31"/>
        <v>0</v>
      </c>
      <c r="BH205" s="109">
        <f t="shared" si="32"/>
        <v>0</v>
      </c>
      <c r="BI205" s="109">
        <f t="shared" si="33"/>
        <v>0</v>
      </c>
      <c r="BJ205" s="18" t="s">
        <v>87</v>
      </c>
      <c r="BK205" s="169">
        <f t="shared" si="34"/>
        <v>0</v>
      </c>
      <c r="BL205" s="18" t="s">
        <v>444</v>
      </c>
      <c r="BM205" s="18" t="s">
        <v>1521</v>
      </c>
    </row>
    <row r="206" spans="2:65" s="1" customFormat="1" ht="22.5" customHeight="1">
      <c r="B206" s="132"/>
      <c r="C206" s="170" t="s">
        <v>524</v>
      </c>
      <c r="D206" s="170" t="s">
        <v>236</v>
      </c>
      <c r="E206" s="171" t="s">
        <v>576</v>
      </c>
      <c r="F206" s="331" t="s">
        <v>1522</v>
      </c>
      <c r="G206" s="331"/>
      <c r="H206" s="331"/>
      <c r="I206" s="331"/>
      <c r="J206" s="269" t="s">
        <v>394</v>
      </c>
      <c r="K206" s="270">
        <v>3.72</v>
      </c>
      <c r="L206" s="332">
        <v>0</v>
      </c>
      <c r="M206" s="332"/>
      <c r="N206" s="333">
        <f t="shared" si="25"/>
        <v>0</v>
      </c>
      <c r="O206" s="321"/>
      <c r="P206" s="321"/>
      <c r="Q206" s="321"/>
      <c r="R206" s="135"/>
      <c r="T206" s="166" t="s">
        <v>5</v>
      </c>
      <c r="U206" s="42" t="s">
        <v>43</v>
      </c>
      <c r="V206" s="36"/>
      <c r="W206" s="167">
        <f t="shared" si="26"/>
        <v>0</v>
      </c>
      <c r="X206" s="167">
        <v>0</v>
      </c>
      <c r="Y206" s="167">
        <f t="shared" si="27"/>
        <v>0</v>
      </c>
      <c r="Z206" s="167">
        <v>0</v>
      </c>
      <c r="AA206" s="168">
        <f t="shared" si="28"/>
        <v>0</v>
      </c>
      <c r="AR206" s="18" t="s">
        <v>1466</v>
      </c>
      <c r="AT206" s="18" t="s">
        <v>236</v>
      </c>
      <c r="AU206" s="18" t="s">
        <v>87</v>
      </c>
      <c r="AY206" s="18" t="s">
        <v>188</v>
      </c>
      <c r="BE206" s="109">
        <f t="shared" si="29"/>
        <v>0</v>
      </c>
      <c r="BF206" s="109">
        <f t="shared" si="30"/>
        <v>0</v>
      </c>
      <c r="BG206" s="109">
        <f t="shared" si="31"/>
        <v>0</v>
      </c>
      <c r="BH206" s="109">
        <f t="shared" si="32"/>
        <v>0</v>
      </c>
      <c r="BI206" s="109">
        <f t="shared" si="33"/>
        <v>0</v>
      </c>
      <c r="BJ206" s="18" t="s">
        <v>87</v>
      </c>
      <c r="BK206" s="169">
        <f t="shared" si="34"/>
        <v>0</v>
      </c>
      <c r="BL206" s="18" t="s">
        <v>444</v>
      </c>
      <c r="BM206" s="18" t="s">
        <v>1523</v>
      </c>
    </row>
    <row r="207" spans="2:65" s="1" customFormat="1" ht="22.5" customHeight="1">
      <c r="B207" s="132"/>
      <c r="C207" s="161" t="s">
        <v>528</v>
      </c>
      <c r="D207" s="161" t="s">
        <v>189</v>
      </c>
      <c r="E207" s="162" t="s">
        <v>564</v>
      </c>
      <c r="F207" s="319" t="s">
        <v>1524</v>
      </c>
      <c r="G207" s="319"/>
      <c r="H207" s="319"/>
      <c r="I207" s="319"/>
      <c r="J207" s="265" t="s">
        <v>299</v>
      </c>
      <c r="K207" s="266">
        <v>6</v>
      </c>
      <c r="L207" s="320">
        <v>0</v>
      </c>
      <c r="M207" s="320"/>
      <c r="N207" s="321">
        <f t="shared" si="25"/>
        <v>0</v>
      </c>
      <c r="O207" s="321"/>
      <c r="P207" s="321"/>
      <c r="Q207" s="321"/>
      <c r="R207" s="135"/>
      <c r="T207" s="166" t="s">
        <v>5</v>
      </c>
      <c r="U207" s="42" t="s">
        <v>43</v>
      </c>
      <c r="V207" s="36"/>
      <c r="W207" s="167">
        <f t="shared" si="26"/>
        <v>0</v>
      </c>
      <c r="X207" s="167">
        <v>0</v>
      </c>
      <c r="Y207" s="167">
        <f t="shared" si="27"/>
        <v>0</v>
      </c>
      <c r="Z207" s="167">
        <v>0</v>
      </c>
      <c r="AA207" s="168">
        <f t="shared" si="28"/>
        <v>0</v>
      </c>
      <c r="AR207" s="18" t="s">
        <v>444</v>
      </c>
      <c r="AT207" s="18" t="s">
        <v>189</v>
      </c>
      <c r="AU207" s="18" t="s">
        <v>87</v>
      </c>
      <c r="AY207" s="18" t="s">
        <v>188</v>
      </c>
      <c r="BE207" s="109">
        <f t="shared" si="29"/>
        <v>0</v>
      </c>
      <c r="BF207" s="109">
        <f t="shared" si="30"/>
        <v>0</v>
      </c>
      <c r="BG207" s="109">
        <f t="shared" si="31"/>
        <v>0</v>
      </c>
      <c r="BH207" s="109">
        <f t="shared" si="32"/>
        <v>0</v>
      </c>
      <c r="BI207" s="109">
        <f t="shared" si="33"/>
        <v>0</v>
      </c>
      <c r="BJ207" s="18" t="s">
        <v>87</v>
      </c>
      <c r="BK207" s="169">
        <f t="shared" si="34"/>
        <v>0</v>
      </c>
      <c r="BL207" s="18" t="s">
        <v>444</v>
      </c>
      <c r="BM207" s="18" t="s">
        <v>1525</v>
      </c>
    </row>
    <row r="208" spans="2:65" s="1" customFormat="1" ht="22.5" customHeight="1">
      <c r="B208" s="132"/>
      <c r="C208" s="170" t="s">
        <v>532</v>
      </c>
      <c r="D208" s="170" t="s">
        <v>236</v>
      </c>
      <c r="E208" s="171" t="s">
        <v>580</v>
      </c>
      <c r="F208" s="331" t="s">
        <v>1526</v>
      </c>
      <c r="G208" s="331"/>
      <c r="H208" s="331"/>
      <c r="I208" s="331"/>
      <c r="J208" s="269" t="s">
        <v>247</v>
      </c>
      <c r="K208" s="270">
        <v>6</v>
      </c>
      <c r="L208" s="332">
        <v>0</v>
      </c>
      <c r="M208" s="332"/>
      <c r="N208" s="333">
        <f t="shared" si="25"/>
        <v>0</v>
      </c>
      <c r="O208" s="321"/>
      <c r="P208" s="321"/>
      <c r="Q208" s="321"/>
      <c r="R208" s="135"/>
      <c r="T208" s="166" t="s">
        <v>5</v>
      </c>
      <c r="U208" s="42" t="s">
        <v>43</v>
      </c>
      <c r="V208" s="36"/>
      <c r="W208" s="167">
        <f t="shared" si="26"/>
        <v>0</v>
      </c>
      <c r="X208" s="167">
        <v>0</v>
      </c>
      <c r="Y208" s="167">
        <f t="shared" si="27"/>
        <v>0</v>
      </c>
      <c r="Z208" s="167">
        <v>0</v>
      </c>
      <c r="AA208" s="168">
        <f t="shared" si="28"/>
        <v>0</v>
      </c>
      <c r="AR208" s="18" t="s">
        <v>1466</v>
      </c>
      <c r="AT208" s="18" t="s">
        <v>236</v>
      </c>
      <c r="AU208" s="18" t="s">
        <v>87</v>
      </c>
      <c r="AY208" s="18" t="s">
        <v>188</v>
      </c>
      <c r="BE208" s="109">
        <f t="shared" si="29"/>
        <v>0</v>
      </c>
      <c r="BF208" s="109">
        <f t="shared" si="30"/>
        <v>0</v>
      </c>
      <c r="BG208" s="109">
        <f t="shared" si="31"/>
        <v>0</v>
      </c>
      <c r="BH208" s="109">
        <f t="shared" si="32"/>
        <v>0</v>
      </c>
      <c r="BI208" s="109">
        <f t="shared" si="33"/>
        <v>0</v>
      </c>
      <c r="BJ208" s="18" t="s">
        <v>87</v>
      </c>
      <c r="BK208" s="169">
        <f t="shared" si="34"/>
        <v>0</v>
      </c>
      <c r="BL208" s="18" t="s">
        <v>444</v>
      </c>
      <c r="BM208" s="18" t="s">
        <v>1527</v>
      </c>
    </row>
    <row r="209" spans="2:65" s="1" customFormat="1" ht="22.5" customHeight="1">
      <c r="B209" s="132"/>
      <c r="C209" s="161" t="s">
        <v>536</v>
      </c>
      <c r="D209" s="161" t="s">
        <v>189</v>
      </c>
      <c r="E209" s="162" t="s">
        <v>568</v>
      </c>
      <c r="F209" s="319" t="s">
        <v>1524</v>
      </c>
      <c r="G209" s="319"/>
      <c r="H209" s="319"/>
      <c r="I209" s="319"/>
      <c r="J209" s="265" t="s">
        <v>247</v>
      </c>
      <c r="K209" s="266">
        <v>6</v>
      </c>
      <c r="L209" s="320">
        <v>0</v>
      </c>
      <c r="M209" s="320"/>
      <c r="N209" s="321">
        <f t="shared" si="25"/>
        <v>0</v>
      </c>
      <c r="O209" s="321"/>
      <c r="P209" s="321"/>
      <c r="Q209" s="321"/>
      <c r="R209" s="135"/>
      <c r="T209" s="166" t="s">
        <v>5</v>
      </c>
      <c r="U209" s="42" t="s">
        <v>43</v>
      </c>
      <c r="V209" s="36"/>
      <c r="W209" s="167">
        <f t="shared" si="26"/>
        <v>0</v>
      </c>
      <c r="X209" s="167">
        <v>0</v>
      </c>
      <c r="Y209" s="167">
        <f t="shared" si="27"/>
        <v>0</v>
      </c>
      <c r="Z209" s="167">
        <v>0</v>
      </c>
      <c r="AA209" s="168">
        <f t="shared" si="28"/>
        <v>0</v>
      </c>
      <c r="AR209" s="18" t="s">
        <v>444</v>
      </c>
      <c r="AT209" s="18" t="s">
        <v>189</v>
      </c>
      <c r="AU209" s="18" t="s">
        <v>87</v>
      </c>
      <c r="AY209" s="18" t="s">
        <v>188</v>
      </c>
      <c r="BE209" s="109">
        <f t="shared" si="29"/>
        <v>0</v>
      </c>
      <c r="BF209" s="109">
        <f t="shared" si="30"/>
        <v>0</v>
      </c>
      <c r="BG209" s="109">
        <f t="shared" si="31"/>
        <v>0</v>
      </c>
      <c r="BH209" s="109">
        <f t="shared" si="32"/>
        <v>0</v>
      </c>
      <c r="BI209" s="109">
        <f t="shared" si="33"/>
        <v>0</v>
      </c>
      <c r="BJ209" s="18" t="s">
        <v>87</v>
      </c>
      <c r="BK209" s="169">
        <f t="shared" si="34"/>
        <v>0</v>
      </c>
      <c r="BL209" s="18" t="s">
        <v>444</v>
      </c>
      <c r="BM209" s="18" t="s">
        <v>1528</v>
      </c>
    </row>
    <row r="210" spans="2:65" s="1" customFormat="1" ht="22.5" customHeight="1">
      <c r="B210" s="132"/>
      <c r="C210" s="170" t="s">
        <v>540</v>
      </c>
      <c r="D210" s="170" t="s">
        <v>236</v>
      </c>
      <c r="E210" s="171" t="s">
        <v>584</v>
      </c>
      <c r="F210" s="331" t="s">
        <v>1529</v>
      </c>
      <c r="G210" s="331"/>
      <c r="H210" s="331"/>
      <c r="I210" s="331"/>
      <c r="J210" s="269" t="s">
        <v>247</v>
      </c>
      <c r="K210" s="270">
        <v>4</v>
      </c>
      <c r="L210" s="332">
        <v>0</v>
      </c>
      <c r="M210" s="332"/>
      <c r="N210" s="333">
        <f t="shared" si="25"/>
        <v>0</v>
      </c>
      <c r="O210" s="321"/>
      <c r="P210" s="321"/>
      <c r="Q210" s="321"/>
      <c r="R210" s="135"/>
      <c r="T210" s="166" t="s">
        <v>5</v>
      </c>
      <c r="U210" s="42" t="s">
        <v>43</v>
      </c>
      <c r="V210" s="36"/>
      <c r="W210" s="167">
        <f t="shared" si="26"/>
        <v>0</v>
      </c>
      <c r="X210" s="167">
        <v>0</v>
      </c>
      <c r="Y210" s="167">
        <f t="shared" si="27"/>
        <v>0</v>
      </c>
      <c r="Z210" s="167">
        <v>0</v>
      </c>
      <c r="AA210" s="168">
        <f t="shared" si="28"/>
        <v>0</v>
      </c>
      <c r="AR210" s="18" t="s">
        <v>1466</v>
      </c>
      <c r="AT210" s="18" t="s">
        <v>236</v>
      </c>
      <c r="AU210" s="18" t="s">
        <v>87</v>
      </c>
      <c r="AY210" s="18" t="s">
        <v>188</v>
      </c>
      <c r="BE210" s="109">
        <f t="shared" si="29"/>
        <v>0</v>
      </c>
      <c r="BF210" s="109">
        <f t="shared" si="30"/>
        <v>0</v>
      </c>
      <c r="BG210" s="109">
        <f t="shared" si="31"/>
        <v>0</v>
      </c>
      <c r="BH210" s="109">
        <f t="shared" si="32"/>
        <v>0</v>
      </c>
      <c r="BI210" s="109">
        <f t="shared" si="33"/>
        <v>0</v>
      </c>
      <c r="BJ210" s="18" t="s">
        <v>87</v>
      </c>
      <c r="BK210" s="169">
        <f t="shared" si="34"/>
        <v>0</v>
      </c>
      <c r="BL210" s="18" t="s">
        <v>444</v>
      </c>
      <c r="BM210" s="18" t="s">
        <v>1530</v>
      </c>
    </row>
    <row r="211" spans="2:65" s="1" customFormat="1" ht="22.5" customHeight="1">
      <c r="B211" s="132"/>
      <c r="C211" s="161" t="s">
        <v>544</v>
      </c>
      <c r="D211" s="161" t="s">
        <v>189</v>
      </c>
      <c r="E211" s="162" t="s">
        <v>572</v>
      </c>
      <c r="F211" s="319" t="s">
        <v>1524</v>
      </c>
      <c r="G211" s="319"/>
      <c r="H211" s="319"/>
      <c r="I211" s="319"/>
      <c r="J211" s="265" t="s">
        <v>247</v>
      </c>
      <c r="K211" s="266">
        <v>4</v>
      </c>
      <c r="L211" s="320">
        <v>0</v>
      </c>
      <c r="M211" s="320"/>
      <c r="N211" s="321">
        <f t="shared" si="25"/>
        <v>0</v>
      </c>
      <c r="O211" s="321"/>
      <c r="P211" s="321"/>
      <c r="Q211" s="321"/>
      <c r="R211" s="135"/>
      <c r="T211" s="166" t="s">
        <v>5</v>
      </c>
      <c r="U211" s="42" t="s">
        <v>43</v>
      </c>
      <c r="V211" s="36"/>
      <c r="W211" s="167">
        <f t="shared" si="26"/>
        <v>0</v>
      </c>
      <c r="X211" s="167">
        <v>0</v>
      </c>
      <c r="Y211" s="167">
        <f t="shared" si="27"/>
        <v>0</v>
      </c>
      <c r="Z211" s="167">
        <v>0</v>
      </c>
      <c r="AA211" s="168">
        <f t="shared" si="28"/>
        <v>0</v>
      </c>
      <c r="AR211" s="18" t="s">
        <v>444</v>
      </c>
      <c r="AT211" s="18" t="s">
        <v>189</v>
      </c>
      <c r="AU211" s="18" t="s">
        <v>87</v>
      </c>
      <c r="AY211" s="18" t="s">
        <v>188</v>
      </c>
      <c r="BE211" s="109">
        <f t="shared" si="29"/>
        <v>0</v>
      </c>
      <c r="BF211" s="109">
        <f t="shared" si="30"/>
        <v>0</v>
      </c>
      <c r="BG211" s="109">
        <f t="shared" si="31"/>
        <v>0</v>
      </c>
      <c r="BH211" s="109">
        <f t="shared" si="32"/>
        <v>0</v>
      </c>
      <c r="BI211" s="109">
        <f t="shared" si="33"/>
        <v>0</v>
      </c>
      <c r="BJ211" s="18" t="s">
        <v>87</v>
      </c>
      <c r="BK211" s="169">
        <f t="shared" si="34"/>
        <v>0</v>
      </c>
      <c r="BL211" s="18" t="s">
        <v>444</v>
      </c>
      <c r="BM211" s="18" t="s">
        <v>1531</v>
      </c>
    </row>
    <row r="212" spans="2:65" s="1" customFormat="1" ht="22.5" customHeight="1">
      <c r="B212" s="132"/>
      <c r="C212" s="170" t="s">
        <v>548</v>
      </c>
      <c r="D212" s="170" t="s">
        <v>236</v>
      </c>
      <c r="E212" s="171" t="s">
        <v>1532</v>
      </c>
      <c r="F212" s="331" t="s">
        <v>1533</v>
      </c>
      <c r="G212" s="331"/>
      <c r="H212" s="331"/>
      <c r="I212" s="331"/>
      <c r="J212" s="269" t="s">
        <v>1534</v>
      </c>
      <c r="K212" s="270">
        <v>1</v>
      </c>
      <c r="L212" s="332">
        <v>0</v>
      </c>
      <c r="M212" s="332"/>
      <c r="N212" s="333">
        <f t="shared" si="25"/>
        <v>0</v>
      </c>
      <c r="O212" s="321"/>
      <c r="P212" s="321"/>
      <c r="Q212" s="321"/>
      <c r="R212" s="135"/>
      <c r="T212" s="166" t="s">
        <v>5</v>
      </c>
      <c r="U212" s="42" t="s">
        <v>43</v>
      </c>
      <c r="V212" s="36"/>
      <c r="W212" s="167">
        <f t="shared" si="26"/>
        <v>0</v>
      </c>
      <c r="X212" s="167">
        <v>0</v>
      </c>
      <c r="Y212" s="167">
        <f t="shared" si="27"/>
        <v>0</v>
      </c>
      <c r="Z212" s="167">
        <v>0</v>
      </c>
      <c r="AA212" s="168">
        <f t="shared" si="28"/>
        <v>0</v>
      </c>
      <c r="AR212" s="18" t="s">
        <v>1466</v>
      </c>
      <c r="AT212" s="18" t="s">
        <v>236</v>
      </c>
      <c r="AU212" s="18" t="s">
        <v>87</v>
      </c>
      <c r="AY212" s="18" t="s">
        <v>188</v>
      </c>
      <c r="BE212" s="109">
        <f t="shared" si="29"/>
        <v>0</v>
      </c>
      <c r="BF212" s="109">
        <f t="shared" si="30"/>
        <v>0</v>
      </c>
      <c r="BG212" s="109">
        <f t="shared" si="31"/>
        <v>0</v>
      </c>
      <c r="BH212" s="109">
        <f t="shared" si="32"/>
        <v>0</v>
      </c>
      <c r="BI212" s="109">
        <f t="shared" si="33"/>
        <v>0</v>
      </c>
      <c r="BJ212" s="18" t="s">
        <v>87</v>
      </c>
      <c r="BK212" s="169">
        <f t="shared" si="34"/>
        <v>0</v>
      </c>
      <c r="BL212" s="18" t="s">
        <v>444</v>
      </c>
      <c r="BM212" s="18" t="s">
        <v>821</v>
      </c>
    </row>
    <row r="213" spans="2:65" s="1" customFormat="1" ht="22.5" customHeight="1">
      <c r="B213" s="132"/>
      <c r="C213" s="161" t="s">
        <v>552</v>
      </c>
      <c r="D213" s="161" t="s">
        <v>189</v>
      </c>
      <c r="E213" s="162" t="s">
        <v>1535</v>
      </c>
      <c r="F213" s="319" t="s">
        <v>1536</v>
      </c>
      <c r="G213" s="319"/>
      <c r="H213" s="319"/>
      <c r="I213" s="319"/>
      <c r="J213" s="265" t="s">
        <v>299</v>
      </c>
      <c r="K213" s="266">
        <v>390</v>
      </c>
      <c r="L213" s="320">
        <v>0</v>
      </c>
      <c r="M213" s="320"/>
      <c r="N213" s="321">
        <f t="shared" si="25"/>
        <v>0</v>
      </c>
      <c r="O213" s="321"/>
      <c r="P213" s="321"/>
      <c r="Q213" s="321"/>
      <c r="R213" s="135"/>
      <c r="T213" s="166" t="s">
        <v>5</v>
      </c>
      <c r="U213" s="42" t="s">
        <v>43</v>
      </c>
      <c r="V213" s="36"/>
      <c r="W213" s="167">
        <f t="shared" si="26"/>
        <v>0</v>
      </c>
      <c r="X213" s="167">
        <v>0</v>
      </c>
      <c r="Y213" s="167">
        <f t="shared" si="27"/>
        <v>0</v>
      </c>
      <c r="Z213" s="167">
        <v>0</v>
      </c>
      <c r="AA213" s="168">
        <f t="shared" si="28"/>
        <v>0</v>
      </c>
      <c r="AR213" s="18" t="s">
        <v>444</v>
      </c>
      <c r="AT213" s="18" t="s">
        <v>189</v>
      </c>
      <c r="AU213" s="18" t="s">
        <v>87</v>
      </c>
      <c r="AY213" s="18" t="s">
        <v>188</v>
      </c>
      <c r="BE213" s="109">
        <f t="shared" si="29"/>
        <v>0</v>
      </c>
      <c r="BF213" s="109">
        <f t="shared" si="30"/>
        <v>0</v>
      </c>
      <c r="BG213" s="109">
        <f t="shared" si="31"/>
        <v>0</v>
      </c>
      <c r="BH213" s="109">
        <f t="shared" si="32"/>
        <v>0</v>
      </c>
      <c r="BI213" s="109">
        <f t="shared" si="33"/>
        <v>0</v>
      </c>
      <c r="BJ213" s="18" t="s">
        <v>87</v>
      </c>
      <c r="BK213" s="169">
        <f t="shared" si="34"/>
        <v>0</v>
      </c>
      <c r="BL213" s="18" t="s">
        <v>444</v>
      </c>
      <c r="BM213" s="18" t="s">
        <v>828</v>
      </c>
    </row>
    <row r="214" spans="2:65" s="1" customFormat="1" ht="22.5" customHeight="1">
      <c r="B214" s="132"/>
      <c r="C214" s="161" t="s">
        <v>556</v>
      </c>
      <c r="D214" s="161" t="s">
        <v>189</v>
      </c>
      <c r="E214" s="162" t="s">
        <v>512</v>
      </c>
      <c r="F214" s="319" t="s">
        <v>1537</v>
      </c>
      <c r="G214" s="319"/>
      <c r="H214" s="319"/>
      <c r="I214" s="319"/>
      <c r="J214" s="265" t="s">
        <v>1047</v>
      </c>
      <c r="K214" s="266">
        <v>50</v>
      </c>
      <c r="L214" s="320">
        <v>0</v>
      </c>
      <c r="M214" s="320"/>
      <c r="N214" s="321">
        <f t="shared" si="25"/>
        <v>0</v>
      </c>
      <c r="O214" s="321"/>
      <c r="P214" s="321"/>
      <c r="Q214" s="321"/>
      <c r="R214" s="135"/>
      <c r="T214" s="166" t="s">
        <v>5</v>
      </c>
      <c r="U214" s="42" t="s">
        <v>43</v>
      </c>
      <c r="V214" s="36"/>
      <c r="W214" s="167">
        <f t="shared" si="26"/>
        <v>0</v>
      </c>
      <c r="X214" s="167">
        <v>0</v>
      </c>
      <c r="Y214" s="167">
        <f t="shared" si="27"/>
        <v>0</v>
      </c>
      <c r="Z214" s="167">
        <v>0</v>
      </c>
      <c r="AA214" s="168">
        <f t="shared" si="28"/>
        <v>0</v>
      </c>
      <c r="AR214" s="18" t="s">
        <v>444</v>
      </c>
      <c r="AT214" s="18" t="s">
        <v>189</v>
      </c>
      <c r="AU214" s="18" t="s">
        <v>87</v>
      </c>
      <c r="AY214" s="18" t="s">
        <v>188</v>
      </c>
      <c r="BE214" s="109">
        <f t="shared" si="29"/>
        <v>0</v>
      </c>
      <c r="BF214" s="109">
        <f t="shared" si="30"/>
        <v>0</v>
      </c>
      <c r="BG214" s="109">
        <f t="shared" si="31"/>
        <v>0</v>
      </c>
      <c r="BH214" s="109">
        <f t="shared" si="32"/>
        <v>0</v>
      </c>
      <c r="BI214" s="109">
        <f t="shared" si="33"/>
        <v>0</v>
      </c>
      <c r="BJ214" s="18" t="s">
        <v>87</v>
      </c>
      <c r="BK214" s="169">
        <f t="shared" si="34"/>
        <v>0</v>
      </c>
      <c r="BL214" s="18" t="s">
        <v>444</v>
      </c>
      <c r="BM214" s="18" t="s">
        <v>835</v>
      </c>
    </row>
    <row r="215" spans="2:65" s="1" customFormat="1" ht="22.5" customHeight="1">
      <c r="B215" s="132"/>
      <c r="C215" s="161" t="s">
        <v>560</v>
      </c>
      <c r="D215" s="161" t="s">
        <v>189</v>
      </c>
      <c r="E215" s="162" t="s">
        <v>516</v>
      </c>
      <c r="F215" s="319" t="s">
        <v>1538</v>
      </c>
      <c r="G215" s="319"/>
      <c r="H215" s="319"/>
      <c r="I215" s="319"/>
      <c r="J215" s="265" t="s">
        <v>1047</v>
      </c>
      <c r="K215" s="266">
        <v>20</v>
      </c>
      <c r="L215" s="320">
        <v>0</v>
      </c>
      <c r="M215" s="320"/>
      <c r="N215" s="321">
        <f t="shared" si="25"/>
        <v>0</v>
      </c>
      <c r="O215" s="321"/>
      <c r="P215" s="321"/>
      <c r="Q215" s="321"/>
      <c r="R215" s="135"/>
      <c r="T215" s="166" t="s">
        <v>5</v>
      </c>
      <c r="U215" s="42" t="s">
        <v>43</v>
      </c>
      <c r="V215" s="36"/>
      <c r="W215" s="167">
        <f t="shared" si="26"/>
        <v>0</v>
      </c>
      <c r="X215" s="167">
        <v>0</v>
      </c>
      <c r="Y215" s="167">
        <f t="shared" si="27"/>
        <v>0</v>
      </c>
      <c r="Z215" s="167">
        <v>0</v>
      </c>
      <c r="AA215" s="168">
        <f t="shared" si="28"/>
        <v>0</v>
      </c>
      <c r="AR215" s="18" t="s">
        <v>444</v>
      </c>
      <c r="AT215" s="18" t="s">
        <v>189</v>
      </c>
      <c r="AU215" s="18" t="s">
        <v>87</v>
      </c>
      <c r="AY215" s="18" t="s">
        <v>188</v>
      </c>
      <c r="BE215" s="109">
        <f t="shared" si="29"/>
        <v>0</v>
      </c>
      <c r="BF215" s="109">
        <f t="shared" si="30"/>
        <v>0</v>
      </c>
      <c r="BG215" s="109">
        <f t="shared" si="31"/>
        <v>0</v>
      </c>
      <c r="BH215" s="109">
        <f t="shared" si="32"/>
        <v>0</v>
      </c>
      <c r="BI215" s="109">
        <f t="shared" si="33"/>
        <v>0</v>
      </c>
      <c r="BJ215" s="18" t="s">
        <v>87</v>
      </c>
      <c r="BK215" s="169">
        <f t="shared" si="34"/>
        <v>0</v>
      </c>
      <c r="BL215" s="18" t="s">
        <v>444</v>
      </c>
      <c r="BM215" s="18" t="s">
        <v>843</v>
      </c>
    </row>
    <row r="216" spans="2:65" s="1" customFormat="1" ht="22.5" customHeight="1">
      <c r="B216" s="132"/>
      <c r="C216" s="161" t="s">
        <v>564</v>
      </c>
      <c r="D216" s="161" t="s">
        <v>189</v>
      </c>
      <c r="E216" s="162" t="s">
        <v>1539</v>
      </c>
      <c r="F216" s="319" t="s">
        <v>1540</v>
      </c>
      <c r="G216" s="319"/>
      <c r="H216" s="319"/>
      <c r="I216" s="319"/>
      <c r="J216" s="265" t="s">
        <v>1047</v>
      </c>
      <c r="K216" s="266">
        <v>20</v>
      </c>
      <c r="L216" s="320">
        <v>0</v>
      </c>
      <c r="M216" s="320"/>
      <c r="N216" s="321">
        <f t="shared" si="25"/>
        <v>0</v>
      </c>
      <c r="O216" s="321"/>
      <c r="P216" s="321"/>
      <c r="Q216" s="321"/>
      <c r="R216" s="135"/>
      <c r="T216" s="166" t="s">
        <v>5</v>
      </c>
      <c r="U216" s="42" t="s">
        <v>43</v>
      </c>
      <c r="V216" s="36"/>
      <c r="W216" s="167">
        <f t="shared" si="26"/>
        <v>0</v>
      </c>
      <c r="X216" s="167">
        <v>0</v>
      </c>
      <c r="Y216" s="167">
        <f t="shared" si="27"/>
        <v>0</v>
      </c>
      <c r="Z216" s="167">
        <v>0</v>
      </c>
      <c r="AA216" s="168">
        <f t="shared" si="28"/>
        <v>0</v>
      </c>
      <c r="AR216" s="18" t="s">
        <v>444</v>
      </c>
      <c r="AT216" s="18" t="s">
        <v>189</v>
      </c>
      <c r="AU216" s="18" t="s">
        <v>87</v>
      </c>
      <c r="AY216" s="18" t="s">
        <v>188</v>
      </c>
      <c r="BE216" s="109">
        <f t="shared" si="29"/>
        <v>0</v>
      </c>
      <c r="BF216" s="109">
        <f t="shared" si="30"/>
        <v>0</v>
      </c>
      <c r="BG216" s="109">
        <f t="shared" si="31"/>
        <v>0</v>
      </c>
      <c r="BH216" s="109">
        <f t="shared" si="32"/>
        <v>0</v>
      </c>
      <c r="BI216" s="109">
        <f t="shared" si="33"/>
        <v>0</v>
      </c>
      <c r="BJ216" s="18" t="s">
        <v>87</v>
      </c>
      <c r="BK216" s="169">
        <f t="shared" si="34"/>
        <v>0</v>
      </c>
      <c r="BL216" s="18" t="s">
        <v>444</v>
      </c>
      <c r="BM216" s="18" t="s">
        <v>851</v>
      </c>
    </row>
    <row r="217" spans="2:65" s="1" customFormat="1" ht="49.9" customHeight="1">
      <c r="B217" s="35"/>
      <c r="C217" s="36"/>
      <c r="D217" s="152" t="s">
        <v>1054</v>
      </c>
      <c r="E217" s="36"/>
      <c r="F217" s="36"/>
      <c r="G217" s="36"/>
      <c r="H217" s="36"/>
      <c r="I217" s="36"/>
      <c r="J217" s="36"/>
      <c r="K217" s="36"/>
      <c r="L217" s="36"/>
      <c r="M217" s="36"/>
      <c r="N217" s="312">
        <f>BK217</f>
        <v>0</v>
      </c>
      <c r="O217" s="313"/>
      <c r="P217" s="313"/>
      <c r="Q217" s="313"/>
      <c r="R217" s="37"/>
      <c r="T217" s="172"/>
      <c r="U217" s="36"/>
      <c r="V217" s="36"/>
      <c r="W217" s="36"/>
      <c r="X217" s="36"/>
      <c r="Y217" s="36"/>
      <c r="Z217" s="36"/>
      <c r="AA217" s="69"/>
      <c r="AT217" s="18" t="s">
        <v>75</v>
      </c>
      <c r="AU217" s="18" t="s">
        <v>76</v>
      </c>
      <c r="AY217" s="18" t="s">
        <v>1055</v>
      </c>
      <c r="BK217" s="169">
        <f>SUM(BK218:BK222)</f>
        <v>0</v>
      </c>
    </row>
    <row r="218" spans="2:65" s="1" customFormat="1" ht="22.35" customHeight="1">
      <c r="B218" s="35"/>
      <c r="C218" s="173" t="s">
        <v>5</v>
      </c>
      <c r="D218" s="173" t="s">
        <v>189</v>
      </c>
      <c r="E218" s="174" t="s">
        <v>5</v>
      </c>
      <c r="F218" s="322" t="s">
        <v>5</v>
      </c>
      <c r="G218" s="322"/>
      <c r="H218" s="322"/>
      <c r="I218" s="322"/>
      <c r="J218" s="175" t="s">
        <v>5</v>
      </c>
      <c r="K218" s="165"/>
      <c r="L218" s="320"/>
      <c r="M218" s="369"/>
      <c r="N218" s="321">
        <f t="shared" ref="N217:N222" si="35">BK218</f>
        <v>0</v>
      </c>
      <c r="O218" s="321"/>
      <c r="P218" s="321"/>
      <c r="Q218" s="321"/>
      <c r="R218" s="37"/>
      <c r="T218" s="166" t="s">
        <v>5</v>
      </c>
      <c r="U218" s="176" t="s">
        <v>43</v>
      </c>
      <c r="V218" s="36"/>
      <c r="W218" s="36"/>
      <c r="X218" s="36"/>
      <c r="Y218" s="36"/>
      <c r="Z218" s="36"/>
      <c r="AA218" s="69"/>
      <c r="AT218" s="18" t="s">
        <v>1055</v>
      </c>
      <c r="AU218" s="18" t="s">
        <v>83</v>
      </c>
      <c r="AY218" s="18" t="s">
        <v>1055</v>
      </c>
      <c r="BE218" s="109">
        <f>IF(U218="základná",N218,0)</f>
        <v>0</v>
      </c>
      <c r="BF218" s="109">
        <f>IF(U218="znížená",N218,0)</f>
        <v>0</v>
      </c>
      <c r="BG218" s="109">
        <f>IF(U218="zákl. prenesená",N218,0)</f>
        <v>0</v>
      </c>
      <c r="BH218" s="109">
        <f>IF(U218="zníž. prenesená",N218,0)</f>
        <v>0</v>
      </c>
      <c r="BI218" s="109">
        <f>IF(U218="nulová",N218,0)</f>
        <v>0</v>
      </c>
      <c r="BJ218" s="18" t="s">
        <v>87</v>
      </c>
      <c r="BK218" s="169">
        <f>L218*K218</f>
        <v>0</v>
      </c>
    </row>
    <row r="219" spans="2:65" s="1" customFormat="1" ht="22.35" customHeight="1">
      <c r="B219" s="35"/>
      <c r="C219" s="173" t="s">
        <v>5</v>
      </c>
      <c r="D219" s="173" t="s">
        <v>189</v>
      </c>
      <c r="E219" s="174" t="s">
        <v>5</v>
      </c>
      <c r="F219" s="322" t="s">
        <v>5</v>
      </c>
      <c r="G219" s="322"/>
      <c r="H219" s="322"/>
      <c r="I219" s="322"/>
      <c r="J219" s="175" t="s">
        <v>5</v>
      </c>
      <c r="K219" s="165"/>
      <c r="L219" s="320"/>
      <c r="M219" s="369"/>
      <c r="N219" s="321">
        <f t="shared" si="35"/>
        <v>0</v>
      </c>
      <c r="O219" s="321"/>
      <c r="P219" s="321"/>
      <c r="Q219" s="321"/>
      <c r="R219" s="37"/>
      <c r="T219" s="166" t="s">
        <v>5</v>
      </c>
      <c r="U219" s="176" t="s">
        <v>43</v>
      </c>
      <c r="V219" s="36"/>
      <c r="W219" s="36"/>
      <c r="X219" s="36"/>
      <c r="Y219" s="36"/>
      <c r="Z219" s="36"/>
      <c r="AA219" s="69"/>
      <c r="AT219" s="18" t="s">
        <v>1055</v>
      </c>
      <c r="AU219" s="18" t="s">
        <v>83</v>
      </c>
      <c r="AY219" s="18" t="s">
        <v>1055</v>
      </c>
      <c r="BE219" s="109">
        <f>IF(U219="základná",N219,0)</f>
        <v>0</v>
      </c>
      <c r="BF219" s="109">
        <f>IF(U219="znížená",N219,0)</f>
        <v>0</v>
      </c>
      <c r="BG219" s="109">
        <f>IF(U219="zákl. prenesená",N219,0)</f>
        <v>0</v>
      </c>
      <c r="BH219" s="109">
        <f>IF(U219="zníž. prenesená",N219,0)</f>
        <v>0</v>
      </c>
      <c r="BI219" s="109">
        <f>IF(U219="nulová",N219,0)</f>
        <v>0</v>
      </c>
      <c r="BJ219" s="18" t="s">
        <v>87</v>
      </c>
      <c r="BK219" s="169">
        <f>L219*K219</f>
        <v>0</v>
      </c>
    </row>
    <row r="220" spans="2:65" s="1" customFormat="1" ht="22.35" customHeight="1">
      <c r="B220" s="35"/>
      <c r="C220" s="173" t="s">
        <v>5</v>
      </c>
      <c r="D220" s="173" t="s">
        <v>189</v>
      </c>
      <c r="E220" s="174" t="s">
        <v>5</v>
      </c>
      <c r="F220" s="322" t="s">
        <v>5</v>
      </c>
      <c r="G220" s="322"/>
      <c r="H220" s="322"/>
      <c r="I220" s="322"/>
      <c r="J220" s="175" t="s">
        <v>5</v>
      </c>
      <c r="K220" s="165"/>
      <c r="L220" s="320"/>
      <c r="M220" s="369"/>
      <c r="N220" s="321">
        <f t="shared" si="35"/>
        <v>0</v>
      </c>
      <c r="O220" s="321"/>
      <c r="P220" s="321"/>
      <c r="Q220" s="321"/>
      <c r="R220" s="37"/>
      <c r="T220" s="166" t="s">
        <v>5</v>
      </c>
      <c r="U220" s="176" t="s">
        <v>43</v>
      </c>
      <c r="V220" s="36"/>
      <c r="W220" s="36"/>
      <c r="X220" s="36"/>
      <c r="Y220" s="36"/>
      <c r="Z220" s="36"/>
      <c r="AA220" s="69"/>
      <c r="AT220" s="18" t="s">
        <v>1055</v>
      </c>
      <c r="AU220" s="18" t="s">
        <v>83</v>
      </c>
      <c r="AY220" s="18" t="s">
        <v>1055</v>
      </c>
      <c r="BE220" s="109">
        <f>IF(U220="základná",N220,0)</f>
        <v>0</v>
      </c>
      <c r="BF220" s="109">
        <f>IF(U220="znížená",N220,0)</f>
        <v>0</v>
      </c>
      <c r="BG220" s="109">
        <f>IF(U220="zákl. prenesená",N220,0)</f>
        <v>0</v>
      </c>
      <c r="BH220" s="109">
        <f>IF(U220="zníž. prenesená",N220,0)</f>
        <v>0</v>
      </c>
      <c r="BI220" s="109">
        <f>IF(U220="nulová",N220,0)</f>
        <v>0</v>
      </c>
      <c r="BJ220" s="18" t="s">
        <v>87</v>
      </c>
      <c r="BK220" s="169">
        <f>L220*K220</f>
        <v>0</v>
      </c>
    </row>
    <row r="221" spans="2:65" s="1" customFormat="1" ht="22.35" customHeight="1">
      <c r="B221" s="35"/>
      <c r="C221" s="173" t="s">
        <v>5</v>
      </c>
      <c r="D221" s="173" t="s">
        <v>189</v>
      </c>
      <c r="E221" s="174" t="s">
        <v>5</v>
      </c>
      <c r="F221" s="322" t="s">
        <v>5</v>
      </c>
      <c r="G221" s="322"/>
      <c r="H221" s="322"/>
      <c r="I221" s="322"/>
      <c r="J221" s="175" t="s">
        <v>5</v>
      </c>
      <c r="K221" s="165"/>
      <c r="L221" s="320"/>
      <c r="M221" s="369"/>
      <c r="N221" s="321">
        <f t="shared" si="35"/>
        <v>0</v>
      </c>
      <c r="O221" s="321"/>
      <c r="P221" s="321"/>
      <c r="Q221" s="321"/>
      <c r="R221" s="37"/>
      <c r="T221" s="166" t="s">
        <v>5</v>
      </c>
      <c r="U221" s="176" t="s">
        <v>43</v>
      </c>
      <c r="V221" s="36"/>
      <c r="W221" s="36"/>
      <c r="X221" s="36"/>
      <c r="Y221" s="36"/>
      <c r="Z221" s="36"/>
      <c r="AA221" s="69"/>
      <c r="AT221" s="18" t="s">
        <v>1055</v>
      </c>
      <c r="AU221" s="18" t="s">
        <v>83</v>
      </c>
      <c r="AY221" s="18" t="s">
        <v>1055</v>
      </c>
      <c r="BE221" s="109">
        <f>IF(U221="základná",N221,0)</f>
        <v>0</v>
      </c>
      <c r="BF221" s="109">
        <f>IF(U221="znížená",N221,0)</f>
        <v>0</v>
      </c>
      <c r="BG221" s="109">
        <f>IF(U221="zákl. prenesená",N221,0)</f>
        <v>0</v>
      </c>
      <c r="BH221" s="109">
        <f>IF(U221="zníž. prenesená",N221,0)</f>
        <v>0</v>
      </c>
      <c r="BI221" s="109">
        <f>IF(U221="nulová",N221,0)</f>
        <v>0</v>
      </c>
      <c r="BJ221" s="18" t="s">
        <v>87</v>
      </c>
      <c r="BK221" s="169">
        <f>L221*K221</f>
        <v>0</v>
      </c>
    </row>
    <row r="222" spans="2:65" s="1" customFormat="1" ht="22.35" customHeight="1">
      <c r="B222" s="35"/>
      <c r="C222" s="173" t="s">
        <v>5</v>
      </c>
      <c r="D222" s="173" t="s">
        <v>189</v>
      </c>
      <c r="E222" s="174" t="s">
        <v>5</v>
      </c>
      <c r="F222" s="322" t="s">
        <v>5</v>
      </c>
      <c r="G222" s="322"/>
      <c r="H222" s="322"/>
      <c r="I222" s="322"/>
      <c r="J222" s="175" t="s">
        <v>5</v>
      </c>
      <c r="K222" s="165"/>
      <c r="L222" s="320"/>
      <c r="M222" s="369"/>
      <c r="N222" s="321">
        <f t="shared" si="35"/>
        <v>0</v>
      </c>
      <c r="O222" s="321"/>
      <c r="P222" s="321"/>
      <c r="Q222" s="321"/>
      <c r="R222" s="37"/>
      <c r="T222" s="166" t="s">
        <v>5</v>
      </c>
      <c r="U222" s="176" t="s">
        <v>43</v>
      </c>
      <c r="V222" s="51"/>
      <c r="W222" s="51"/>
      <c r="X222" s="51"/>
      <c r="Y222" s="51"/>
      <c r="Z222" s="51"/>
      <c r="AA222" s="53"/>
      <c r="AT222" s="18" t="s">
        <v>1055</v>
      </c>
      <c r="AU222" s="18" t="s">
        <v>83</v>
      </c>
      <c r="AY222" s="18" t="s">
        <v>1055</v>
      </c>
      <c r="BE222" s="109">
        <f>IF(U222="základná",N222,0)</f>
        <v>0</v>
      </c>
      <c r="BF222" s="109">
        <f>IF(U222="znížená",N222,0)</f>
        <v>0</v>
      </c>
      <c r="BG222" s="109">
        <f>IF(U222="zákl. prenesená",N222,0)</f>
        <v>0</v>
      </c>
      <c r="BH222" s="109">
        <f>IF(U222="zníž. prenesená",N222,0)</f>
        <v>0</v>
      </c>
      <c r="BI222" s="109">
        <f>IF(U222="nulová",N222,0)</f>
        <v>0</v>
      </c>
      <c r="BJ222" s="18" t="s">
        <v>87</v>
      </c>
      <c r="BK222" s="169">
        <f>L222*K222</f>
        <v>0</v>
      </c>
    </row>
    <row r="223" spans="2:65" s="1" customFormat="1" ht="6.95" customHeight="1">
      <c r="B223" s="54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6"/>
    </row>
  </sheetData>
  <sheetProtection password="CF25" sheet="1" objects="1" scenarios="1"/>
  <mergeCells count="369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4:Q94"/>
    <mergeCell ref="D95:H95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N100:Q100"/>
    <mergeCell ref="L102:Q102"/>
    <mergeCell ref="C108:Q108"/>
    <mergeCell ref="F110:P110"/>
    <mergeCell ref="F111:P111"/>
    <mergeCell ref="F112:P112"/>
    <mergeCell ref="M114:P114"/>
    <mergeCell ref="M116:Q116"/>
    <mergeCell ref="M117:Q117"/>
    <mergeCell ref="F119:I119"/>
    <mergeCell ref="L119:M119"/>
    <mergeCell ref="N119:Q119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6:I206"/>
    <mergeCell ref="L206:M206"/>
    <mergeCell ref="N206:Q206"/>
    <mergeCell ref="F212:I212"/>
    <mergeCell ref="L212:M212"/>
    <mergeCell ref="N212:Q212"/>
    <mergeCell ref="F207:I207"/>
    <mergeCell ref="L207:M207"/>
    <mergeCell ref="N207:Q207"/>
    <mergeCell ref="F208:I208"/>
    <mergeCell ref="L208:M208"/>
    <mergeCell ref="N208:Q208"/>
    <mergeCell ref="F209:I209"/>
    <mergeCell ref="L209:M209"/>
    <mergeCell ref="N209:Q209"/>
    <mergeCell ref="F221:I221"/>
    <mergeCell ref="L221:M221"/>
    <mergeCell ref="N221:Q221"/>
    <mergeCell ref="F222:I222"/>
    <mergeCell ref="L222:M222"/>
    <mergeCell ref="N222:Q222"/>
    <mergeCell ref="F216:I216"/>
    <mergeCell ref="L216:M216"/>
    <mergeCell ref="N216:Q216"/>
    <mergeCell ref="F218:I218"/>
    <mergeCell ref="L218:M218"/>
    <mergeCell ref="N218:Q218"/>
    <mergeCell ref="F219:I219"/>
    <mergeCell ref="L219:M219"/>
    <mergeCell ref="N219:Q219"/>
    <mergeCell ref="N120:Q120"/>
    <mergeCell ref="N121:Q121"/>
    <mergeCell ref="N122:Q122"/>
    <mergeCell ref="N217:Q217"/>
    <mergeCell ref="H1:K1"/>
    <mergeCell ref="S2:AC2"/>
    <mergeCell ref="F220:I220"/>
    <mergeCell ref="L220:M220"/>
    <mergeCell ref="N220:Q220"/>
    <mergeCell ref="F213:I213"/>
    <mergeCell ref="L213:M213"/>
    <mergeCell ref="N213:Q213"/>
    <mergeCell ref="F214:I214"/>
    <mergeCell ref="L214:M214"/>
    <mergeCell ref="N214:Q214"/>
    <mergeCell ref="F215:I215"/>
    <mergeCell ref="L215:M215"/>
    <mergeCell ref="N215:Q215"/>
    <mergeCell ref="F210:I210"/>
    <mergeCell ref="L210:M210"/>
    <mergeCell ref="N210:Q210"/>
    <mergeCell ref="F211:I211"/>
    <mergeCell ref="L211:M211"/>
    <mergeCell ref="N211:Q211"/>
  </mergeCells>
  <dataValidations count="2">
    <dataValidation type="list" allowBlank="1" showInputMessage="1" showErrorMessage="1" error="Povolené sú hodnoty K, M." sqref="D218:D223">
      <formula1>"K, M"</formula1>
    </dataValidation>
    <dataValidation type="list" allowBlank="1" showInputMessage="1" showErrorMessage="1" error="Povolené sú hodnoty základná, znížená, nulová." sqref="U218:U223">
      <formula1>"základná, znížená, nulová"</formula1>
    </dataValidation>
  </dataValidations>
  <hyperlinks>
    <hyperlink ref="F1:G1" location="C2" display="1) Krycí list rozpočtu"/>
    <hyperlink ref="H1:K1" location="C87" display="2) Rekapitulácia rozpočtu"/>
    <hyperlink ref="L1" location="C119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67"/>
  <sheetViews>
    <sheetView showGridLines="0" workbookViewId="0">
      <pane ySplit="1" topLeftCell="A80" activePane="bottomLeft" state="frozen"/>
      <selection pane="bottomLeft" activeCell="N97" sqref="N97:Q97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2"/>
      <c r="C1" s="12"/>
      <c r="D1" s="13" t="s">
        <v>1</v>
      </c>
      <c r="E1" s="12"/>
      <c r="F1" s="14" t="s">
        <v>123</v>
      </c>
      <c r="G1" s="14"/>
      <c r="H1" s="368" t="s">
        <v>124</v>
      </c>
      <c r="I1" s="368"/>
      <c r="J1" s="368"/>
      <c r="K1" s="368"/>
      <c r="L1" s="14" t="s">
        <v>125</v>
      </c>
      <c r="M1" s="12"/>
      <c r="N1" s="12"/>
      <c r="O1" s="13" t="s">
        <v>126</v>
      </c>
      <c r="P1" s="12"/>
      <c r="Q1" s="12"/>
      <c r="R1" s="12"/>
      <c r="S1" s="14" t="s">
        <v>127</v>
      </c>
      <c r="T1" s="14"/>
      <c r="U1" s="116"/>
      <c r="V1" s="116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>
      <c r="C2" s="302" t="s">
        <v>7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S2" s="279" t="s">
        <v>8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T2" s="18" t="s">
        <v>100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76</v>
      </c>
    </row>
    <row r="4" spans="1:66" ht="36.950000000000003" customHeight="1">
      <c r="B4" s="22"/>
      <c r="C4" s="347" t="s">
        <v>1763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23"/>
      <c r="T4" s="24" t="s">
        <v>11</v>
      </c>
      <c r="AT4" s="18" t="s">
        <v>6</v>
      </c>
    </row>
    <row r="5" spans="1:66" ht="6.95" customHeight="1">
      <c r="B5" s="2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3"/>
    </row>
    <row r="6" spans="1:66" ht="25.35" customHeight="1">
      <c r="B6" s="22"/>
      <c r="C6" s="26"/>
      <c r="D6" s="30" t="s">
        <v>16</v>
      </c>
      <c r="E6" s="26"/>
      <c r="F6" s="379" t="str">
        <f>'Rekapitulácia stavby 9.2.'!K6</f>
        <v>Poradenské centrum UKF v Nitre - zmena 12/2016</v>
      </c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26"/>
      <c r="R6" s="23"/>
    </row>
    <row r="7" spans="1:66" ht="25.35" customHeight="1">
      <c r="B7" s="22"/>
      <c r="C7" s="26"/>
      <c r="D7" s="30" t="s">
        <v>128</v>
      </c>
      <c r="E7" s="26"/>
      <c r="F7" s="379" t="s">
        <v>129</v>
      </c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26"/>
      <c r="R7" s="23"/>
    </row>
    <row r="8" spans="1:66" s="1" customFormat="1" ht="32.85" customHeight="1">
      <c r="B8" s="35"/>
      <c r="C8" s="36"/>
      <c r="D8" s="29" t="s">
        <v>130</v>
      </c>
      <c r="E8" s="36"/>
      <c r="F8" s="308" t="s">
        <v>1541</v>
      </c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6"/>
      <c r="R8" s="37"/>
    </row>
    <row r="9" spans="1:66" s="1" customFormat="1" ht="14.45" customHeight="1">
      <c r="B9" s="35"/>
      <c r="C9" s="36"/>
      <c r="D9" s="30" t="s">
        <v>18</v>
      </c>
      <c r="E9" s="36"/>
      <c r="F9" s="28" t="s">
        <v>5</v>
      </c>
      <c r="G9" s="36"/>
      <c r="H9" s="36"/>
      <c r="I9" s="36"/>
      <c r="J9" s="36"/>
      <c r="K9" s="36"/>
      <c r="L9" s="36"/>
      <c r="M9" s="30" t="s">
        <v>19</v>
      </c>
      <c r="N9" s="36"/>
      <c r="O9" s="28" t="s">
        <v>5</v>
      </c>
      <c r="P9" s="36"/>
      <c r="Q9" s="36"/>
      <c r="R9" s="37"/>
    </row>
    <row r="10" spans="1:66" s="1" customFormat="1" ht="14.45" customHeight="1">
      <c r="B10" s="35"/>
      <c r="C10" s="36"/>
      <c r="D10" s="30" t="s">
        <v>20</v>
      </c>
      <c r="E10" s="36"/>
      <c r="F10" s="28" t="s">
        <v>21</v>
      </c>
      <c r="G10" s="36"/>
      <c r="H10" s="36"/>
      <c r="I10" s="36"/>
      <c r="J10" s="36"/>
      <c r="K10" s="36"/>
      <c r="L10" s="36"/>
      <c r="M10" s="30" t="s">
        <v>22</v>
      </c>
      <c r="N10" s="36"/>
      <c r="O10" s="367" t="str">
        <f>'Rekapitulácia stavby 9.2.'!AN8</f>
        <v>19. 12. 2016</v>
      </c>
      <c r="P10" s="382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0" t="s">
        <v>24</v>
      </c>
      <c r="E12" s="36"/>
      <c r="F12" s="36"/>
      <c r="G12" s="36"/>
      <c r="H12" s="36"/>
      <c r="I12" s="36"/>
      <c r="J12" s="36"/>
      <c r="K12" s="36"/>
      <c r="L12" s="36"/>
      <c r="M12" s="30" t="s">
        <v>25</v>
      </c>
      <c r="N12" s="36"/>
      <c r="O12" s="306" t="s">
        <v>5</v>
      </c>
      <c r="P12" s="306"/>
      <c r="Q12" s="36"/>
      <c r="R12" s="37"/>
    </row>
    <row r="13" spans="1:66" s="1" customFormat="1" ht="18" customHeight="1">
      <c r="B13" s="35"/>
      <c r="C13" s="36"/>
      <c r="D13" s="36"/>
      <c r="E13" s="28" t="s">
        <v>26</v>
      </c>
      <c r="F13" s="36"/>
      <c r="G13" s="36"/>
      <c r="H13" s="36"/>
      <c r="I13" s="36"/>
      <c r="J13" s="36"/>
      <c r="K13" s="36"/>
      <c r="L13" s="36"/>
      <c r="M13" s="30" t="s">
        <v>27</v>
      </c>
      <c r="N13" s="36"/>
      <c r="O13" s="306" t="s">
        <v>5</v>
      </c>
      <c r="P13" s="30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0" t="s">
        <v>28</v>
      </c>
      <c r="E15" s="36"/>
      <c r="F15" s="36"/>
      <c r="G15" s="36"/>
      <c r="H15" s="36"/>
      <c r="I15" s="36"/>
      <c r="J15" s="36"/>
      <c r="K15" s="36"/>
      <c r="L15" s="36"/>
      <c r="M15" s="30" t="s">
        <v>25</v>
      </c>
      <c r="N15" s="36"/>
      <c r="O15" s="361" t="str">
        <f>IF('Rekapitulácia stavby 9.2.'!AN13="","",'Rekapitulácia stavby 9.2.'!AN13)</f>
        <v>Vyplň údaj</v>
      </c>
      <c r="P15" s="306"/>
      <c r="Q15" s="36"/>
      <c r="R15" s="37"/>
    </row>
    <row r="16" spans="1:66" s="1" customFormat="1" ht="18" customHeight="1">
      <c r="B16" s="35"/>
      <c r="C16" s="36"/>
      <c r="D16" s="36"/>
      <c r="E16" s="361" t="str">
        <f>IF('Rekapitulácia stavby 9.2.'!E14="","",'Rekapitulácia stavby 9.2.'!E14)</f>
        <v>Vyplň údaj</v>
      </c>
      <c r="F16" s="393"/>
      <c r="G16" s="393"/>
      <c r="H16" s="393"/>
      <c r="I16" s="393"/>
      <c r="J16" s="393"/>
      <c r="K16" s="393"/>
      <c r="L16" s="393"/>
      <c r="M16" s="30" t="s">
        <v>27</v>
      </c>
      <c r="N16" s="36"/>
      <c r="O16" s="361" t="str">
        <f>IF('Rekapitulácia stavby 9.2.'!AN14="","",'Rekapitulácia stavby 9.2.'!AN14)</f>
        <v>Vyplň údaj</v>
      </c>
      <c r="P16" s="30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0" t="s">
        <v>30</v>
      </c>
      <c r="E18" s="36"/>
      <c r="F18" s="36"/>
      <c r="G18" s="36"/>
      <c r="H18" s="36"/>
      <c r="I18" s="36"/>
      <c r="J18" s="36"/>
      <c r="K18" s="36"/>
      <c r="L18" s="36"/>
      <c r="M18" s="30" t="s">
        <v>25</v>
      </c>
      <c r="N18" s="36"/>
      <c r="O18" s="306" t="s">
        <v>5</v>
      </c>
      <c r="P18" s="306"/>
      <c r="Q18" s="36"/>
      <c r="R18" s="37"/>
    </row>
    <row r="19" spans="2:18" s="1" customFormat="1" ht="18" customHeight="1">
      <c r="B19" s="35"/>
      <c r="C19" s="36"/>
      <c r="D19" s="36"/>
      <c r="E19" s="28" t="s">
        <v>31</v>
      </c>
      <c r="F19" s="36"/>
      <c r="G19" s="36"/>
      <c r="H19" s="36"/>
      <c r="I19" s="36"/>
      <c r="J19" s="36"/>
      <c r="K19" s="36"/>
      <c r="L19" s="36"/>
      <c r="M19" s="30" t="s">
        <v>27</v>
      </c>
      <c r="N19" s="36"/>
      <c r="O19" s="306" t="s">
        <v>5</v>
      </c>
      <c r="P19" s="30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0" t="s">
        <v>34</v>
      </c>
      <c r="E21" s="36"/>
      <c r="F21" s="36"/>
      <c r="G21" s="36"/>
      <c r="H21" s="36"/>
      <c r="I21" s="36"/>
      <c r="J21" s="36"/>
      <c r="K21" s="36"/>
      <c r="L21" s="36"/>
      <c r="M21" s="30" t="s">
        <v>25</v>
      </c>
      <c r="N21" s="36"/>
      <c r="O21" s="306" t="s">
        <v>5</v>
      </c>
      <c r="P21" s="306"/>
      <c r="Q21" s="36"/>
      <c r="R21" s="37"/>
    </row>
    <row r="22" spans="2:18" s="1" customFormat="1" ht="18" customHeight="1">
      <c r="B22" s="35"/>
      <c r="C22" s="36"/>
      <c r="D22" s="36"/>
      <c r="E22" s="28" t="s">
        <v>1542</v>
      </c>
      <c r="F22" s="36"/>
      <c r="G22" s="36"/>
      <c r="H22" s="36"/>
      <c r="I22" s="36"/>
      <c r="J22" s="36"/>
      <c r="K22" s="36"/>
      <c r="L22" s="36"/>
      <c r="M22" s="30" t="s">
        <v>27</v>
      </c>
      <c r="N22" s="36"/>
      <c r="O22" s="306" t="s">
        <v>5</v>
      </c>
      <c r="P22" s="30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0" t="s">
        <v>36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22.5" customHeight="1">
      <c r="B25" s="35"/>
      <c r="C25" s="36"/>
      <c r="D25" s="36"/>
      <c r="E25" s="311" t="s">
        <v>5</v>
      </c>
      <c r="F25" s="311"/>
      <c r="G25" s="311"/>
      <c r="H25" s="311"/>
      <c r="I25" s="311"/>
      <c r="J25" s="311"/>
      <c r="K25" s="311"/>
      <c r="L25" s="311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36"/>
      <c r="R27" s="37"/>
    </row>
    <row r="28" spans="2:18" s="1" customFormat="1" ht="14.45" customHeight="1">
      <c r="B28" s="35"/>
      <c r="C28" s="36"/>
      <c r="D28" s="117" t="s">
        <v>132</v>
      </c>
      <c r="E28" s="36"/>
      <c r="F28" s="36"/>
      <c r="G28" s="36"/>
      <c r="H28" s="36"/>
      <c r="I28" s="36"/>
      <c r="J28" s="36"/>
      <c r="K28" s="36"/>
      <c r="L28" s="275"/>
      <c r="M28" s="363">
        <f>N89</f>
        <v>0</v>
      </c>
      <c r="N28" s="363"/>
      <c r="O28" s="363"/>
      <c r="P28" s="363"/>
      <c r="Q28" s="36"/>
      <c r="R28" s="37"/>
    </row>
    <row r="29" spans="2:18" s="1" customFormat="1" ht="14.45" customHeight="1">
      <c r="B29" s="35"/>
      <c r="C29" s="36"/>
      <c r="D29" s="34" t="s">
        <v>117</v>
      </c>
      <c r="E29" s="36"/>
      <c r="F29" s="36"/>
      <c r="G29" s="36"/>
      <c r="H29" s="36"/>
      <c r="I29" s="36"/>
      <c r="J29" s="36"/>
      <c r="K29" s="36"/>
      <c r="L29" s="275"/>
      <c r="M29" s="363">
        <f>N97</f>
        <v>0</v>
      </c>
      <c r="N29" s="363"/>
      <c r="O29" s="363"/>
      <c r="P29" s="363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275"/>
      <c r="M30" s="275"/>
      <c r="N30" s="275"/>
      <c r="O30" s="275"/>
      <c r="P30" s="275"/>
      <c r="Q30" s="36"/>
      <c r="R30" s="37"/>
    </row>
    <row r="31" spans="2:18" s="1" customFormat="1" ht="25.35" customHeight="1">
      <c r="B31" s="35"/>
      <c r="C31" s="36"/>
      <c r="D31" s="118" t="s">
        <v>39</v>
      </c>
      <c r="E31" s="36"/>
      <c r="F31" s="36"/>
      <c r="G31" s="36"/>
      <c r="H31" s="36"/>
      <c r="I31" s="36"/>
      <c r="J31" s="36"/>
      <c r="K31" s="36"/>
      <c r="L31" s="275"/>
      <c r="M31" s="360">
        <f>ROUND(M28+M29,2)</f>
        <v>0</v>
      </c>
      <c r="N31" s="338"/>
      <c r="O31" s="338"/>
      <c r="P31" s="338"/>
      <c r="Q31" s="36"/>
      <c r="R31" s="37"/>
    </row>
    <row r="32" spans="2:18" s="1" customFormat="1" ht="6.95" customHeight="1">
      <c r="B32" s="35"/>
      <c r="C32" s="36"/>
      <c r="D32" s="46"/>
      <c r="E32" s="46"/>
      <c r="F32" s="46"/>
      <c r="G32" s="46"/>
      <c r="H32" s="46"/>
      <c r="I32" s="46"/>
      <c r="J32" s="46"/>
      <c r="K32" s="46"/>
      <c r="L32" s="194"/>
      <c r="M32" s="194"/>
      <c r="N32" s="194"/>
      <c r="O32" s="194"/>
      <c r="P32" s="194"/>
      <c r="Q32" s="36"/>
      <c r="R32" s="37"/>
    </row>
    <row r="33" spans="2:18" s="1" customFormat="1" ht="14.45" customHeight="1">
      <c r="B33" s="35"/>
      <c r="C33" s="36"/>
      <c r="D33" s="40" t="s">
        <v>40</v>
      </c>
      <c r="E33" s="40" t="s">
        <v>41</v>
      </c>
      <c r="F33" s="41">
        <v>0.2</v>
      </c>
      <c r="G33" s="119" t="s">
        <v>42</v>
      </c>
      <c r="H33" s="392">
        <f>ROUND((((SUM(BE97:BE104)+SUM(BE123:BE160))+SUM(BE162:BE166))),2)</f>
        <v>0</v>
      </c>
      <c r="I33" s="381"/>
      <c r="J33" s="381"/>
      <c r="K33" s="36"/>
      <c r="L33" s="275"/>
      <c r="M33" s="356">
        <f>ROUND(((ROUND((SUM(BE97:BE104)+SUM(BE123:BE160)), 2)*F33)+SUM(BE162:BE166)*F33),2)</f>
        <v>0</v>
      </c>
      <c r="N33" s="338"/>
      <c r="O33" s="338"/>
      <c r="P33" s="338"/>
      <c r="Q33" s="36"/>
      <c r="R33" s="37"/>
    </row>
    <row r="34" spans="2:18" s="1" customFormat="1" ht="14.45" customHeight="1">
      <c r="B34" s="35"/>
      <c r="C34" s="36"/>
      <c r="D34" s="36"/>
      <c r="E34" s="40" t="s">
        <v>43</v>
      </c>
      <c r="F34" s="41">
        <v>0.2</v>
      </c>
      <c r="G34" s="119" t="s">
        <v>42</v>
      </c>
      <c r="H34" s="392">
        <f>ROUND((((SUM(BF97:BF104)+SUM(BF123:BF160))+SUM(BF162:BF166))),2)</f>
        <v>0</v>
      </c>
      <c r="I34" s="381"/>
      <c r="J34" s="381"/>
      <c r="K34" s="36"/>
      <c r="L34" s="275"/>
      <c r="M34" s="356">
        <f>ROUND(((ROUND((SUM(BF97:BF104)+SUM(BF123:BF160)), 2)*F34)+SUM(BF162:BF166)*F34),2)</f>
        <v>0</v>
      </c>
      <c r="N34" s="338"/>
      <c r="O34" s="338"/>
      <c r="P34" s="338"/>
      <c r="Q34" s="36"/>
      <c r="R34" s="37"/>
    </row>
    <row r="35" spans="2:18" s="1" customFormat="1" ht="14.45" hidden="1" customHeight="1">
      <c r="B35" s="35"/>
      <c r="C35" s="36"/>
      <c r="D35" s="36"/>
      <c r="E35" s="40" t="s">
        <v>44</v>
      </c>
      <c r="F35" s="41">
        <v>0.2</v>
      </c>
      <c r="G35" s="119" t="s">
        <v>42</v>
      </c>
      <c r="H35" s="392">
        <f>ROUND((((SUM(BG97:BG104)+SUM(BG123:BG160))+SUM(BG162:BG166))),2)</f>
        <v>0</v>
      </c>
      <c r="I35" s="381"/>
      <c r="J35" s="381"/>
      <c r="K35" s="36"/>
      <c r="L35" s="275"/>
      <c r="M35" s="356">
        <v>0</v>
      </c>
      <c r="N35" s="338"/>
      <c r="O35" s="338"/>
      <c r="P35" s="338"/>
      <c r="Q35" s="36"/>
      <c r="R35" s="37"/>
    </row>
    <row r="36" spans="2:18" s="1" customFormat="1" ht="14.45" hidden="1" customHeight="1">
      <c r="B36" s="35"/>
      <c r="C36" s="36"/>
      <c r="D36" s="36"/>
      <c r="E36" s="40" t="s">
        <v>45</v>
      </c>
      <c r="F36" s="41">
        <v>0.2</v>
      </c>
      <c r="G36" s="119" t="s">
        <v>42</v>
      </c>
      <c r="H36" s="392">
        <f>ROUND((((SUM(BH97:BH104)+SUM(BH123:BH160))+SUM(BH162:BH166))),2)</f>
        <v>0</v>
      </c>
      <c r="I36" s="381"/>
      <c r="J36" s="381"/>
      <c r="K36" s="36"/>
      <c r="L36" s="275"/>
      <c r="M36" s="356">
        <v>0</v>
      </c>
      <c r="N36" s="338"/>
      <c r="O36" s="338"/>
      <c r="P36" s="338"/>
      <c r="Q36" s="36"/>
      <c r="R36" s="37"/>
    </row>
    <row r="37" spans="2:18" s="1" customFormat="1" ht="14.45" hidden="1" customHeight="1">
      <c r="B37" s="35"/>
      <c r="C37" s="36"/>
      <c r="D37" s="36"/>
      <c r="E37" s="40" t="s">
        <v>46</v>
      </c>
      <c r="F37" s="41">
        <v>0</v>
      </c>
      <c r="G37" s="119" t="s">
        <v>42</v>
      </c>
      <c r="H37" s="392">
        <f>ROUND((((SUM(BI97:BI104)+SUM(BI123:BI160))+SUM(BI162:BI166))),2)</f>
        <v>0</v>
      </c>
      <c r="I37" s="381"/>
      <c r="J37" s="381"/>
      <c r="K37" s="36"/>
      <c r="L37" s="275"/>
      <c r="M37" s="356">
        <v>0</v>
      </c>
      <c r="N37" s="338"/>
      <c r="O37" s="338"/>
      <c r="P37" s="338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275"/>
      <c r="M38" s="275"/>
      <c r="N38" s="275"/>
      <c r="O38" s="275"/>
      <c r="P38" s="275"/>
      <c r="Q38" s="36"/>
      <c r="R38" s="37"/>
    </row>
    <row r="39" spans="2:18" s="1" customFormat="1" ht="25.35" customHeight="1">
      <c r="B39" s="35"/>
      <c r="C39" s="115"/>
      <c r="D39" s="120" t="s">
        <v>47</v>
      </c>
      <c r="E39" s="70"/>
      <c r="F39" s="70"/>
      <c r="G39" s="121" t="s">
        <v>48</v>
      </c>
      <c r="H39" s="122" t="s">
        <v>49</v>
      </c>
      <c r="I39" s="70"/>
      <c r="J39" s="70"/>
      <c r="K39" s="70"/>
      <c r="L39" s="357">
        <f>SUM(M31:M37)</f>
        <v>0</v>
      </c>
      <c r="M39" s="357"/>
      <c r="N39" s="357"/>
      <c r="O39" s="357"/>
      <c r="P39" s="35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>
      <c r="B42" s="2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3"/>
    </row>
    <row r="43" spans="2:18">
      <c r="B43" s="22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3"/>
    </row>
    <row r="44" spans="2:18">
      <c r="B44" s="2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3"/>
    </row>
    <row r="45" spans="2:18">
      <c r="B45" s="22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3"/>
    </row>
    <row r="46" spans="2:18">
      <c r="B46" s="22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3"/>
    </row>
    <row r="47" spans="2:18">
      <c r="B47" s="2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3"/>
    </row>
    <row r="48" spans="2:18">
      <c r="B48" s="22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3"/>
    </row>
    <row r="49" spans="2:18">
      <c r="B49" s="22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3"/>
    </row>
    <row r="50" spans="2:18" s="1" customFormat="1" ht="15">
      <c r="B50" s="35"/>
      <c r="C50" s="36"/>
      <c r="D50" s="45" t="s">
        <v>50</v>
      </c>
      <c r="E50" s="46"/>
      <c r="F50" s="46"/>
      <c r="G50" s="46"/>
      <c r="H50" s="47"/>
      <c r="I50" s="36"/>
      <c r="J50" s="45" t="s">
        <v>51</v>
      </c>
      <c r="K50" s="46"/>
      <c r="L50" s="46"/>
      <c r="M50" s="46"/>
      <c r="N50" s="46"/>
      <c r="O50" s="46"/>
      <c r="P50" s="47"/>
      <c r="Q50" s="36"/>
      <c r="R50" s="37"/>
    </row>
    <row r="51" spans="2:18">
      <c r="B51" s="22"/>
      <c r="C51" s="26"/>
      <c r="D51" s="48"/>
      <c r="E51" s="26"/>
      <c r="F51" s="26"/>
      <c r="G51" s="26"/>
      <c r="H51" s="49"/>
      <c r="I51" s="26"/>
      <c r="J51" s="48"/>
      <c r="K51" s="26"/>
      <c r="L51" s="26"/>
      <c r="M51" s="26"/>
      <c r="N51" s="26"/>
      <c r="O51" s="26"/>
      <c r="P51" s="49"/>
      <c r="Q51" s="26"/>
      <c r="R51" s="23"/>
    </row>
    <row r="52" spans="2:18">
      <c r="B52" s="22"/>
      <c r="C52" s="26"/>
      <c r="D52" s="48"/>
      <c r="E52" s="26"/>
      <c r="F52" s="26"/>
      <c r="G52" s="26"/>
      <c r="H52" s="49"/>
      <c r="I52" s="26"/>
      <c r="J52" s="48"/>
      <c r="K52" s="26"/>
      <c r="L52" s="26"/>
      <c r="M52" s="26"/>
      <c r="N52" s="26"/>
      <c r="O52" s="26"/>
      <c r="P52" s="49"/>
      <c r="Q52" s="26"/>
      <c r="R52" s="23"/>
    </row>
    <row r="53" spans="2:18">
      <c r="B53" s="22"/>
      <c r="C53" s="26"/>
      <c r="D53" s="48"/>
      <c r="E53" s="26"/>
      <c r="F53" s="26"/>
      <c r="G53" s="26"/>
      <c r="H53" s="49"/>
      <c r="I53" s="26"/>
      <c r="J53" s="48"/>
      <c r="K53" s="26"/>
      <c r="L53" s="26"/>
      <c r="M53" s="26"/>
      <c r="N53" s="26"/>
      <c r="O53" s="26"/>
      <c r="P53" s="49"/>
      <c r="Q53" s="26"/>
      <c r="R53" s="23"/>
    </row>
    <row r="54" spans="2:18">
      <c r="B54" s="22"/>
      <c r="C54" s="26"/>
      <c r="D54" s="48"/>
      <c r="E54" s="26"/>
      <c r="F54" s="26"/>
      <c r="G54" s="26"/>
      <c r="H54" s="49"/>
      <c r="I54" s="26"/>
      <c r="J54" s="48"/>
      <c r="K54" s="26"/>
      <c r="L54" s="26"/>
      <c r="M54" s="26"/>
      <c r="N54" s="26"/>
      <c r="O54" s="26"/>
      <c r="P54" s="49"/>
      <c r="Q54" s="26"/>
      <c r="R54" s="23"/>
    </row>
    <row r="55" spans="2:18">
      <c r="B55" s="22"/>
      <c r="C55" s="26"/>
      <c r="D55" s="48"/>
      <c r="E55" s="26"/>
      <c r="F55" s="26"/>
      <c r="G55" s="26"/>
      <c r="H55" s="49"/>
      <c r="I55" s="26"/>
      <c r="J55" s="48"/>
      <c r="K55" s="26"/>
      <c r="L55" s="26"/>
      <c r="M55" s="26"/>
      <c r="N55" s="26"/>
      <c r="O55" s="26"/>
      <c r="P55" s="49"/>
      <c r="Q55" s="26"/>
      <c r="R55" s="23"/>
    </row>
    <row r="56" spans="2:18">
      <c r="B56" s="22"/>
      <c r="C56" s="26"/>
      <c r="D56" s="48"/>
      <c r="E56" s="26"/>
      <c r="F56" s="26"/>
      <c r="G56" s="26"/>
      <c r="H56" s="49"/>
      <c r="I56" s="26"/>
      <c r="J56" s="48"/>
      <c r="K56" s="26"/>
      <c r="L56" s="26"/>
      <c r="M56" s="26"/>
      <c r="N56" s="26"/>
      <c r="O56" s="26"/>
      <c r="P56" s="49"/>
      <c r="Q56" s="26"/>
      <c r="R56" s="23"/>
    </row>
    <row r="57" spans="2:18">
      <c r="B57" s="22"/>
      <c r="C57" s="26"/>
      <c r="D57" s="48"/>
      <c r="E57" s="26"/>
      <c r="F57" s="26"/>
      <c r="G57" s="26"/>
      <c r="H57" s="49"/>
      <c r="I57" s="26"/>
      <c r="J57" s="48"/>
      <c r="K57" s="26"/>
      <c r="L57" s="26"/>
      <c r="M57" s="26"/>
      <c r="N57" s="26"/>
      <c r="O57" s="26"/>
      <c r="P57" s="49"/>
      <c r="Q57" s="26"/>
      <c r="R57" s="23"/>
    </row>
    <row r="58" spans="2:18">
      <c r="B58" s="22"/>
      <c r="C58" s="26"/>
      <c r="D58" s="48"/>
      <c r="E58" s="26"/>
      <c r="F58" s="26"/>
      <c r="G58" s="26"/>
      <c r="H58" s="49"/>
      <c r="I58" s="26"/>
      <c r="J58" s="48"/>
      <c r="K58" s="26"/>
      <c r="L58" s="26"/>
      <c r="M58" s="26"/>
      <c r="N58" s="26"/>
      <c r="O58" s="26"/>
      <c r="P58" s="49"/>
      <c r="Q58" s="26"/>
      <c r="R58" s="23"/>
    </row>
    <row r="59" spans="2:18" s="1" customFormat="1" ht="15">
      <c r="B59" s="35"/>
      <c r="C59" s="36"/>
      <c r="D59" s="50" t="s">
        <v>52</v>
      </c>
      <c r="E59" s="51"/>
      <c r="F59" s="51"/>
      <c r="G59" s="52" t="s">
        <v>53</v>
      </c>
      <c r="H59" s="53"/>
      <c r="I59" s="36"/>
      <c r="J59" s="50" t="s">
        <v>52</v>
      </c>
      <c r="K59" s="51"/>
      <c r="L59" s="51"/>
      <c r="M59" s="51"/>
      <c r="N59" s="52" t="s">
        <v>53</v>
      </c>
      <c r="O59" s="51"/>
      <c r="P59" s="53"/>
      <c r="Q59" s="36"/>
      <c r="R59" s="37"/>
    </row>
    <row r="60" spans="2:18">
      <c r="B60" s="22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3"/>
    </row>
    <row r="61" spans="2:18" s="1" customFormat="1" ht="15">
      <c r="B61" s="35"/>
      <c r="C61" s="36"/>
      <c r="D61" s="45" t="s">
        <v>54</v>
      </c>
      <c r="E61" s="46"/>
      <c r="F61" s="46"/>
      <c r="G61" s="46"/>
      <c r="H61" s="47"/>
      <c r="I61" s="36"/>
      <c r="J61" s="45" t="s">
        <v>55</v>
      </c>
      <c r="K61" s="46"/>
      <c r="L61" s="46"/>
      <c r="M61" s="46"/>
      <c r="N61" s="46"/>
      <c r="O61" s="46"/>
      <c r="P61" s="47"/>
      <c r="Q61" s="36"/>
      <c r="R61" s="37"/>
    </row>
    <row r="62" spans="2:18">
      <c r="B62" s="22"/>
      <c r="C62" s="26"/>
      <c r="D62" s="48"/>
      <c r="E62" s="26"/>
      <c r="F62" s="26"/>
      <c r="G62" s="26"/>
      <c r="H62" s="49"/>
      <c r="I62" s="26"/>
      <c r="J62" s="48"/>
      <c r="K62" s="26"/>
      <c r="L62" s="26"/>
      <c r="M62" s="26"/>
      <c r="N62" s="26"/>
      <c r="O62" s="26"/>
      <c r="P62" s="49"/>
      <c r="Q62" s="26"/>
      <c r="R62" s="23"/>
    </row>
    <row r="63" spans="2:18">
      <c r="B63" s="22"/>
      <c r="C63" s="26"/>
      <c r="D63" s="48"/>
      <c r="E63" s="26"/>
      <c r="F63" s="26"/>
      <c r="G63" s="26"/>
      <c r="H63" s="49"/>
      <c r="I63" s="26"/>
      <c r="J63" s="48"/>
      <c r="K63" s="26"/>
      <c r="L63" s="26"/>
      <c r="M63" s="26"/>
      <c r="N63" s="26"/>
      <c r="O63" s="26"/>
      <c r="P63" s="49"/>
      <c r="Q63" s="26"/>
      <c r="R63" s="23"/>
    </row>
    <row r="64" spans="2:18">
      <c r="B64" s="22"/>
      <c r="C64" s="26"/>
      <c r="D64" s="48"/>
      <c r="E64" s="26"/>
      <c r="F64" s="26"/>
      <c r="G64" s="26"/>
      <c r="H64" s="49"/>
      <c r="I64" s="26"/>
      <c r="J64" s="48"/>
      <c r="K64" s="26"/>
      <c r="L64" s="26"/>
      <c r="M64" s="26"/>
      <c r="N64" s="26"/>
      <c r="O64" s="26"/>
      <c r="P64" s="49"/>
      <c r="Q64" s="26"/>
      <c r="R64" s="23"/>
    </row>
    <row r="65" spans="2:18">
      <c r="B65" s="22"/>
      <c r="C65" s="26"/>
      <c r="D65" s="48"/>
      <c r="E65" s="26"/>
      <c r="F65" s="26"/>
      <c r="G65" s="26"/>
      <c r="H65" s="49"/>
      <c r="I65" s="26"/>
      <c r="J65" s="48"/>
      <c r="K65" s="26"/>
      <c r="L65" s="26"/>
      <c r="M65" s="26"/>
      <c r="N65" s="26"/>
      <c r="O65" s="26"/>
      <c r="P65" s="49"/>
      <c r="Q65" s="26"/>
      <c r="R65" s="23"/>
    </row>
    <row r="66" spans="2:18">
      <c r="B66" s="22"/>
      <c r="C66" s="26"/>
      <c r="D66" s="48"/>
      <c r="E66" s="26"/>
      <c r="F66" s="26"/>
      <c r="G66" s="26"/>
      <c r="H66" s="49"/>
      <c r="I66" s="26"/>
      <c r="J66" s="48"/>
      <c r="K66" s="26"/>
      <c r="L66" s="26"/>
      <c r="M66" s="26"/>
      <c r="N66" s="26"/>
      <c r="O66" s="26"/>
      <c r="P66" s="49"/>
      <c r="Q66" s="26"/>
      <c r="R66" s="23"/>
    </row>
    <row r="67" spans="2:18">
      <c r="B67" s="22"/>
      <c r="C67" s="26"/>
      <c r="D67" s="48"/>
      <c r="E67" s="26"/>
      <c r="F67" s="26"/>
      <c r="G67" s="26"/>
      <c r="H67" s="49"/>
      <c r="I67" s="26"/>
      <c r="J67" s="48"/>
      <c r="K67" s="26"/>
      <c r="L67" s="26"/>
      <c r="M67" s="26"/>
      <c r="N67" s="26"/>
      <c r="O67" s="26"/>
      <c r="P67" s="49"/>
      <c r="Q67" s="26"/>
      <c r="R67" s="23"/>
    </row>
    <row r="68" spans="2:18">
      <c r="B68" s="22"/>
      <c r="C68" s="26"/>
      <c r="D68" s="48"/>
      <c r="E68" s="26"/>
      <c r="F68" s="26"/>
      <c r="G68" s="26"/>
      <c r="H68" s="49"/>
      <c r="I68" s="26"/>
      <c r="J68" s="48"/>
      <c r="K68" s="26"/>
      <c r="L68" s="26"/>
      <c r="M68" s="26"/>
      <c r="N68" s="26"/>
      <c r="O68" s="26"/>
      <c r="P68" s="49"/>
      <c r="Q68" s="26"/>
      <c r="R68" s="23"/>
    </row>
    <row r="69" spans="2:18">
      <c r="B69" s="22"/>
      <c r="C69" s="26"/>
      <c r="D69" s="48"/>
      <c r="E69" s="26"/>
      <c r="F69" s="26"/>
      <c r="G69" s="26"/>
      <c r="H69" s="49"/>
      <c r="I69" s="26"/>
      <c r="J69" s="48"/>
      <c r="K69" s="26"/>
      <c r="L69" s="26"/>
      <c r="M69" s="26"/>
      <c r="N69" s="26"/>
      <c r="O69" s="26"/>
      <c r="P69" s="49"/>
      <c r="Q69" s="26"/>
      <c r="R69" s="23"/>
    </row>
    <row r="70" spans="2:18" s="1" customFormat="1" ht="15">
      <c r="B70" s="35"/>
      <c r="C70" s="36"/>
      <c r="D70" s="50" t="s">
        <v>52</v>
      </c>
      <c r="E70" s="51"/>
      <c r="F70" s="51"/>
      <c r="G70" s="52" t="s">
        <v>53</v>
      </c>
      <c r="H70" s="53"/>
      <c r="I70" s="36"/>
      <c r="J70" s="50" t="s">
        <v>52</v>
      </c>
      <c r="K70" s="51"/>
      <c r="L70" s="51"/>
      <c r="M70" s="51"/>
      <c r="N70" s="52" t="s">
        <v>53</v>
      </c>
      <c r="O70" s="51"/>
      <c r="P70" s="53"/>
      <c r="Q70" s="36"/>
      <c r="R70" s="37"/>
    </row>
    <row r="71" spans="2:18" s="1" customFormat="1" ht="14.4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>
      <c r="B76" s="35"/>
      <c r="C76" s="293" t="s">
        <v>133</v>
      </c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0" t="s">
        <v>16</v>
      </c>
      <c r="D78" s="36"/>
      <c r="E78" s="36"/>
      <c r="F78" s="379" t="str">
        <f>F6</f>
        <v>Poradenské centrum UKF v Nitre - zmena 12/2016</v>
      </c>
      <c r="G78" s="380"/>
      <c r="H78" s="380"/>
      <c r="I78" s="380"/>
      <c r="J78" s="380"/>
      <c r="K78" s="380"/>
      <c r="L78" s="380"/>
      <c r="M78" s="380"/>
      <c r="N78" s="380"/>
      <c r="O78" s="380"/>
      <c r="P78" s="380"/>
      <c r="Q78" s="36"/>
      <c r="R78" s="37"/>
    </row>
    <row r="79" spans="2:18" ht="30" customHeight="1">
      <c r="B79" s="22"/>
      <c r="C79" s="30" t="s">
        <v>128</v>
      </c>
      <c r="D79" s="26"/>
      <c r="E79" s="26"/>
      <c r="F79" s="379" t="s">
        <v>129</v>
      </c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26"/>
      <c r="R79" s="23"/>
    </row>
    <row r="80" spans="2:18" s="1" customFormat="1" ht="36.950000000000003" customHeight="1">
      <c r="B80" s="35"/>
      <c r="C80" s="64" t="s">
        <v>130</v>
      </c>
      <c r="D80" s="36"/>
      <c r="E80" s="36"/>
      <c r="F80" s="295" t="str">
        <f>F8</f>
        <v>005 - Vzduchotechnika</v>
      </c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6"/>
      <c r="R80" s="37"/>
    </row>
    <row r="81" spans="2:47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47" s="1" customFormat="1" ht="18" customHeight="1">
      <c r="B82" s="35"/>
      <c r="C82" s="30" t="s">
        <v>20</v>
      </c>
      <c r="D82" s="36"/>
      <c r="E82" s="36"/>
      <c r="F82" s="28" t="str">
        <f>F10</f>
        <v>Trieda A.Hlinku 1, Nitra</v>
      </c>
      <c r="G82" s="36"/>
      <c r="H82" s="36"/>
      <c r="I82" s="36"/>
      <c r="J82" s="36"/>
      <c r="K82" s="30" t="s">
        <v>22</v>
      </c>
      <c r="L82" s="36"/>
      <c r="M82" s="382" t="str">
        <f>IF(O10="","",O10)</f>
        <v>19. 12. 2016</v>
      </c>
      <c r="N82" s="382"/>
      <c r="O82" s="382"/>
      <c r="P82" s="382"/>
      <c r="Q82" s="36"/>
      <c r="R82" s="37"/>
    </row>
    <row r="83" spans="2:47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47" s="1" customFormat="1" ht="15">
      <c r="B84" s="35"/>
      <c r="C84" s="30" t="s">
        <v>24</v>
      </c>
      <c r="D84" s="36"/>
      <c r="E84" s="36"/>
      <c r="F84" s="28" t="str">
        <f>E13</f>
        <v>UKF Nitra</v>
      </c>
      <c r="G84" s="36"/>
      <c r="H84" s="36"/>
      <c r="I84" s="36"/>
      <c r="J84" s="36"/>
      <c r="K84" s="30" t="s">
        <v>30</v>
      </c>
      <c r="L84" s="36"/>
      <c r="M84" s="306" t="str">
        <f>E19</f>
        <v>SH final s.r.o. Nitra</v>
      </c>
      <c r="N84" s="306"/>
      <c r="O84" s="306"/>
      <c r="P84" s="306"/>
      <c r="Q84" s="306"/>
      <c r="R84" s="37"/>
    </row>
    <row r="85" spans="2:47" s="1" customFormat="1" ht="14.45" customHeight="1">
      <c r="B85" s="35"/>
      <c r="C85" s="30" t="s">
        <v>28</v>
      </c>
      <c r="D85" s="36"/>
      <c r="E85" s="36"/>
      <c r="F85" s="28" t="str">
        <f>IF(E16="","",E16)</f>
        <v>Vyplň údaj</v>
      </c>
      <c r="G85" s="36"/>
      <c r="H85" s="36"/>
      <c r="I85" s="36"/>
      <c r="J85" s="36"/>
      <c r="K85" s="30" t="s">
        <v>34</v>
      </c>
      <c r="L85" s="36"/>
      <c r="M85" s="306" t="str">
        <f>E22</f>
        <v>L.Oravec</v>
      </c>
      <c r="N85" s="306"/>
      <c r="O85" s="306"/>
      <c r="P85" s="306"/>
      <c r="Q85" s="306"/>
      <c r="R85" s="37"/>
    </row>
    <row r="86" spans="2:47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47" s="1" customFormat="1" ht="29.25" customHeight="1">
      <c r="B87" s="35"/>
      <c r="C87" s="390" t="s">
        <v>134</v>
      </c>
      <c r="D87" s="391"/>
      <c r="E87" s="391"/>
      <c r="F87" s="391"/>
      <c r="G87" s="391"/>
      <c r="H87" s="115"/>
      <c r="I87" s="115"/>
      <c r="J87" s="115"/>
      <c r="K87" s="115"/>
      <c r="L87" s="115"/>
      <c r="M87" s="115"/>
      <c r="N87" s="390" t="s">
        <v>135</v>
      </c>
      <c r="O87" s="391"/>
      <c r="P87" s="391"/>
      <c r="Q87" s="391"/>
      <c r="R87" s="37"/>
    </row>
    <row r="88" spans="2:47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47" s="1" customFormat="1" ht="29.25" customHeight="1">
      <c r="B89" s="35"/>
      <c r="C89" s="123" t="s">
        <v>136</v>
      </c>
      <c r="D89" s="36"/>
      <c r="E89" s="36"/>
      <c r="F89" s="36"/>
      <c r="G89" s="36"/>
      <c r="H89" s="36"/>
      <c r="I89" s="36"/>
      <c r="J89" s="36"/>
      <c r="K89" s="36"/>
      <c r="L89" s="275"/>
      <c r="M89" s="275"/>
      <c r="N89" s="355">
        <f>N123</f>
        <v>0</v>
      </c>
      <c r="O89" s="351"/>
      <c r="P89" s="351"/>
      <c r="Q89" s="351"/>
      <c r="R89" s="37"/>
      <c r="AU89" s="18" t="s">
        <v>137</v>
      </c>
    </row>
    <row r="90" spans="2:47" s="7" customFormat="1" ht="24.95" customHeight="1">
      <c r="B90" s="124"/>
      <c r="C90" s="125"/>
      <c r="D90" s="126" t="s">
        <v>1463</v>
      </c>
      <c r="E90" s="125"/>
      <c r="F90" s="125"/>
      <c r="G90" s="125"/>
      <c r="H90" s="125"/>
      <c r="I90" s="125"/>
      <c r="J90" s="125"/>
      <c r="K90" s="125"/>
      <c r="L90" s="276"/>
      <c r="M90" s="276"/>
      <c r="N90" s="349">
        <f>N124</f>
        <v>0</v>
      </c>
      <c r="O90" s="350"/>
      <c r="P90" s="350"/>
      <c r="Q90" s="350"/>
      <c r="R90" s="127"/>
    </row>
    <row r="91" spans="2:47" s="8" customFormat="1" ht="19.899999999999999" customHeight="1">
      <c r="B91" s="128"/>
      <c r="C91" s="94"/>
      <c r="D91" s="105" t="s">
        <v>1543</v>
      </c>
      <c r="E91" s="94"/>
      <c r="F91" s="94"/>
      <c r="G91" s="94"/>
      <c r="H91" s="94"/>
      <c r="I91" s="94"/>
      <c r="J91" s="94"/>
      <c r="K91" s="94"/>
      <c r="L91" s="277"/>
      <c r="M91" s="277"/>
      <c r="N91" s="345">
        <f>N125</f>
        <v>0</v>
      </c>
      <c r="O91" s="348"/>
      <c r="P91" s="348"/>
      <c r="Q91" s="348"/>
      <c r="R91" s="129"/>
    </row>
    <row r="92" spans="2:47" s="8" customFormat="1" ht="14.85" customHeight="1">
      <c r="B92" s="128"/>
      <c r="C92" s="94"/>
      <c r="D92" s="105" t="s">
        <v>1544</v>
      </c>
      <c r="E92" s="94"/>
      <c r="F92" s="94"/>
      <c r="G92" s="94"/>
      <c r="H92" s="94"/>
      <c r="I92" s="94"/>
      <c r="J92" s="94"/>
      <c r="K92" s="94"/>
      <c r="L92" s="277"/>
      <c r="M92" s="277"/>
      <c r="N92" s="345">
        <f>N126</f>
        <v>0</v>
      </c>
      <c r="O92" s="348"/>
      <c r="P92" s="348"/>
      <c r="Q92" s="348"/>
      <c r="R92" s="129"/>
    </row>
    <row r="93" spans="2:47" s="8" customFormat="1" ht="14.85" customHeight="1">
      <c r="B93" s="128"/>
      <c r="C93" s="94"/>
      <c r="D93" s="105" t="s">
        <v>1545</v>
      </c>
      <c r="E93" s="94"/>
      <c r="F93" s="94"/>
      <c r="G93" s="94"/>
      <c r="H93" s="94"/>
      <c r="I93" s="94"/>
      <c r="J93" s="94"/>
      <c r="K93" s="94"/>
      <c r="L93" s="277"/>
      <c r="M93" s="277"/>
      <c r="N93" s="345">
        <f>N136</f>
        <v>0</v>
      </c>
      <c r="O93" s="348"/>
      <c r="P93" s="348"/>
      <c r="Q93" s="348"/>
      <c r="R93" s="129"/>
    </row>
    <row r="94" spans="2:47" s="8" customFormat="1" ht="14.85" customHeight="1">
      <c r="B94" s="128"/>
      <c r="C94" s="94"/>
      <c r="D94" s="105" t="s">
        <v>1546</v>
      </c>
      <c r="E94" s="94"/>
      <c r="F94" s="94"/>
      <c r="G94" s="94"/>
      <c r="H94" s="94"/>
      <c r="I94" s="94"/>
      <c r="J94" s="94"/>
      <c r="K94" s="94"/>
      <c r="L94" s="277"/>
      <c r="M94" s="277"/>
      <c r="N94" s="345">
        <f>N156</f>
        <v>0</v>
      </c>
      <c r="O94" s="348"/>
      <c r="P94" s="348"/>
      <c r="Q94" s="348"/>
      <c r="R94" s="129"/>
    </row>
    <row r="95" spans="2:47" s="7" customFormat="1" ht="21.75" customHeight="1">
      <c r="B95" s="124"/>
      <c r="C95" s="125"/>
      <c r="D95" s="126" t="s">
        <v>164</v>
      </c>
      <c r="E95" s="125"/>
      <c r="F95" s="125"/>
      <c r="G95" s="125"/>
      <c r="H95" s="125"/>
      <c r="I95" s="125"/>
      <c r="J95" s="125"/>
      <c r="K95" s="125"/>
      <c r="L95" s="276"/>
      <c r="M95" s="276"/>
      <c r="N95" s="325">
        <f>N161</f>
        <v>0</v>
      </c>
      <c r="O95" s="350"/>
      <c r="P95" s="350"/>
      <c r="Q95" s="350"/>
      <c r="R95" s="127"/>
    </row>
    <row r="96" spans="2:47" s="1" customFormat="1" ht="21.75" customHeight="1">
      <c r="B96" s="35"/>
      <c r="C96" s="36"/>
      <c r="D96" s="36"/>
      <c r="E96" s="36"/>
      <c r="F96" s="36"/>
      <c r="G96" s="36"/>
      <c r="H96" s="36"/>
      <c r="I96" s="36"/>
      <c r="J96" s="36"/>
      <c r="K96" s="36"/>
      <c r="L96" s="275"/>
      <c r="M96" s="275"/>
      <c r="N96" s="275"/>
      <c r="O96" s="275"/>
      <c r="P96" s="275"/>
      <c r="Q96" s="275"/>
      <c r="R96" s="37"/>
    </row>
    <row r="97" spans="2:65" s="1" customFormat="1" ht="29.25" customHeight="1">
      <c r="B97" s="35"/>
      <c r="C97" s="123" t="s">
        <v>165</v>
      </c>
      <c r="D97" s="36"/>
      <c r="E97" s="36"/>
      <c r="F97" s="36"/>
      <c r="G97" s="36"/>
      <c r="H97" s="36"/>
      <c r="I97" s="36"/>
      <c r="J97" s="36"/>
      <c r="K97" s="36"/>
      <c r="L97" s="275"/>
      <c r="M97" s="275"/>
      <c r="N97" s="351">
        <f>ROUND(N98+N99+N100+N101+N102+N103,2)</f>
        <v>0</v>
      </c>
      <c r="O97" s="352"/>
      <c r="P97" s="352"/>
      <c r="Q97" s="352"/>
      <c r="R97" s="37"/>
      <c r="T97" s="130"/>
      <c r="U97" s="131" t="s">
        <v>40</v>
      </c>
    </row>
    <row r="98" spans="2:65" s="1" customFormat="1" ht="18" customHeight="1">
      <c r="B98" s="132"/>
      <c r="C98" s="133"/>
      <c r="D98" s="281" t="s">
        <v>166</v>
      </c>
      <c r="E98" s="344"/>
      <c r="F98" s="344"/>
      <c r="G98" s="344"/>
      <c r="H98" s="344"/>
      <c r="I98" s="133"/>
      <c r="J98" s="133"/>
      <c r="K98" s="133"/>
      <c r="L98" s="275"/>
      <c r="M98" s="275"/>
      <c r="N98" s="283">
        <f>ROUND(N89*T98,2)</f>
        <v>0</v>
      </c>
      <c r="O98" s="345"/>
      <c r="P98" s="345"/>
      <c r="Q98" s="345"/>
      <c r="R98" s="135"/>
      <c r="S98" s="133"/>
      <c r="T98" s="136"/>
      <c r="U98" s="137" t="s">
        <v>43</v>
      </c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138"/>
      <c r="AX98" s="138"/>
      <c r="AY98" s="139" t="s">
        <v>167</v>
      </c>
      <c r="AZ98" s="138"/>
      <c r="BA98" s="138"/>
      <c r="BB98" s="138"/>
      <c r="BC98" s="138"/>
      <c r="BD98" s="138"/>
      <c r="BE98" s="140">
        <f t="shared" ref="BE98:BE103" si="0">IF(U98="základná",N98,0)</f>
        <v>0</v>
      </c>
      <c r="BF98" s="140">
        <f t="shared" ref="BF98:BF103" si="1">IF(U98="znížená",N98,0)</f>
        <v>0</v>
      </c>
      <c r="BG98" s="140">
        <f t="shared" ref="BG98:BG103" si="2">IF(U98="zákl. prenesená",N98,0)</f>
        <v>0</v>
      </c>
      <c r="BH98" s="140">
        <f t="shared" ref="BH98:BH103" si="3">IF(U98="zníž. prenesená",N98,0)</f>
        <v>0</v>
      </c>
      <c r="BI98" s="140">
        <f t="shared" ref="BI98:BI103" si="4">IF(U98="nulová",N98,0)</f>
        <v>0</v>
      </c>
      <c r="BJ98" s="139" t="s">
        <v>87</v>
      </c>
      <c r="BK98" s="138"/>
      <c r="BL98" s="138"/>
      <c r="BM98" s="138"/>
    </row>
    <row r="99" spans="2:65" s="1" customFormat="1" ht="18" customHeight="1">
      <c r="B99" s="132"/>
      <c r="C99" s="133"/>
      <c r="D99" s="281" t="s">
        <v>168</v>
      </c>
      <c r="E99" s="344"/>
      <c r="F99" s="344"/>
      <c r="G99" s="344"/>
      <c r="H99" s="344"/>
      <c r="I99" s="133"/>
      <c r="J99" s="133"/>
      <c r="K99" s="133"/>
      <c r="L99" s="275"/>
      <c r="M99" s="275"/>
      <c r="N99" s="283">
        <f>ROUND(N89*T99,2)</f>
        <v>0</v>
      </c>
      <c r="O99" s="345"/>
      <c r="P99" s="345"/>
      <c r="Q99" s="345"/>
      <c r="R99" s="135"/>
      <c r="S99" s="133"/>
      <c r="T99" s="136"/>
      <c r="U99" s="137" t="s">
        <v>43</v>
      </c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9" t="s">
        <v>167</v>
      </c>
      <c r="AZ99" s="138"/>
      <c r="BA99" s="138"/>
      <c r="BB99" s="138"/>
      <c r="BC99" s="138"/>
      <c r="BD99" s="138"/>
      <c r="BE99" s="140">
        <f t="shared" si="0"/>
        <v>0</v>
      </c>
      <c r="BF99" s="140">
        <f t="shared" si="1"/>
        <v>0</v>
      </c>
      <c r="BG99" s="140">
        <f t="shared" si="2"/>
        <v>0</v>
      </c>
      <c r="BH99" s="140">
        <f t="shared" si="3"/>
        <v>0</v>
      </c>
      <c r="BI99" s="140">
        <f t="shared" si="4"/>
        <v>0</v>
      </c>
      <c r="BJ99" s="139" t="s">
        <v>87</v>
      </c>
      <c r="BK99" s="138"/>
      <c r="BL99" s="138"/>
      <c r="BM99" s="138"/>
    </row>
    <row r="100" spans="2:65" s="1" customFormat="1" ht="18" customHeight="1">
      <c r="B100" s="132"/>
      <c r="C100" s="133"/>
      <c r="D100" s="281" t="s">
        <v>169</v>
      </c>
      <c r="E100" s="344"/>
      <c r="F100" s="344"/>
      <c r="G100" s="344"/>
      <c r="H100" s="344"/>
      <c r="I100" s="133"/>
      <c r="J100" s="133"/>
      <c r="K100" s="133"/>
      <c r="L100" s="275"/>
      <c r="M100" s="275"/>
      <c r="N100" s="283">
        <f>ROUND(N89*T100,2)</f>
        <v>0</v>
      </c>
      <c r="O100" s="345"/>
      <c r="P100" s="345"/>
      <c r="Q100" s="345"/>
      <c r="R100" s="135"/>
      <c r="S100" s="133"/>
      <c r="T100" s="136"/>
      <c r="U100" s="137" t="s">
        <v>43</v>
      </c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8"/>
      <c r="AW100" s="138"/>
      <c r="AX100" s="138"/>
      <c r="AY100" s="139" t="s">
        <v>167</v>
      </c>
      <c r="AZ100" s="138"/>
      <c r="BA100" s="138"/>
      <c r="BB100" s="138"/>
      <c r="BC100" s="138"/>
      <c r="BD100" s="138"/>
      <c r="BE100" s="140">
        <f t="shared" si="0"/>
        <v>0</v>
      </c>
      <c r="BF100" s="140">
        <f t="shared" si="1"/>
        <v>0</v>
      </c>
      <c r="BG100" s="140">
        <f t="shared" si="2"/>
        <v>0</v>
      </c>
      <c r="BH100" s="140">
        <f t="shared" si="3"/>
        <v>0</v>
      </c>
      <c r="BI100" s="140">
        <f t="shared" si="4"/>
        <v>0</v>
      </c>
      <c r="BJ100" s="139" t="s">
        <v>87</v>
      </c>
      <c r="BK100" s="138"/>
      <c r="BL100" s="138"/>
      <c r="BM100" s="138"/>
    </row>
    <row r="101" spans="2:65" s="1" customFormat="1" ht="18" customHeight="1">
      <c r="B101" s="132"/>
      <c r="C101" s="133"/>
      <c r="D101" s="281" t="s">
        <v>170</v>
      </c>
      <c r="E101" s="344"/>
      <c r="F101" s="344"/>
      <c r="G101" s="344"/>
      <c r="H101" s="344"/>
      <c r="I101" s="133"/>
      <c r="J101" s="133"/>
      <c r="K101" s="133"/>
      <c r="L101" s="275"/>
      <c r="M101" s="275"/>
      <c r="N101" s="283">
        <f>ROUND(N89*T101,2)</f>
        <v>0</v>
      </c>
      <c r="O101" s="345"/>
      <c r="P101" s="345"/>
      <c r="Q101" s="345"/>
      <c r="R101" s="135"/>
      <c r="S101" s="133"/>
      <c r="T101" s="136"/>
      <c r="U101" s="137" t="s">
        <v>43</v>
      </c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8"/>
      <c r="AW101" s="138"/>
      <c r="AX101" s="138"/>
      <c r="AY101" s="139" t="s">
        <v>167</v>
      </c>
      <c r="AZ101" s="138"/>
      <c r="BA101" s="138"/>
      <c r="BB101" s="138"/>
      <c r="BC101" s="138"/>
      <c r="BD101" s="138"/>
      <c r="BE101" s="140">
        <f t="shared" si="0"/>
        <v>0</v>
      </c>
      <c r="BF101" s="140">
        <f t="shared" si="1"/>
        <v>0</v>
      </c>
      <c r="BG101" s="140">
        <f t="shared" si="2"/>
        <v>0</v>
      </c>
      <c r="BH101" s="140">
        <f t="shared" si="3"/>
        <v>0</v>
      </c>
      <c r="BI101" s="140">
        <f t="shared" si="4"/>
        <v>0</v>
      </c>
      <c r="BJ101" s="139" t="s">
        <v>87</v>
      </c>
      <c r="BK101" s="138"/>
      <c r="BL101" s="138"/>
      <c r="BM101" s="138"/>
    </row>
    <row r="102" spans="2:65" s="1" customFormat="1" ht="18" customHeight="1">
      <c r="B102" s="132"/>
      <c r="C102" s="133"/>
      <c r="D102" s="281" t="s">
        <v>171</v>
      </c>
      <c r="E102" s="344"/>
      <c r="F102" s="344"/>
      <c r="G102" s="344"/>
      <c r="H102" s="344"/>
      <c r="I102" s="133"/>
      <c r="J102" s="133"/>
      <c r="K102" s="133"/>
      <c r="L102" s="275"/>
      <c r="M102" s="275"/>
      <c r="N102" s="283">
        <f>ROUND(N89*T102,2)</f>
        <v>0</v>
      </c>
      <c r="O102" s="345"/>
      <c r="P102" s="345"/>
      <c r="Q102" s="345"/>
      <c r="R102" s="135"/>
      <c r="S102" s="133"/>
      <c r="T102" s="136"/>
      <c r="U102" s="137" t="s">
        <v>43</v>
      </c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8"/>
      <c r="AW102" s="138"/>
      <c r="AX102" s="138"/>
      <c r="AY102" s="139" t="s">
        <v>167</v>
      </c>
      <c r="AZ102" s="138"/>
      <c r="BA102" s="138"/>
      <c r="BB102" s="138"/>
      <c r="BC102" s="138"/>
      <c r="BD102" s="138"/>
      <c r="BE102" s="140">
        <f t="shared" si="0"/>
        <v>0</v>
      </c>
      <c r="BF102" s="140">
        <f t="shared" si="1"/>
        <v>0</v>
      </c>
      <c r="BG102" s="140">
        <f t="shared" si="2"/>
        <v>0</v>
      </c>
      <c r="BH102" s="140">
        <f t="shared" si="3"/>
        <v>0</v>
      </c>
      <c r="BI102" s="140">
        <f t="shared" si="4"/>
        <v>0</v>
      </c>
      <c r="BJ102" s="139" t="s">
        <v>87</v>
      </c>
      <c r="BK102" s="138"/>
      <c r="BL102" s="138"/>
      <c r="BM102" s="138"/>
    </row>
    <row r="103" spans="2:65" s="1" customFormat="1" ht="18" customHeight="1">
      <c r="B103" s="132"/>
      <c r="C103" s="133"/>
      <c r="D103" s="134" t="s">
        <v>172</v>
      </c>
      <c r="E103" s="133"/>
      <c r="F103" s="133"/>
      <c r="G103" s="133"/>
      <c r="H103" s="133"/>
      <c r="I103" s="133"/>
      <c r="J103" s="133"/>
      <c r="K103" s="133"/>
      <c r="L103" s="275"/>
      <c r="M103" s="275"/>
      <c r="N103" s="283">
        <f>ROUND(N89*T103,2)</f>
        <v>0</v>
      </c>
      <c r="O103" s="345"/>
      <c r="P103" s="345"/>
      <c r="Q103" s="345"/>
      <c r="R103" s="135"/>
      <c r="S103" s="133"/>
      <c r="T103" s="141"/>
      <c r="U103" s="142" t="s">
        <v>43</v>
      </c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9" t="s">
        <v>173</v>
      </c>
      <c r="AZ103" s="138"/>
      <c r="BA103" s="138"/>
      <c r="BB103" s="138"/>
      <c r="BC103" s="138"/>
      <c r="BD103" s="138"/>
      <c r="BE103" s="140">
        <f t="shared" si="0"/>
        <v>0</v>
      </c>
      <c r="BF103" s="140">
        <f t="shared" si="1"/>
        <v>0</v>
      </c>
      <c r="BG103" s="140">
        <f t="shared" si="2"/>
        <v>0</v>
      </c>
      <c r="BH103" s="140">
        <f t="shared" si="3"/>
        <v>0</v>
      </c>
      <c r="BI103" s="140">
        <f t="shared" si="4"/>
        <v>0</v>
      </c>
      <c r="BJ103" s="139" t="s">
        <v>87</v>
      </c>
      <c r="BK103" s="138"/>
      <c r="BL103" s="138"/>
      <c r="BM103" s="138"/>
    </row>
    <row r="104" spans="2:65" s="1" customFormat="1">
      <c r="B104" s="35"/>
      <c r="C104" s="36"/>
      <c r="D104" s="36"/>
      <c r="E104" s="36"/>
      <c r="F104" s="36"/>
      <c r="G104" s="36"/>
      <c r="H104" s="36"/>
      <c r="I104" s="36"/>
      <c r="J104" s="36"/>
      <c r="K104" s="36"/>
      <c r="L104" s="275"/>
      <c r="M104" s="275"/>
      <c r="N104" s="275"/>
      <c r="O104" s="275"/>
      <c r="P104" s="275"/>
      <c r="Q104" s="275"/>
      <c r="R104" s="37"/>
    </row>
    <row r="105" spans="2:65" s="1" customFormat="1" ht="29.25" customHeight="1">
      <c r="B105" s="35"/>
      <c r="C105" s="114" t="s">
        <v>122</v>
      </c>
      <c r="D105" s="115"/>
      <c r="E105" s="115"/>
      <c r="F105" s="115"/>
      <c r="G105" s="115"/>
      <c r="H105" s="115"/>
      <c r="I105" s="115"/>
      <c r="J105" s="115"/>
      <c r="K105" s="115"/>
      <c r="L105" s="346">
        <f>ROUND(SUM(N89+N97),2)</f>
        <v>0</v>
      </c>
      <c r="M105" s="346"/>
      <c r="N105" s="346"/>
      <c r="O105" s="346"/>
      <c r="P105" s="346"/>
      <c r="Q105" s="346"/>
      <c r="R105" s="37"/>
    </row>
    <row r="106" spans="2:65" s="1" customFormat="1" ht="6.95" customHeight="1">
      <c r="B106" s="54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6"/>
    </row>
    <row r="110" spans="2:65" s="1" customFormat="1" ht="6.95" customHeight="1"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9"/>
    </row>
    <row r="111" spans="2:65" s="1" customFormat="1" ht="36.950000000000003" customHeight="1">
      <c r="B111" s="35"/>
      <c r="C111" s="293" t="s">
        <v>174</v>
      </c>
      <c r="D111" s="381"/>
      <c r="E111" s="381"/>
      <c r="F111" s="381"/>
      <c r="G111" s="381"/>
      <c r="H111" s="381"/>
      <c r="I111" s="381"/>
      <c r="J111" s="381"/>
      <c r="K111" s="381"/>
      <c r="L111" s="381"/>
      <c r="M111" s="381"/>
      <c r="N111" s="381"/>
      <c r="O111" s="381"/>
      <c r="P111" s="381"/>
      <c r="Q111" s="381"/>
      <c r="R111" s="37"/>
    </row>
    <row r="112" spans="2:65" s="1" customFormat="1" ht="6.95" customHeight="1">
      <c r="B112" s="35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7"/>
    </row>
    <row r="113" spans="2:65" s="1" customFormat="1" ht="30" customHeight="1">
      <c r="B113" s="35"/>
      <c r="C113" s="30" t="s">
        <v>16</v>
      </c>
      <c r="D113" s="36"/>
      <c r="E113" s="36"/>
      <c r="F113" s="379" t="str">
        <f>F6</f>
        <v>Poradenské centrum UKF v Nitre - zmena 12/2016</v>
      </c>
      <c r="G113" s="380"/>
      <c r="H113" s="380"/>
      <c r="I113" s="380"/>
      <c r="J113" s="380"/>
      <c r="K113" s="380"/>
      <c r="L113" s="380"/>
      <c r="M113" s="380"/>
      <c r="N113" s="380"/>
      <c r="O113" s="380"/>
      <c r="P113" s="380"/>
      <c r="Q113" s="36"/>
      <c r="R113" s="37"/>
    </row>
    <row r="114" spans="2:65" ht="30" customHeight="1">
      <c r="B114" s="22"/>
      <c r="C114" s="30" t="s">
        <v>128</v>
      </c>
      <c r="D114" s="26"/>
      <c r="E114" s="26"/>
      <c r="F114" s="379" t="s">
        <v>129</v>
      </c>
      <c r="G114" s="307"/>
      <c r="H114" s="307"/>
      <c r="I114" s="307"/>
      <c r="J114" s="307"/>
      <c r="K114" s="307"/>
      <c r="L114" s="307"/>
      <c r="M114" s="307"/>
      <c r="N114" s="307"/>
      <c r="O114" s="307"/>
      <c r="P114" s="307"/>
      <c r="Q114" s="26"/>
      <c r="R114" s="23"/>
    </row>
    <row r="115" spans="2:65" s="1" customFormat="1" ht="36.950000000000003" customHeight="1">
      <c r="B115" s="35"/>
      <c r="C115" s="64" t="s">
        <v>130</v>
      </c>
      <c r="D115" s="36"/>
      <c r="E115" s="36"/>
      <c r="F115" s="295" t="str">
        <f>F8</f>
        <v>005 - Vzduchotechnika</v>
      </c>
      <c r="G115" s="381"/>
      <c r="H115" s="381"/>
      <c r="I115" s="381"/>
      <c r="J115" s="381"/>
      <c r="K115" s="381"/>
      <c r="L115" s="381"/>
      <c r="M115" s="381"/>
      <c r="N115" s="381"/>
      <c r="O115" s="381"/>
      <c r="P115" s="381"/>
      <c r="Q115" s="36"/>
      <c r="R115" s="37"/>
    </row>
    <row r="116" spans="2:65" s="1" customFormat="1" ht="6.95" customHeight="1">
      <c r="B116" s="35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7"/>
    </row>
    <row r="117" spans="2:65" s="1" customFormat="1" ht="18" customHeight="1">
      <c r="B117" s="35"/>
      <c r="C117" s="30" t="s">
        <v>20</v>
      </c>
      <c r="D117" s="36"/>
      <c r="E117" s="36"/>
      <c r="F117" s="28" t="str">
        <f>F10</f>
        <v>Trieda A.Hlinku 1, Nitra</v>
      </c>
      <c r="G117" s="36"/>
      <c r="H117" s="36"/>
      <c r="I117" s="36"/>
      <c r="J117" s="36"/>
      <c r="K117" s="30" t="s">
        <v>22</v>
      </c>
      <c r="L117" s="36"/>
      <c r="M117" s="382" t="str">
        <f>IF(O10="","",O10)</f>
        <v>19. 12. 2016</v>
      </c>
      <c r="N117" s="382"/>
      <c r="O117" s="382"/>
      <c r="P117" s="382"/>
      <c r="Q117" s="36"/>
      <c r="R117" s="37"/>
    </row>
    <row r="118" spans="2:65" s="1" customFormat="1" ht="6.95" customHeight="1">
      <c r="B118" s="35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7"/>
    </row>
    <row r="119" spans="2:65" s="1" customFormat="1" ht="15">
      <c r="B119" s="35"/>
      <c r="C119" s="30" t="s">
        <v>24</v>
      </c>
      <c r="D119" s="36"/>
      <c r="E119" s="36"/>
      <c r="F119" s="28" t="str">
        <f>E13</f>
        <v>UKF Nitra</v>
      </c>
      <c r="G119" s="36"/>
      <c r="H119" s="36"/>
      <c r="I119" s="36"/>
      <c r="J119" s="36"/>
      <c r="K119" s="30" t="s">
        <v>30</v>
      </c>
      <c r="L119" s="36"/>
      <c r="M119" s="306" t="str">
        <f>E19</f>
        <v>SH final s.r.o. Nitra</v>
      </c>
      <c r="N119" s="306"/>
      <c r="O119" s="306"/>
      <c r="P119" s="306"/>
      <c r="Q119" s="306"/>
      <c r="R119" s="37"/>
    </row>
    <row r="120" spans="2:65" s="1" customFormat="1" ht="14.45" customHeight="1">
      <c r="B120" s="35"/>
      <c r="C120" s="30" t="s">
        <v>28</v>
      </c>
      <c r="D120" s="36"/>
      <c r="E120" s="36"/>
      <c r="F120" s="28" t="str">
        <f>IF(E16="","",E16)</f>
        <v>Vyplň údaj</v>
      </c>
      <c r="G120" s="36"/>
      <c r="H120" s="36"/>
      <c r="I120" s="36"/>
      <c r="J120" s="36"/>
      <c r="K120" s="30" t="s">
        <v>34</v>
      </c>
      <c r="L120" s="36"/>
      <c r="M120" s="306" t="str">
        <f>E22</f>
        <v>L.Oravec</v>
      </c>
      <c r="N120" s="306"/>
      <c r="O120" s="306"/>
      <c r="P120" s="306"/>
      <c r="Q120" s="306"/>
      <c r="R120" s="37"/>
    </row>
    <row r="121" spans="2:65" s="1" customFormat="1" ht="10.35" customHeight="1"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7"/>
    </row>
    <row r="122" spans="2:65" s="9" customFormat="1" ht="29.25" customHeight="1">
      <c r="B122" s="143"/>
      <c r="C122" s="144" t="s">
        <v>175</v>
      </c>
      <c r="D122" s="145" t="s">
        <v>176</v>
      </c>
      <c r="E122" s="145" t="s">
        <v>58</v>
      </c>
      <c r="F122" s="383" t="s">
        <v>177</v>
      </c>
      <c r="G122" s="383"/>
      <c r="H122" s="383"/>
      <c r="I122" s="383"/>
      <c r="J122" s="145" t="s">
        <v>178</v>
      </c>
      <c r="K122" s="145" t="s">
        <v>179</v>
      </c>
      <c r="L122" s="384" t="s">
        <v>180</v>
      </c>
      <c r="M122" s="384"/>
      <c r="N122" s="383" t="s">
        <v>135</v>
      </c>
      <c r="O122" s="383"/>
      <c r="P122" s="383"/>
      <c r="Q122" s="385"/>
      <c r="R122" s="146"/>
      <c r="T122" s="71" t="s">
        <v>181</v>
      </c>
      <c r="U122" s="72" t="s">
        <v>40</v>
      </c>
      <c r="V122" s="72" t="s">
        <v>182</v>
      </c>
      <c r="W122" s="72" t="s">
        <v>183</v>
      </c>
      <c r="X122" s="72" t="s">
        <v>184</v>
      </c>
      <c r="Y122" s="72" t="s">
        <v>185</v>
      </c>
      <c r="Z122" s="72" t="s">
        <v>186</v>
      </c>
      <c r="AA122" s="73" t="s">
        <v>187</v>
      </c>
    </row>
    <row r="123" spans="2:65" s="1" customFormat="1" ht="29.25" customHeight="1">
      <c r="B123" s="35"/>
      <c r="C123" s="75" t="s">
        <v>132</v>
      </c>
      <c r="D123" s="36"/>
      <c r="E123" s="36"/>
      <c r="F123" s="36"/>
      <c r="G123" s="36"/>
      <c r="H123" s="36"/>
      <c r="I123" s="36"/>
      <c r="J123" s="36"/>
      <c r="K123" s="36"/>
      <c r="L123" s="275"/>
      <c r="M123" s="275"/>
      <c r="N123" s="323">
        <f>BK123</f>
        <v>0</v>
      </c>
      <c r="O123" s="324"/>
      <c r="P123" s="324"/>
      <c r="Q123" s="324"/>
      <c r="R123" s="37"/>
      <c r="T123" s="74"/>
      <c r="U123" s="46"/>
      <c r="V123" s="46"/>
      <c r="W123" s="147">
        <f>W124+W161</f>
        <v>0</v>
      </c>
      <c r="X123" s="46"/>
      <c r="Y123" s="147">
        <f>Y124+Y161</f>
        <v>0</v>
      </c>
      <c r="Z123" s="46"/>
      <c r="AA123" s="148">
        <f>AA124+AA161</f>
        <v>0</v>
      </c>
      <c r="AT123" s="18" t="s">
        <v>75</v>
      </c>
      <c r="AU123" s="18" t="s">
        <v>137</v>
      </c>
      <c r="BK123" s="149">
        <f>BK124+BK161</f>
        <v>0</v>
      </c>
    </row>
    <row r="124" spans="2:65" s="10" customFormat="1" ht="37.35" customHeight="1">
      <c r="B124" s="150"/>
      <c r="C124" s="151"/>
      <c r="D124" s="152" t="s">
        <v>1463</v>
      </c>
      <c r="E124" s="152"/>
      <c r="F124" s="152"/>
      <c r="G124" s="152"/>
      <c r="H124" s="152"/>
      <c r="I124" s="152"/>
      <c r="J124" s="152"/>
      <c r="K124" s="152"/>
      <c r="L124" s="249"/>
      <c r="M124" s="249"/>
      <c r="N124" s="325">
        <f>BK124</f>
        <v>0</v>
      </c>
      <c r="O124" s="326"/>
      <c r="P124" s="326"/>
      <c r="Q124" s="326"/>
      <c r="R124" s="153"/>
      <c r="T124" s="154"/>
      <c r="U124" s="151"/>
      <c r="V124" s="151"/>
      <c r="W124" s="155">
        <f>W125</f>
        <v>0</v>
      </c>
      <c r="X124" s="151"/>
      <c r="Y124" s="155">
        <f>Y125</f>
        <v>0</v>
      </c>
      <c r="Z124" s="151"/>
      <c r="AA124" s="156">
        <f>AA125</f>
        <v>0</v>
      </c>
      <c r="AR124" s="157" t="s">
        <v>83</v>
      </c>
      <c r="AT124" s="158" t="s">
        <v>75</v>
      </c>
      <c r="AU124" s="158" t="s">
        <v>76</v>
      </c>
      <c r="AY124" s="157" t="s">
        <v>188</v>
      </c>
      <c r="BK124" s="159">
        <f>BK125</f>
        <v>0</v>
      </c>
    </row>
    <row r="125" spans="2:65" s="10" customFormat="1" ht="19.899999999999999" customHeight="1">
      <c r="B125" s="150"/>
      <c r="C125" s="151"/>
      <c r="D125" s="160" t="s">
        <v>1543</v>
      </c>
      <c r="E125" s="160"/>
      <c r="F125" s="160"/>
      <c r="G125" s="160"/>
      <c r="H125" s="160"/>
      <c r="I125" s="160"/>
      <c r="J125" s="160"/>
      <c r="K125" s="160"/>
      <c r="L125" s="258"/>
      <c r="M125" s="258"/>
      <c r="N125" s="427">
        <f>BK125</f>
        <v>0</v>
      </c>
      <c r="O125" s="428"/>
      <c r="P125" s="428"/>
      <c r="Q125" s="428"/>
      <c r="R125" s="153"/>
      <c r="T125" s="154"/>
      <c r="U125" s="151"/>
      <c r="V125" s="151"/>
      <c r="W125" s="155">
        <f>W126+W136+W156</f>
        <v>0</v>
      </c>
      <c r="X125" s="151"/>
      <c r="Y125" s="155">
        <f>Y126+Y136+Y156</f>
        <v>0</v>
      </c>
      <c r="Z125" s="151"/>
      <c r="AA125" s="156">
        <f>AA126+AA136+AA156</f>
        <v>0</v>
      </c>
      <c r="AR125" s="157" t="s">
        <v>83</v>
      </c>
      <c r="AT125" s="158" t="s">
        <v>75</v>
      </c>
      <c r="AU125" s="158" t="s">
        <v>83</v>
      </c>
      <c r="AY125" s="157" t="s">
        <v>188</v>
      </c>
      <c r="BK125" s="159">
        <f>BK126+BK136+BK156</f>
        <v>0</v>
      </c>
    </row>
    <row r="126" spans="2:65" s="10" customFormat="1" ht="14.85" customHeight="1">
      <c r="B126" s="150"/>
      <c r="C126" s="151"/>
      <c r="D126" s="160" t="s">
        <v>1544</v>
      </c>
      <c r="E126" s="160"/>
      <c r="F126" s="160"/>
      <c r="G126" s="160"/>
      <c r="H126" s="160"/>
      <c r="I126" s="160"/>
      <c r="J126" s="160"/>
      <c r="K126" s="160"/>
      <c r="L126" s="258"/>
      <c r="M126" s="258"/>
      <c r="N126" s="327">
        <f>BK126</f>
        <v>0</v>
      </c>
      <c r="O126" s="328"/>
      <c r="P126" s="328"/>
      <c r="Q126" s="328"/>
      <c r="R126" s="153"/>
      <c r="T126" s="154"/>
      <c r="U126" s="151"/>
      <c r="V126" s="151"/>
      <c r="W126" s="155">
        <f>SUM(W127:W135)</f>
        <v>0</v>
      </c>
      <c r="X126" s="151"/>
      <c r="Y126" s="155">
        <f>SUM(Y127:Y135)</f>
        <v>0</v>
      </c>
      <c r="Z126" s="151"/>
      <c r="AA126" s="156">
        <f>SUM(AA127:AA135)</f>
        <v>0</v>
      </c>
      <c r="AR126" s="157" t="s">
        <v>83</v>
      </c>
      <c r="AT126" s="158" t="s">
        <v>75</v>
      </c>
      <c r="AU126" s="158" t="s">
        <v>87</v>
      </c>
      <c r="AY126" s="157" t="s">
        <v>188</v>
      </c>
      <c r="BK126" s="159">
        <f>SUM(BK127:BK135)</f>
        <v>0</v>
      </c>
    </row>
    <row r="127" spans="2:65" s="1" customFormat="1" ht="22.5" customHeight="1">
      <c r="B127" s="132"/>
      <c r="C127" s="161" t="s">
        <v>76</v>
      </c>
      <c r="D127" s="161" t="s">
        <v>189</v>
      </c>
      <c r="E127" s="162" t="s">
        <v>1547</v>
      </c>
      <c r="F127" s="319" t="s">
        <v>1548</v>
      </c>
      <c r="G127" s="319"/>
      <c r="H127" s="319"/>
      <c r="I127" s="319"/>
      <c r="J127" s="265" t="s">
        <v>247</v>
      </c>
      <c r="K127" s="266">
        <v>12</v>
      </c>
      <c r="L127" s="320">
        <v>0</v>
      </c>
      <c r="M127" s="320"/>
      <c r="N127" s="321">
        <f t="shared" ref="N127:N135" si="5">ROUND(L127*K127,3)</f>
        <v>0</v>
      </c>
      <c r="O127" s="321"/>
      <c r="P127" s="321"/>
      <c r="Q127" s="321"/>
      <c r="R127" s="135"/>
      <c r="T127" s="166" t="s">
        <v>5</v>
      </c>
      <c r="U127" s="42" t="s">
        <v>43</v>
      </c>
      <c r="V127" s="36"/>
      <c r="W127" s="167">
        <f t="shared" ref="W127:W135" si="6">V127*K127</f>
        <v>0</v>
      </c>
      <c r="X127" s="167">
        <v>0</v>
      </c>
      <c r="Y127" s="167">
        <f t="shared" ref="Y127:Y135" si="7">X127*K127</f>
        <v>0</v>
      </c>
      <c r="Z127" s="167">
        <v>0</v>
      </c>
      <c r="AA127" s="168">
        <f t="shared" ref="AA127:AA135" si="8">Z127*K127</f>
        <v>0</v>
      </c>
      <c r="AR127" s="18" t="s">
        <v>193</v>
      </c>
      <c r="AT127" s="18" t="s">
        <v>189</v>
      </c>
      <c r="AU127" s="18" t="s">
        <v>199</v>
      </c>
      <c r="AY127" s="18" t="s">
        <v>188</v>
      </c>
      <c r="BE127" s="109">
        <f t="shared" ref="BE127:BE135" si="9">IF(U127="základná",N127,0)</f>
        <v>0</v>
      </c>
      <c r="BF127" s="109">
        <f t="shared" ref="BF127:BF135" si="10">IF(U127="znížená",N127,0)</f>
        <v>0</v>
      </c>
      <c r="BG127" s="109">
        <f t="shared" ref="BG127:BG135" si="11">IF(U127="zákl. prenesená",N127,0)</f>
        <v>0</v>
      </c>
      <c r="BH127" s="109">
        <f t="shared" ref="BH127:BH135" si="12">IF(U127="zníž. prenesená",N127,0)</f>
        <v>0</v>
      </c>
      <c r="BI127" s="109">
        <f t="shared" ref="BI127:BI135" si="13">IF(U127="nulová",N127,0)</f>
        <v>0</v>
      </c>
      <c r="BJ127" s="18" t="s">
        <v>87</v>
      </c>
      <c r="BK127" s="169">
        <f t="shared" ref="BK127:BK135" si="14">ROUND(L127*K127,3)</f>
        <v>0</v>
      </c>
      <c r="BL127" s="18" t="s">
        <v>193</v>
      </c>
      <c r="BM127" s="18" t="s">
        <v>87</v>
      </c>
    </row>
    <row r="128" spans="2:65" s="1" customFormat="1" ht="31.5" customHeight="1">
      <c r="B128" s="132"/>
      <c r="C128" s="161" t="s">
        <v>76</v>
      </c>
      <c r="D128" s="161" t="s">
        <v>189</v>
      </c>
      <c r="E128" s="162" t="s">
        <v>1549</v>
      </c>
      <c r="F128" s="319" t="s">
        <v>1550</v>
      </c>
      <c r="G128" s="319"/>
      <c r="H128" s="319"/>
      <c r="I128" s="319"/>
      <c r="J128" s="265" t="s">
        <v>299</v>
      </c>
      <c r="K128" s="266">
        <v>6</v>
      </c>
      <c r="L128" s="320">
        <v>0</v>
      </c>
      <c r="M128" s="320"/>
      <c r="N128" s="321">
        <f t="shared" si="5"/>
        <v>0</v>
      </c>
      <c r="O128" s="321"/>
      <c r="P128" s="321"/>
      <c r="Q128" s="321"/>
      <c r="R128" s="135"/>
      <c r="T128" s="166" t="s">
        <v>5</v>
      </c>
      <c r="U128" s="42" t="s">
        <v>43</v>
      </c>
      <c r="V128" s="36"/>
      <c r="W128" s="167">
        <f t="shared" si="6"/>
        <v>0</v>
      </c>
      <c r="X128" s="167">
        <v>0</v>
      </c>
      <c r="Y128" s="167">
        <f t="shared" si="7"/>
        <v>0</v>
      </c>
      <c r="Z128" s="167">
        <v>0</v>
      </c>
      <c r="AA128" s="168">
        <f t="shared" si="8"/>
        <v>0</v>
      </c>
      <c r="AR128" s="18" t="s">
        <v>193</v>
      </c>
      <c r="AT128" s="18" t="s">
        <v>189</v>
      </c>
      <c r="AU128" s="18" t="s">
        <v>199</v>
      </c>
      <c r="AY128" s="18" t="s">
        <v>188</v>
      </c>
      <c r="BE128" s="109">
        <f t="shared" si="9"/>
        <v>0</v>
      </c>
      <c r="BF128" s="109">
        <f t="shared" si="10"/>
        <v>0</v>
      </c>
      <c r="BG128" s="109">
        <f t="shared" si="11"/>
        <v>0</v>
      </c>
      <c r="BH128" s="109">
        <f t="shared" si="12"/>
        <v>0</v>
      </c>
      <c r="BI128" s="109">
        <f t="shared" si="13"/>
        <v>0</v>
      </c>
      <c r="BJ128" s="18" t="s">
        <v>87</v>
      </c>
      <c r="BK128" s="169">
        <f t="shared" si="14"/>
        <v>0</v>
      </c>
      <c r="BL128" s="18" t="s">
        <v>193</v>
      </c>
      <c r="BM128" s="18" t="s">
        <v>193</v>
      </c>
    </row>
    <row r="129" spans="2:65" s="1" customFormat="1" ht="31.5" customHeight="1">
      <c r="B129" s="132"/>
      <c r="C129" s="161" t="s">
        <v>76</v>
      </c>
      <c r="D129" s="161" t="s">
        <v>189</v>
      </c>
      <c r="E129" s="162" t="s">
        <v>1551</v>
      </c>
      <c r="F129" s="319" t="s">
        <v>1552</v>
      </c>
      <c r="G129" s="319"/>
      <c r="H129" s="319"/>
      <c r="I129" s="319"/>
      <c r="J129" s="265" t="s">
        <v>1553</v>
      </c>
      <c r="K129" s="266">
        <v>1</v>
      </c>
      <c r="L129" s="320">
        <v>0</v>
      </c>
      <c r="M129" s="320"/>
      <c r="N129" s="321">
        <f t="shared" si="5"/>
        <v>0</v>
      </c>
      <c r="O129" s="321"/>
      <c r="P129" s="321"/>
      <c r="Q129" s="321"/>
      <c r="R129" s="135"/>
      <c r="T129" s="166" t="s">
        <v>5</v>
      </c>
      <c r="U129" s="42" t="s">
        <v>43</v>
      </c>
      <c r="V129" s="36"/>
      <c r="W129" s="167">
        <f t="shared" si="6"/>
        <v>0</v>
      </c>
      <c r="X129" s="167">
        <v>0</v>
      </c>
      <c r="Y129" s="167">
        <f t="shared" si="7"/>
        <v>0</v>
      </c>
      <c r="Z129" s="167">
        <v>0</v>
      </c>
      <c r="AA129" s="168">
        <f t="shared" si="8"/>
        <v>0</v>
      </c>
      <c r="AR129" s="18" t="s">
        <v>193</v>
      </c>
      <c r="AT129" s="18" t="s">
        <v>189</v>
      </c>
      <c r="AU129" s="18" t="s">
        <v>199</v>
      </c>
      <c r="AY129" s="18" t="s">
        <v>188</v>
      </c>
      <c r="BE129" s="109">
        <f t="shared" si="9"/>
        <v>0</v>
      </c>
      <c r="BF129" s="109">
        <f t="shared" si="10"/>
        <v>0</v>
      </c>
      <c r="BG129" s="109">
        <f t="shared" si="11"/>
        <v>0</v>
      </c>
      <c r="BH129" s="109">
        <f t="shared" si="12"/>
        <v>0</v>
      </c>
      <c r="BI129" s="109">
        <f t="shared" si="13"/>
        <v>0</v>
      </c>
      <c r="BJ129" s="18" t="s">
        <v>87</v>
      </c>
      <c r="BK129" s="169">
        <f t="shared" si="14"/>
        <v>0</v>
      </c>
      <c r="BL129" s="18" t="s">
        <v>193</v>
      </c>
      <c r="BM129" s="18" t="s">
        <v>211</v>
      </c>
    </row>
    <row r="130" spans="2:65" s="1" customFormat="1" ht="31.5" customHeight="1">
      <c r="B130" s="132"/>
      <c r="C130" s="161" t="s">
        <v>76</v>
      </c>
      <c r="D130" s="161" t="s">
        <v>189</v>
      </c>
      <c r="E130" s="162" t="s">
        <v>1554</v>
      </c>
      <c r="F130" s="319" t="s">
        <v>1555</v>
      </c>
      <c r="G130" s="319"/>
      <c r="H130" s="319"/>
      <c r="I130" s="319"/>
      <c r="J130" s="265" t="s">
        <v>247</v>
      </c>
      <c r="K130" s="266">
        <v>12</v>
      </c>
      <c r="L130" s="320">
        <v>0</v>
      </c>
      <c r="M130" s="320"/>
      <c r="N130" s="321">
        <f t="shared" si="5"/>
        <v>0</v>
      </c>
      <c r="O130" s="321"/>
      <c r="P130" s="321"/>
      <c r="Q130" s="321"/>
      <c r="R130" s="135"/>
      <c r="T130" s="166" t="s">
        <v>5</v>
      </c>
      <c r="U130" s="42" t="s">
        <v>43</v>
      </c>
      <c r="V130" s="36"/>
      <c r="W130" s="167">
        <f t="shared" si="6"/>
        <v>0</v>
      </c>
      <c r="X130" s="167">
        <v>0</v>
      </c>
      <c r="Y130" s="167">
        <f t="shared" si="7"/>
        <v>0</v>
      </c>
      <c r="Z130" s="167">
        <v>0</v>
      </c>
      <c r="AA130" s="168">
        <f t="shared" si="8"/>
        <v>0</v>
      </c>
      <c r="AR130" s="18" t="s">
        <v>193</v>
      </c>
      <c r="AT130" s="18" t="s">
        <v>189</v>
      </c>
      <c r="AU130" s="18" t="s">
        <v>199</v>
      </c>
      <c r="AY130" s="18" t="s">
        <v>188</v>
      </c>
      <c r="BE130" s="109">
        <f t="shared" si="9"/>
        <v>0</v>
      </c>
      <c r="BF130" s="109">
        <f t="shared" si="10"/>
        <v>0</v>
      </c>
      <c r="BG130" s="109">
        <f t="shared" si="11"/>
        <v>0</v>
      </c>
      <c r="BH130" s="109">
        <f t="shared" si="12"/>
        <v>0</v>
      </c>
      <c r="BI130" s="109">
        <f t="shared" si="13"/>
        <v>0</v>
      </c>
      <c r="BJ130" s="18" t="s">
        <v>87</v>
      </c>
      <c r="BK130" s="169">
        <f t="shared" si="14"/>
        <v>0</v>
      </c>
      <c r="BL130" s="18" t="s">
        <v>193</v>
      </c>
      <c r="BM130" s="18" t="s">
        <v>219</v>
      </c>
    </row>
    <row r="131" spans="2:65" s="1" customFormat="1" ht="22.5" customHeight="1">
      <c r="B131" s="132"/>
      <c r="C131" s="170" t="s">
        <v>76</v>
      </c>
      <c r="D131" s="170" t="s">
        <v>236</v>
      </c>
      <c r="E131" s="171" t="s">
        <v>1556</v>
      </c>
      <c r="F131" s="331" t="s">
        <v>1557</v>
      </c>
      <c r="G131" s="331"/>
      <c r="H131" s="331"/>
      <c r="I131" s="331"/>
      <c r="J131" s="269" t="s">
        <v>299</v>
      </c>
      <c r="K131" s="270">
        <v>24</v>
      </c>
      <c r="L131" s="332">
        <v>0</v>
      </c>
      <c r="M131" s="332"/>
      <c r="N131" s="333">
        <f t="shared" si="5"/>
        <v>0</v>
      </c>
      <c r="O131" s="321"/>
      <c r="P131" s="321"/>
      <c r="Q131" s="321"/>
      <c r="R131" s="135"/>
      <c r="T131" s="166" t="s">
        <v>5</v>
      </c>
      <c r="U131" s="42" t="s">
        <v>43</v>
      </c>
      <c r="V131" s="36"/>
      <c r="W131" s="167">
        <f t="shared" si="6"/>
        <v>0</v>
      </c>
      <c r="X131" s="167">
        <v>0</v>
      </c>
      <c r="Y131" s="167">
        <f t="shared" si="7"/>
        <v>0</v>
      </c>
      <c r="Z131" s="167">
        <v>0</v>
      </c>
      <c r="AA131" s="168">
        <f t="shared" si="8"/>
        <v>0</v>
      </c>
      <c r="AR131" s="18" t="s">
        <v>219</v>
      </c>
      <c r="AT131" s="18" t="s">
        <v>236</v>
      </c>
      <c r="AU131" s="18" t="s">
        <v>199</v>
      </c>
      <c r="AY131" s="18" t="s">
        <v>188</v>
      </c>
      <c r="BE131" s="109">
        <f t="shared" si="9"/>
        <v>0</v>
      </c>
      <c r="BF131" s="109">
        <f t="shared" si="10"/>
        <v>0</v>
      </c>
      <c r="BG131" s="109">
        <f t="shared" si="11"/>
        <v>0</v>
      </c>
      <c r="BH131" s="109">
        <f t="shared" si="12"/>
        <v>0</v>
      </c>
      <c r="BI131" s="109">
        <f t="shared" si="13"/>
        <v>0</v>
      </c>
      <c r="BJ131" s="18" t="s">
        <v>87</v>
      </c>
      <c r="BK131" s="169">
        <f t="shared" si="14"/>
        <v>0</v>
      </c>
      <c r="BL131" s="18" t="s">
        <v>193</v>
      </c>
      <c r="BM131" s="18" t="s">
        <v>227</v>
      </c>
    </row>
    <row r="132" spans="2:65" s="1" customFormat="1" ht="22.5" customHeight="1">
      <c r="B132" s="132"/>
      <c r="C132" s="161" t="s">
        <v>76</v>
      </c>
      <c r="D132" s="161" t="s">
        <v>189</v>
      </c>
      <c r="E132" s="162" t="s">
        <v>1558</v>
      </c>
      <c r="F132" s="319" t="s">
        <v>1559</v>
      </c>
      <c r="G132" s="319"/>
      <c r="H132" s="319"/>
      <c r="I132" s="319"/>
      <c r="J132" s="265" t="s">
        <v>299</v>
      </c>
      <c r="K132" s="266">
        <v>24</v>
      </c>
      <c r="L132" s="320">
        <v>0</v>
      </c>
      <c r="M132" s="320"/>
      <c r="N132" s="321">
        <f t="shared" si="5"/>
        <v>0</v>
      </c>
      <c r="O132" s="321"/>
      <c r="P132" s="321"/>
      <c r="Q132" s="321"/>
      <c r="R132" s="135"/>
      <c r="T132" s="166" t="s">
        <v>5</v>
      </c>
      <c r="U132" s="42" t="s">
        <v>43</v>
      </c>
      <c r="V132" s="36"/>
      <c r="W132" s="167">
        <f t="shared" si="6"/>
        <v>0</v>
      </c>
      <c r="X132" s="167">
        <v>0</v>
      </c>
      <c r="Y132" s="167">
        <f t="shared" si="7"/>
        <v>0</v>
      </c>
      <c r="Z132" s="167">
        <v>0</v>
      </c>
      <c r="AA132" s="168">
        <f t="shared" si="8"/>
        <v>0</v>
      </c>
      <c r="AR132" s="18" t="s">
        <v>193</v>
      </c>
      <c r="AT132" s="18" t="s">
        <v>189</v>
      </c>
      <c r="AU132" s="18" t="s">
        <v>199</v>
      </c>
      <c r="AY132" s="18" t="s">
        <v>188</v>
      </c>
      <c r="BE132" s="109">
        <f t="shared" si="9"/>
        <v>0</v>
      </c>
      <c r="BF132" s="109">
        <f t="shared" si="10"/>
        <v>0</v>
      </c>
      <c r="BG132" s="109">
        <f t="shared" si="11"/>
        <v>0</v>
      </c>
      <c r="BH132" s="109">
        <f t="shared" si="12"/>
        <v>0</v>
      </c>
      <c r="BI132" s="109">
        <f t="shared" si="13"/>
        <v>0</v>
      </c>
      <c r="BJ132" s="18" t="s">
        <v>87</v>
      </c>
      <c r="BK132" s="169">
        <f t="shared" si="14"/>
        <v>0</v>
      </c>
      <c r="BL132" s="18" t="s">
        <v>193</v>
      </c>
      <c r="BM132" s="18" t="s">
        <v>235</v>
      </c>
    </row>
    <row r="133" spans="2:65" s="1" customFormat="1" ht="22.5" customHeight="1">
      <c r="B133" s="132"/>
      <c r="C133" s="170" t="s">
        <v>76</v>
      </c>
      <c r="D133" s="170" t="s">
        <v>236</v>
      </c>
      <c r="E133" s="171" t="s">
        <v>1560</v>
      </c>
      <c r="F133" s="331" t="s">
        <v>1561</v>
      </c>
      <c r="G133" s="331"/>
      <c r="H133" s="331"/>
      <c r="I133" s="331"/>
      <c r="J133" s="269" t="s">
        <v>247</v>
      </c>
      <c r="K133" s="270">
        <v>2</v>
      </c>
      <c r="L133" s="332">
        <v>0</v>
      </c>
      <c r="M133" s="332"/>
      <c r="N133" s="333">
        <f t="shared" si="5"/>
        <v>0</v>
      </c>
      <c r="O133" s="321"/>
      <c r="P133" s="321"/>
      <c r="Q133" s="321"/>
      <c r="R133" s="135"/>
      <c r="T133" s="166" t="s">
        <v>5</v>
      </c>
      <c r="U133" s="42" t="s">
        <v>43</v>
      </c>
      <c r="V133" s="36"/>
      <c r="W133" s="167">
        <f t="shared" si="6"/>
        <v>0</v>
      </c>
      <c r="X133" s="167">
        <v>0</v>
      </c>
      <c r="Y133" s="167">
        <f t="shared" si="7"/>
        <v>0</v>
      </c>
      <c r="Z133" s="167">
        <v>0</v>
      </c>
      <c r="AA133" s="168">
        <f t="shared" si="8"/>
        <v>0</v>
      </c>
      <c r="AR133" s="18" t="s">
        <v>219</v>
      </c>
      <c r="AT133" s="18" t="s">
        <v>236</v>
      </c>
      <c r="AU133" s="18" t="s">
        <v>199</v>
      </c>
      <c r="AY133" s="18" t="s">
        <v>188</v>
      </c>
      <c r="BE133" s="109">
        <f t="shared" si="9"/>
        <v>0</v>
      </c>
      <c r="BF133" s="109">
        <f t="shared" si="10"/>
        <v>0</v>
      </c>
      <c r="BG133" s="109">
        <f t="shared" si="11"/>
        <v>0</v>
      </c>
      <c r="BH133" s="109">
        <f t="shared" si="12"/>
        <v>0</v>
      </c>
      <c r="BI133" s="109">
        <f t="shared" si="13"/>
        <v>0</v>
      </c>
      <c r="BJ133" s="18" t="s">
        <v>87</v>
      </c>
      <c r="BK133" s="169">
        <f t="shared" si="14"/>
        <v>0</v>
      </c>
      <c r="BL133" s="18" t="s">
        <v>193</v>
      </c>
      <c r="BM133" s="18" t="s">
        <v>244</v>
      </c>
    </row>
    <row r="134" spans="2:65" s="1" customFormat="1" ht="22.5" customHeight="1">
      <c r="B134" s="132"/>
      <c r="C134" s="170" t="s">
        <v>76</v>
      </c>
      <c r="D134" s="170" t="s">
        <v>236</v>
      </c>
      <c r="E134" s="171" t="s">
        <v>1562</v>
      </c>
      <c r="F134" s="331" t="s">
        <v>1563</v>
      </c>
      <c r="G134" s="331"/>
      <c r="H134" s="331"/>
      <c r="I134" s="331"/>
      <c r="J134" s="269" t="s">
        <v>247</v>
      </c>
      <c r="K134" s="270">
        <v>2</v>
      </c>
      <c r="L134" s="332">
        <v>0</v>
      </c>
      <c r="M134" s="332"/>
      <c r="N134" s="333">
        <f t="shared" si="5"/>
        <v>0</v>
      </c>
      <c r="O134" s="321"/>
      <c r="P134" s="321"/>
      <c r="Q134" s="321"/>
      <c r="R134" s="135"/>
      <c r="T134" s="166" t="s">
        <v>5</v>
      </c>
      <c r="U134" s="42" t="s">
        <v>43</v>
      </c>
      <c r="V134" s="36"/>
      <c r="W134" s="167">
        <f t="shared" si="6"/>
        <v>0</v>
      </c>
      <c r="X134" s="167">
        <v>0</v>
      </c>
      <c r="Y134" s="167">
        <f t="shared" si="7"/>
        <v>0</v>
      </c>
      <c r="Z134" s="167">
        <v>0</v>
      </c>
      <c r="AA134" s="168">
        <f t="shared" si="8"/>
        <v>0</v>
      </c>
      <c r="AR134" s="18" t="s">
        <v>219</v>
      </c>
      <c r="AT134" s="18" t="s">
        <v>236</v>
      </c>
      <c r="AU134" s="18" t="s">
        <v>199</v>
      </c>
      <c r="AY134" s="18" t="s">
        <v>188</v>
      </c>
      <c r="BE134" s="109">
        <f t="shared" si="9"/>
        <v>0</v>
      </c>
      <c r="BF134" s="109">
        <f t="shared" si="10"/>
        <v>0</v>
      </c>
      <c r="BG134" s="109">
        <f t="shared" si="11"/>
        <v>0</v>
      </c>
      <c r="BH134" s="109">
        <f t="shared" si="12"/>
        <v>0</v>
      </c>
      <c r="BI134" s="109">
        <f t="shared" si="13"/>
        <v>0</v>
      </c>
      <c r="BJ134" s="18" t="s">
        <v>87</v>
      </c>
      <c r="BK134" s="169">
        <f t="shared" si="14"/>
        <v>0</v>
      </c>
      <c r="BL134" s="18" t="s">
        <v>193</v>
      </c>
      <c r="BM134" s="18" t="s">
        <v>253</v>
      </c>
    </row>
    <row r="135" spans="2:65" s="1" customFormat="1" ht="22.5" customHeight="1">
      <c r="B135" s="132"/>
      <c r="C135" s="161" t="s">
        <v>76</v>
      </c>
      <c r="D135" s="161" t="s">
        <v>189</v>
      </c>
      <c r="E135" s="162" t="s">
        <v>1564</v>
      </c>
      <c r="F135" s="319" t="s">
        <v>1559</v>
      </c>
      <c r="G135" s="319"/>
      <c r="H135" s="319"/>
      <c r="I135" s="319"/>
      <c r="J135" s="265" t="s">
        <v>247</v>
      </c>
      <c r="K135" s="266">
        <v>2</v>
      </c>
      <c r="L135" s="320">
        <v>0</v>
      </c>
      <c r="M135" s="320"/>
      <c r="N135" s="321">
        <f t="shared" si="5"/>
        <v>0</v>
      </c>
      <c r="O135" s="321"/>
      <c r="P135" s="321"/>
      <c r="Q135" s="321"/>
      <c r="R135" s="135"/>
      <c r="T135" s="166" t="s">
        <v>5</v>
      </c>
      <c r="U135" s="42" t="s">
        <v>43</v>
      </c>
      <c r="V135" s="36"/>
      <c r="W135" s="167">
        <f t="shared" si="6"/>
        <v>0</v>
      </c>
      <c r="X135" s="167">
        <v>0</v>
      </c>
      <c r="Y135" s="167">
        <f t="shared" si="7"/>
        <v>0</v>
      </c>
      <c r="Z135" s="167">
        <v>0</v>
      </c>
      <c r="AA135" s="168">
        <f t="shared" si="8"/>
        <v>0</v>
      </c>
      <c r="AR135" s="18" t="s">
        <v>193</v>
      </c>
      <c r="AT135" s="18" t="s">
        <v>189</v>
      </c>
      <c r="AU135" s="18" t="s">
        <v>199</v>
      </c>
      <c r="AY135" s="18" t="s">
        <v>188</v>
      </c>
      <c r="BE135" s="109">
        <f t="shared" si="9"/>
        <v>0</v>
      </c>
      <c r="BF135" s="109">
        <f t="shared" si="10"/>
        <v>0</v>
      </c>
      <c r="BG135" s="109">
        <f t="shared" si="11"/>
        <v>0</v>
      </c>
      <c r="BH135" s="109">
        <f t="shared" si="12"/>
        <v>0</v>
      </c>
      <c r="BI135" s="109">
        <f t="shared" si="13"/>
        <v>0</v>
      </c>
      <c r="BJ135" s="18" t="s">
        <v>87</v>
      </c>
      <c r="BK135" s="169">
        <f t="shared" si="14"/>
        <v>0</v>
      </c>
      <c r="BL135" s="18" t="s">
        <v>193</v>
      </c>
      <c r="BM135" s="18" t="s">
        <v>261</v>
      </c>
    </row>
    <row r="136" spans="2:65" s="10" customFormat="1" ht="22.35" customHeight="1">
      <c r="B136" s="150"/>
      <c r="C136" s="151"/>
      <c r="D136" s="160" t="s">
        <v>1545</v>
      </c>
      <c r="E136" s="160"/>
      <c r="F136" s="267"/>
      <c r="G136" s="267"/>
      <c r="H136" s="267"/>
      <c r="I136" s="267"/>
      <c r="J136" s="267"/>
      <c r="K136" s="267"/>
      <c r="L136" s="258"/>
      <c r="M136" s="258"/>
      <c r="N136" s="317">
        <f>BK136</f>
        <v>0</v>
      </c>
      <c r="O136" s="318"/>
      <c r="P136" s="318"/>
      <c r="Q136" s="318"/>
      <c r="R136" s="153"/>
      <c r="T136" s="154"/>
      <c r="U136" s="151"/>
      <c r="V136" s="151"/>
      <c r="W136" s="155">
        <f>SUM(W137:W155)</f>
        <v>0</v>
      </c>
      <c r="X136" s="151"/>
      <c r="Y136" s="155">
        <f>SUM(Y137:Y155)</f>
        <v>0</v>
      </c>
      <c r="Z136" s="151"/>
      <c r="AA136" s="156">
        <f>SUM(AA137:AA155)</f>
        <v>0</v>
      </c>
      <c r="AR136" s="157" t="s">
        <v>83</v>
      </c>
      <c r="AT136" s="158" t="s">
        <v>75</v>
      </c>
      <c r="AU136" s="158" t="s">
        <v>87</v>
      </c>
      <c r="AY136" s="157" t="s">
        <v>188</v>
      </c>
      <c r="BK136" s="159">
        <f>SUM(BK137:BK155)</f>
        <v>0</v>
      </c>
    </row>
    <row r="137" spans="2:65" s="1" customFormat="1" ht="57" customHeight="1">
      <c r="B137" s="132"/>
      <c r="C137" s="170" t="s">
        <v>76</v>
      </c>
      <c r="D137" s="170" t="s">
        <v>236</v>
      </c>
      <c r="E137" s="171" t="s">
        <v>1565</v>
      </c>
      <c r="F137" s="331" t="s">
        <v>1566</v>
      </c>
      <c r="G137" s="331"/>
      <c r="H137" s="331"/>
      <c r="I137" s="331"/>
      <c r="J137" s="269" t="s">
        <v>1553</v>
      </c>
      <c r="K137" s="270">
        <v>1</v>
      </c>
      <c r="L137" s="332">
        <v>0</v>
      </c>
      <c r="M137" s="332"/>
      <c r="N137" s="333">
        <f>ROUND(L137*K137,3)</f>
        <v>0</v>
      </c>
      <c r="O137" s="321"/>
      <c r="P137" s="321"/>
      <c r="Q137" s="321"/>
      <c r="R137" s="135"/>
      <c r="T137" s="166" t="s">
        <v>5</v>
      </c>
      <c r="U137" s="42" t="s">
        <v>43</v>
      </c>
      <c r="V137" s="36"/>
      <c r="W137" s="167">
        <f t="shared" ref="W137:W155" si="15">V137*K137</f>
        <v>0</v>
      </c>
      <c r="X137" s="167">
        <v>0</v>
      </c>
      <c r="Y137" s="167">
        <f t="shared" ref="Y137:Y155" si="16">X137*K137</f>
        <v>0</v>
      </c>
      <c r="Z137" s="167">
        <v>0</v>
      </c>
      <c r="AA137" s="168">
        <f t="shared" ref="AA137:AA155" si="17">Z137*K137</f>
        <v>0</v>
      </c>
      <c r="AR137" s="18" t="s">
        <v>219</v>
      </c>
      <c r="AT137" s="18" t="s">
        <v>236</v>
      </c>
      <c r="AU137" s="18" t="s">
        <v>199</v>
      </c>
      <c r="AY137" s="18" t="s">
        <v>188</v>
      </c>
      <c r="BE137" s="109">
        <f t="shared" ref="BE137:BE155" si="18">IF(U137="základná",N137,0)</f>
        <v>0</v>
      </c>
      <c r="BF137" s="109">
        <f t="shared" ref="BF137:BF155" si="19">IF(U137="znížená",N137,0)</f>
        <v>0</v>
      </c>
      <c r="BG137" s="109">
        <f t="shared" ref="BG137:BG155" si="20">IF(U137="zákl. prenesená",N137,0)</f>
        <v>0</v>
      </c>
      <c r="BH137" s="109">
        <f t="shared" ref="BH137:BH155" si="21">IF(U137="zníž. prenesená",N137,0)</f>
        <v>0</v>
      </c>
      <c r="BI137" s="109">
        <f t="shared" ref="BI137:BI155" si="22">IF(U137="nulová",N137,0)</f>
        <v>0</v>
      </c>
      <c r="BJ137" s="18" t="s">
        <v>87</v>
      </c>
      <c r="BK137" s="169">
        <f t="shared" ref="BK137:BK155" si="23">ROUND(L137*K137,3)</f>
        <v>0</v>
      </c>
      <c r="BL137" s="18" t="s">
        <v>193</v>
      </c>
      <c r="BM137" s="18" t="s">
        <v>10</v>
      </c>
    </row>
    <row r="138" spans="2:65" s="1" customFormat="1" ht="22.5" customHeight="1">
      <c r="B138" s="132"/>
      <c r="C138" s="161" t="s">
        <v>76</v>
      </c>
      <c r="D138" s="161" t="s">
        <v>189</v>
      </c>
      <c r="E138" s="162" t="s">
        <v>1567</v>
      </c>
      <c r="F138" s="319" t="s">
        <v>1559</v>
      </c>
      <c r="G138" s="319"/>
      <c r="H138" s="319"/>
      <c r="I138" s="319"/>
      <c r="J138" s="265" t="s">
        <v>1553</v>
      </c>
      <c r="K138" s="266">
        <v>1</v>
      </c>
      <c r="L138" s="320">
        <v>0</v>
      </c>
      <c r="M138" s="320"/>
      <c r="N138" s="321">
        <f t="shared" ref="N137:N155" si="24">ROUND(L138*K138,3)</f>
        <v>0</v>
      </c>
      <c r="O138" s="321"/>
      <c r="P138" s="321"/>
      <c r="Q138" s="321"/>
      <c r="R138" s="135"/>
      <c r="T138" s="166" t="s">
        <v>5</v>
      </c>
      <c r="U138" s="42" t="s">
        <v>43</v>
      </c>
      <c r="V138" s="36"/>
      <c r="W138" s="167">
        <f t="shared" si="15"/>
        <v>0</v>
      </c>
      <c r="X138" s="167">
        <v>0</v>
      </c>
      <c r="Y138" s="167">
        <f t="shared" si="16"/>
        <v>0</v>
      </c>
      <c r="Z138" s="167">
        <v>0</v>
      </c>
      <c r="AA138" s="168">
        <f t="shared" si="17"/>
        <v>0</v>
      </c>
      <c r="AR138" s="18" t="s">
        <v>193</v>
      </c>
      <c r="AT138" s="18" t="s">
        <v>189</v>
      </c>
      <c r="AU138" s="18" t="s">
        <v>199</v>
      </c>
      <c r="AY138" s="18" t="s">
        <v>188</v>
      </c>
      <c r="BE138" s="109">
        <f t="shared" si="18"/>
        <v>0</v>
      </c>
      <c r="BF138" s="109">
        <f t="shared" si="19"/>
        <v>0</v>
      </c>
      <c r="BG138" s="109">
        <f t="shared" si="20"/>
        <v>0</v>
      </c>
      <c r="BH138" s="109">
        <f t="shared" si="21"/>
        <v>0</v>
      </c>
      <c r="BI138" s="109">
        <f t="shared" si="22"/>
        <v>0</v>
      </c>
      <c r="BJ138" s="18" t="s">
        <v>87</v>
      </c>
      <c r="BK138" s="169">
        <f t="shared" si="23"/>
        <v>0</v>
      </c>
      <c r="BL138" s="18" t="s">
        <v>193</v>
      </c>
      <c r="BM138" s="18" t="s">
        <v>276</v>
      </c>
    </row>
    <row r="139" spans="2:65" s="1" customFormat="1" ht="31.5" customHeight="1">
      <c r="B139" s="132"/>
      <c r="C139" s="170" t="s">
        <v>76</v>
      </c>
      <c r="D139" s="170" t="s">
        <v>236</v>
      </c>
      <c r="E139" s="171" t="s">
        <v>1568</v>
      </c>
      <c r="F139" s="331" t="s">
        <v>1569</v>
      </c>
      <c r="G139" s="331"/>
      <c r="H139" s="331"/>
      <c r="I139" s="331"/>
      <c r="J139" s="269" t="s">
        <v>1553</v>
      </c>
      <c r="K139" s="270">
        <v>2</v>
      </c>
      <c r="L139" s="332">
        <v>0</v>
      </c>
      <c r="M139" s="332"/>
      <c r="N139" s="333">
        <f t="shared" si="24"/>
        <v>0</v>
      </c>
      <c r="O139" s="321"/>
      <c r="P139" s="321"/>
      <c r="Q139" s="321"/>
      <c r="R139" s="135"/>
      <c r="T139" s="166" t="s">
        <v>5</v>
      </c>
      <c r="U139" s="42" t="s">
        <v>43</v>
      </c>
      <c r="V139" s="36"/>
      <c r="W139" s="167">
        <f t="shared" si="15"/>
        <v>0</v>
      </c>
      <c r="X139" s="167">
        <v>0</v>
      </c>
      <c r="Y139" s="167">
        <f t="shared" si="16"/>
        <v>0</v>
      </c>
      <c r="Z139" s="167">
        <v>0</v>
      </c>
      <c r="AA139" s="168">
        <f t="shared" si="17"/>
        <v>0</v>
      </c>
      <c r="AR139" s="18" t="s">
        <v>219</v>
      </c>
      <c r="AT139" s="18" t="s">
        <v>236</v>
      </c>
      <c r="AU139" s="18" t="s">
        <v>199</v>
      </c>
      <c r="AY139" s="18" t="s">
        <v>188</v>
      </c>
      <c r="BE139" s="109">
        <f t="shared" si="18"/>
        <v>0</v>
      </c>
      <c r="BF139" s="109">
        <f t="shared" si="19"/>
        <v>0</v>
      </c>
      <c r="BG139" s="109">
        <f t="shared" si="20"/>
        <v>0</v>
      </c>
      <c r="BH139" s="109">
        <f t="shared" si="21"/>
        <v>0</v>
      </c>
      <c r="BI139" s="109">
        <f t="shared" si="22"/>
        <v>0</v>
      </c>
      <c r="BJ139" s="18" t="s">
        <v>87</v>
      </c>
      <c r="BK139" s="169">
        <f t="shared" si="23"/>
        <v>0</v>
      </c>
      <c r="BL139" s="18" t="s">
        <v>193</v>
      </c>
      <c r="BM139" s="18" t="s">
        <v>284</v>
      </c>
    </row>
    <row r="140" spans="2:65" s="1" customFormat="1" ht="22.5" customHeight="1">
      <c r="B140" s="132"/>
      <c r="C140" s="161" t="s">
        <v>76</v>
      </c>
      <c r="D140" s="161" t="s">
        <v>189</v>
      </c>
      <c r="E140" s="162" t="s">
        <v>1570</v>
      </c>
      <c r="F140" s="319" t="s">
        <v>1559</v>
      </c>
      <c r="G140" s="319"/>
      <c r="H140" s="319"/>
      <c r="I140" s="319"/>
      <c r="J140" s="265" t="s">
        <v>1553</v>
      </c>
      <c r="K140" s="266">
        <v>2</v>
      </c>
      <c r="L140" s="320">
        <v>0</v>
      </c>
      <c r="M140" s="320"/>
      <c r="N140" s="321">
        <f t="shared" si="24"/>
        <v>0</v>
      </c>
      <c r="O140" s="321"/>
      <c r="P140" s="321"/>
      <c r="Q140" s="321"/>
      <c r="R140" s="135"/>
      <c r="T140" s="166" t="s">
        <v>5</v>
      </c>
      <c r="U140" s="42" t="s">
        <v>43</v>
      </c>
      <c r="V140" s="36"/>
      <c r="W140" s="167">
        <f t="shared" si="15"/>
        <v>0</v>
      </c>
      <c r="X140" s="167">
        <v>0</v>
      </c>
      <c r="Y140" s="167">
        <f t="shared" si="16"/>
        <v>0</v>
      </c>
      <c r="Z140" s="167">
        <v>0</v>
      </c>
      <c r="AA140" s="168">
        <f t="shared" si="17"/>
        <v>0</v>
      </c>
      <c r="AR140" s="18" t="s">
        <v>193</v>
      </c>
      <c r="AT140" s="18" t="s">
        <v>189</v>
      </c>
      <c r="AU140" s="18" t="s">
        <v>199</v>
      </c>
      <c r="AY140" s="18" t="s">
        <v>188</v>
      </c>
      <c r="BE140" s="109">
        <f t="shared" si="18"/>
        <v>0</v>
      </c>
      <c r="BF140" s="109">
        <f t="shared" si="19"/>
        <v>0</v>
      </c>
      <c r="BG140" s="109">
        <f t="shared" si="20"/>
        <v>0</v>
      </c>
      <c r="BH140" s="109">
        <f t="shared" si="21"/>
        <v>0</v>
      </c>
      <c r="BI140" s="109">
        <f t="shared" si="22"/>
        <v>0</v>
      </c>
      <c r="BJ140" s="18" t="s">
        <v>87</v>
      </c>
      <c r="BK140" s="169">
        <f t="shared" si="23"/>
        <v>0</v>
      </c>
      <c r="BL140" s="18" t="s">
        <v>193</v>
      </c>
      <c r="BM140" s="18" t="s">
        <v>292</v>
      </c>
    </row>
    <row r="141" spans="2:65" s="1" customFormat="1" ht="31.5" customHeight="1">
      <c r="B141" s="132"/>
      <c r="C141" s="170" t="s">
        <v>76</v>
      </c>
      <c r="D141" s="170" t="s">
        <v>236</v>
      </c>
      <c r="E141" s="171" t="s">
        <v>1571</v>
      </c>
      <c r="F141" s="331" t="s">
        <v>1572</v>
      </c>
      <c r="G141" s="331"/>
      <c r="H141" s="331"/>
      <c r="I141" s="331"/>
      <c r="J141" s="269" t="s">
        <v>1553</v>
      </c>
      <c r="K141" s="270">
        <v>4</v>
      </c>
      <c r="L141" s="332">
        <v>0</v>
      </c>
      <c r="M141" s="332"/>
      <c r="N141" s="333">
        <f t="shared" si="24"/>
        <v>0</v>
      </c>
      <c r="O141" s="321"/>
      <c r="P141" s="321"/>
      <c r="Q141" s="321"/>
      <c r="R141" s="135"/>
      <c r="T141" s="166" t="s">
        <v>5</v>
      </c>
      <c r="U141" s="42" t="s">
        <v>43</v>
      </c>
      <c r="V141" s="36"/>
      <c r="W141" s="167">
        <f t="shared" si="15"/>
        <v>0</v>
      </c>
      <c r="X141" s="167">
        <v>0</v>
      </c>
      <c r="Y141" s="167">
        <f t="shared" si="16"/>
        <v>0</v>
      </c>
      <c r="Z141" s="167">
        <v>0</v>
      </c>
      <c r="AA141" s="168">
        <f t="shared" si="17"/>
        <v>0</v>
      </c>
      <c r="AR141" s="18" t="s">
        <v>219</v>
      </c>
      <c r="AT141" s="18" t="s">
        <v>236</v>
      </c>
      <c r="AU141" s="18" t="s">
        <v>199</v>
      </c>
      <c r="AY141" s="18" t="s">
        <v>188</v>
      </c>
      <c r="BE141" s="109">
        <f t="shared" si="18"/>
        <v>0</v>
      </c>
      <c r="BF141" s="109">
        <f t="shared" si="19"/>
        <v>0</v>
      </c>
      <c r="BG141" s="109">
        <f t="shared" si="20"/>
        <v>0</v>
      </c>
      <c r="BH141" s="109">
        <f t="shared" si="21"/>
        <v>0</v>
      </c>
      <c r="BI141" s="109">
        <f t="shared" si="22"/>
        <v>0</v>
      </c>
      <c r="BJ141" s="18" t="s">
        <v>87</v>
      </c>
      <c r="BK141" s="169">
        <f t="shared" si="23"/>
        <v>0</v>
      </c>
      <c r="BL141" s="18" t="s">
        <v>193</v>
      </c>
      <c r="BM141" s="18" t="s">
        <v>301</v>
      </c>
    </row>
    <row r="142" spans="2:65" s="1" customFormat="1" ht="22.5" customHeight="1">
      <c r="B142" s="132"/>
      <c r="C142" s="161" t="s">
        <v>76</v>
      </c>
      <c r="D142" s="161" t="s">
        <v>189</v>
      </c>
      <c r="E142" s="162" t="s">
        <v>1570</v>
      </c>
      <c r="F142" s="319" t="s">
        <v>1559</v>
      </c>
      <c r="G142" s="319"/>
      <c r="H142" s="319"/>
      <c r="I142" s="319"/>
      <c r="J142" s="265" t="s">
        <v>1553</v>
      </c>
      <c r="K142" s="266">
        <v>4</v>
      </c>
      <c r="L142" s="320">
        <v>0</v>
      </c>
      <c r="M142" s="320"/>
      <c r="N142" s="321">
        <f t="shared" si="24"/>
        <v>0</v>
      </c>
      <c r="O142" s="321"/>
      <c r="P142" s="321"/>
      <c r="Q142" s="321"/>
      <c r="R142" s="135"/>
      <c r="T142" s="166" t="s">
        <v>5</v>
      </c>
      <c r="U142" s="42" t="s">
        <v>43</v>
      </c>
      <c r="V142" s="36"/>
      <c r="W142" s="167">
        <f t="shared" si="15"/>
        <v>0</v>
      </c>
      <c r="X142" s="167">
        <v>0</v>
      </c>
      <c r="Y142" s="167">
        <f t="shared" si="16"/>
        <v>0</v>
      </c>
      <c r="Z142" s="167">
        <v>0</v>
      </c>
      <c r="AA142" s="168">
        <f t="shared" si="17"/>
        <v>0</v>
      </c>
      <c r="AR142" s="18" t="s">
        <v>193</v>
      </c>
      <c r="AT142" s="18" t="s">
        <v>189</v>
      </c>
      <c r="AU142" s="18" t="s">
        <v>199</v>
      </c>
      <c r="AY142" s="18" t="s">
        <v>188</v>
      </c>
      <c r="BE142" s="109">
        <f t="shared" si="18"/>
        <v>0</v>
      </c>
      <c r="BF142" s="109">
        <f t="shared" si="19"/>
        <v>0</v>
      </c>
      <c r="BG142" s="109">
        <f t="shared" si="20"/>
        <v>0</v>
      </c>
      <c r="BH142" s="109">
        <f t="shared" si="21"/>
        <v>0</v>
      </c>
      <c r="BI142" s="109">
        <f t="shared" si="22"/>
        <v>0</v>
      </c>
      <c r="BJ142" s="18" t="s">
        <v>87</v>
      </c>
      <c r="BK142" s="169">
        <f t="shared" si="23"/>
        <v>0</v>
      </c>
      <c r="BL142" s="18" t="s">
        <v>193</v>
      </c>
      <c r="BM142" s="18" t="s">
        <v>309</v>
      </c>
    </row>
    <row r="143" spans="2:65" s="1" customFormat="1" ht="31.5" customHeight="1">
      <c r="B143" s="132"/>
      <c r="C143" s="170" t="s">
        <v>76</v>
      </c>
      <c r="D143" s="170" t="s">
        <v>236</v>
      </c>
      <c r="E143" s="171" t="s">
        <v>1573</v>
      </c>
      <c r="F143" s="331" t="s">
        <v>1574</v>
      </c>
      <c r="G143" s="331"/>
      <c r="H143" s="331"/>
      <c r="I143" s="331"/>
      <c r="J143" s="269" t="s">
        <v>247</v>
      </c>
      <c r="K143" s="270">
        <v>3</v>
      </c>
      <c r="L143" s="332">
        <v>0</v>
      </c>
      <c r="M143" s="332"/>
      <c r="N143" s="333">
        <f t="shared" si="24"/>
        <v>0</v>
      </c>
      <c r="O143" s="321"/>
      <c r="P143" s="321"/>
      <c r="Q143" s="321"/>
      <c r="R143" s="135"/>
      <c r="T143" s="166" t="s">
        <v>5</v>
      </c>
      <c r="U143" s="42" t="s">
        <v>43</v>
      </c>
      <c r="V143" s="36"/>
      <c r="W143" s="167">
        <f t="shared" si="15"/>
        <v>0</v>
      </c>
      <c r="X143" s="167">
        <v>0</v>
      </c>
      <c r="Y143" s="167">
        <f t="shared" si="16"/>
        <v>0</v>
      </c>
      <c r="Z143" s="167">
        <v>0</v>
      </c>
      <c r="AA143" s="168">
        <f t="shared" si="17"/>
        <v>0</v>
      </c>
      <c r="AR143" s="18" t="s">
        <v>219</v>
      </c>
      <c r="AT143" s="18" t="s">
        <v>236</v>
      </c>
      <c r="AU143" s="18" t="s">
        <v>199</v>
      </c>
      <c r="AY143" s="18" t="s">
        <v>188</v>
      </c>
      <c r="BE143" s="109">
        <f t="shared" si="18"/>
        <v>0</v>
      </c>
      <c r="BF143" s="109">
        <f t="shared" si="19"/>
        <v>0</v>
      </c>
      <c r="BG143" s="109">
        <f t="shared" si="20"/>
        <v>0</v>
      </c>
      <c r="BH143" s="109">
        <f t="shared" si="21"/>
        <v>0</v>
      </c>
      <c r="BI143" s="109">
        <f t="shared" si="22"/>
        <v>0</v>
      </c>
      <c r="BJ143" s="18" t="s">
        <v>87</v>
      </c>
      <c r="BK143" s="169">
        <f t="shared" si="23"/>
        <v>0</v>
      </c>
      <c r="BL143" s="18" t="s">
        <v>193</v>
      </c>
      <c r="BM143" s="18" t="s">
        <v>317</v>
      </c>
    </row>
    <row r="144" spans="2:65" s="1" customFormat="1" ht="22.5" customHeight="1">
      <c r="B144" s="132"/>
      <c r="C144" s="161" t="s">
        <v>76</v>
      </c>
      <c r="D144" s="161" t="s">
        <v>189</v>
      </c>
      <c r="E144" s="162" t="s">
        <v>1575</v>
      </c>
      <c r="F144" s="319" t="s">
        <v>1559</v>
      </c>
      <c r="G144" s="319"/>
      <c r="H144" s="319"/>
      <c r="I144" s="319"/>
      <c r="J144" s="265" t="s">
        <v>247</v>
      </c>
      <c r="K144" s="266">
        <v>3</v>
      </c>
      <c r="L144" s="320">
        <v>0</v>
      </c>
      <c r="M144" s="320"/>
      <c r="N144" s="321">
        <f t="shared" si="24"/>
        <v>0</v>
      </c>
      <c r="O144" s="321"/>
      <c r="P144" s="321"/>
      <c r="Q144" s="321"/>
      <c r="R144" s="135"/>
      <c r="T144" s="166" t="s">
        <v>5</v>
      </c>
      <c r="U144" s="42" t="s">
        <v>43</v>
      </c>
      <c r="V144" s="36"/>
      <c r="W144" s="167">
        <f t="shared" si="15"/>
        <v>0</v>
      </c>
      <c r="X144" s="167">
        <v>0</v>
      </c>
      <c r="Y144" s="167">
        <f t="shared" si="16"/>
        <v>0</v>
      </c>
      <c r="Z144" s="167">
        <v>0</v>
      </c>
      <c r="AA144" s="168">
        <f t="shared" si="17"/>
        <v>0</v>
      </c>
      <c r="AR144" s="18" t="s">
        <v>193</v>
      </c>
      <c r="AT144" s="18" t="s">
        <v>189</v>
      </c>
      <c r="AU144" s="18" t="s">
        <v>199</v>
      </c>
      <c r="AY144" s="18" t="s">
        <v>188</v>
      </c>
      <c r="BE144" s="109">
        <f t="shared" si="18"/>
        <v>0</v>
      </c>
      <c r="BF144" s="109">
        <f t="shared" si="19"/>
        <v>0</v>
      </c>
      <c r="BG144" s="109">
        <f t="shared" si="20"/>
        <v>0</v>
      </c>
      <c r="BH144" s="109">
        <f t="shared" si="21"/>
        <v>0</v>
      </c>
      <c r="BI144" s="109">
        <f t="shared" si="22"/>
        <v>0</v>
      </c>
      <c r="BJ144" s="18" t="s">
        <v>87</v>
      </c>
      <c r="BK144" s="169">
        <f t="shared" si="23"/>
        <v>0</v>
      </c>
      <c r="BL144" s="18" t="s">
        <v>193</v>
      </c>
      <c r="BM144" s="18" t="s">
        <v>325</v>
      </c>
    </row>
    <row r="145" spans="2:65" s="1" customFormat="1" ht="22.5" customHeight="1">
      <c r="B145" s="132"/>
      <c r="C145" s="170" t="s">
        <v>76</v>
      </c>
      <c r="D145" s="170" t="s">
        <v>236</v>
      </c>
      <c r="E145" s="171" t="s">
        <v>1576</v>
      </c>
      <c r="F145" s="331" t="s">
        <v>1577</v>
      </c>
      <c r="G145" s="331"/>
      <c r="H145" s="331"/>
      <c r="I145" s="331"/>
      <c r="J145" s="269" t="s">
        <v>247</v>
      </c>
      <c r="K145" s="270">
        <v>1</v>
      </c>
      <c r="L145" s="332">
        <v>0</v>
      </c>
      <c r="M145" s="332"/>
      <c r="N145" s="333">
        <f t="shared" si="24"/>
        <v>0</v>
      </c>
      <c r="O145" s="321"/>
      <c r="P145" s="321"/>
      <c r="Q145" s="321"/>
      <c r="R145" s="135"/>
      <c r="T145" s="166" t="s">
        <v>5</v>
      </c>
      <c r="U145" s="42" t="s">
        <v>43</v>
      </c>
      <c r="V145" s="36"/>
      <c r="W145" s="167">
        <f t="shared" si="15"/>
        <v>0</v>
      </c>
      <c r="X145" s="167">
        <v>0</v>
      </c>
      <c r="Y145" s="167">
        <f t="shared" si="16"/>
        <v>0</v>
      </c>
      <c r="Z145" s="167">
        <v>0</v>
      </c>
      <c r="AA145" s="168">
        <f t="shared" si="17"/>
        <v>0</v>
      </c>
      <c r="AR145" s="18" t="s">
        <v>219</v>
      </c>
      <c r="AT145" s="18" t="s">
        <v>236</v>
      </c>
      <c r="AU145" s="18" t="s">
        <v>199</v>
      </c>
      <c r="AY145" s="18" t="s">
        <v>188</v>
      </c>
      <c r="BE145" s="109">
        <f t="shared" si="18"/>
        <v>0</v>
      </c>
      <c r="BF145" s="109">
        <f t="shared" si="19"/>
        <v>0</v>
      </c>
      <c r="BG145" s="109">
        <f t="shared" si="20"/>
        <v>0</v>
      </c>
      <c r="BH145" s="109">
        <f t="shared" si="21"/>
        <v>0</v>
      </c>
      <c r="BI145" s="109">
        <f t="shared" si="22"/>
        <v>0</v>
      </c>
      <c r="BJ145" s="18" t="s">
        <v>87</v>
      </c>
      <c r="BK145" s="169">
        <f t="shared" si="23"/>
        <v>0</v>
      </c>
      <c r="BL145" s="18" t="s">
        <v>193</v>
      </c>
      <c r="BM145" s="18" t="s">
        <v>333</v>
      </c>
    </row>
    <row r="146" spans="2:65" s="1" customFormat="1" ht="22.5" customHeight="1">
      <c r="B146" s="132"/>
      <c r="C146" s="161" t="s">
        <v>76</v>
      </c>
      <c r="D146" s="161" t="s">
        <v>189</v>
      </c>
      <c r="E146" s="162" t="s">
        <v>1578</v>
      </c>
      <c r="F146" s="319" t="s">
        <v>1559</v>
      </c>
      <c r="G146" s="319"/>
      <c r="H146" s="319"/>
      <c r="I146" s="319"/>
      <c r="J146" s="265" t="s">
        <v>247</v>
      </c>
      <c r="K146" s="266">
        <v>1</v>
      </c>
      <c r="L146" s="320">
        <v>0</v>
      </c>
      <c r="M146" s="320"/>
      <c r="N146" s="321">
        <f t="shared" si="24"/>
        <v>0</v>
      </c>
      <c r="O146" s="321"/>
      <c r="P146" s="321"/>
      <c r="Q146" s="321"/>
      <c r="R146" s="135"/>
      <c r="T146" s="166" t="s">
        <v>5</v>
      </c>
      <c r="U146" s="42" t="s">
        <v>43</v>
      </c>
      <c r="V146" s="36"/>
      <c r="W146" s="167">
        <f t="shared" si="15"/>
        <v>0</v>
      </c>
      <c r="X146" s="167">
        <v>0</v>
      </c>
      <c r="Y146" s="167">
        <f t="shared" si="16"/>
        <v>0</v>
      </c>
      <c r="Z146" s="167">
        <v>0</v>
      </c>
      <c r="AA146" s="168">
        <f t="shared" si="17"/>
        <v>0</v>
      </c>
      <c r="AR146" s="18" t="s">
        <v>193</v>
      </c>
      <c r="AT146" s="18" t="s">
        <v>189</v>
      </c>
      <c r="AU146" s="18" t="s">
        <v>199</v>
      </c>
      <c r="AY146" s="18" t="s">
        <v>188</v>
      </c>
      <c r="BE146" s="109">
        <f t="shared" si="18"/>
        <v>0</v>
      </c>
      <c r="BF146" s="109">
        <f t="shared" si="19"/>
        <v>0</v>
      </c>
      <c r="BG146" s="109">
        <f t="shared" si="20"/>
        <v>0</v>
      </c>
      <c r="BH146" s="109">
        <f t="shared" si="21"/>
        <v>0</v>
      </c>
      <c r="BI146" s="109">
        <f t="shared" si="22"/>
        <v>0</v>
      </c>
      <c r="BJ146" s="18" t="s">
        <v>87</v>
      </c>
      <c r="BK146" s="169">
        <f t="shared" si="23"/>
        <v>0</v>
      </c>
      <c r="BL146" s="18" t="s">
        <v>193</v>
      </c>
      <c r="BM146" s="18" t="s">
        <v>341</v>
      </c>
    </row>
    <row r="147" spans="2:65" s="1" customFormat="1" ht="31.5" customHeight="1">
      <c r="B147" s="132"/>
      <c r="C147" s="170" t="s">
        <v>76</v>
      </c>
      <c r="D147" s="170" t="s">
        <v>236</v>
      </c>
      <c r="E147" s="171" t="s">
        <v>1579</v>
      </c>
      <c r="F147" s="331" t="s">
        <v>1580</v>
      </c>
      <c r="G147" s="331"/>
      <c r="H147" s="331"/>
      <c r="I147" s="331"/>
      <c r="J147" s="269" t="s">
        <v>247</v>
      </c>
      <c r="K147" s="270">
        <v>2</v>
      </c>
      <c r="L147" s="332">
        <v>0</v>
      </c>
      <c r="M147" s="332"/>
      <c r="N147" s="333">
        <f t="shared" si="24"/>
        <v>0</v>
      </c>
      <c r="O147" s="321"/>
      <c r="P147" s="321"/>
      <c r="Q147" s="321"/>
      <c r="R147" s="135"/>
      <c r="T147" s="166" t="s">
        <v>5</v>
      </c>
      <c r="U147" s="42" t="s">
        <v>43</v>
      </c>
      <c r="V147" s="36"/>
      <c r="W147" s="167">
        <f t="shared" si="15"/>
        <v>0</v>
      </c>
      <c r="X147" s="167">
        <v>0</v>
      </c>
      <c r="Y147" s="167">
        <f t="shared" si="16"/>
        <v>0</v>
      </c>
      <c r="Z147" s="167">
        <v>0</v>
      </c>
      <c r="AA147" s="168">
        <f t="shared" si="17"/>
        <v>0</v>
      </c>
      <c r="AR147" s="18" t="s">
        <v>219</v>
      </c>
      <c r="AT147" s="18" t="s">
        <v>236</v>
      </c>
      <c r="AU147" s="18" t="s">
        <v>199</v>
      </c>
      <c r="AY147" s="18" t="s">
        <v>188</v>
      </c>
      <c r="BE147" s="109">
        <f t="shared" si="18"/>
        <v>0</v>
      </c>
      <c r="BF147" s="109">
        <f t="shared" si="19"/>
        <v>0</v>
      </c>
      <c r="BG147" s="109">
        <f t="shared" si="20"/>
        <v>0</v>
      </c>
      <c r="BH147" s="109">
        <f t="shared" si="21"/>
        <v>0</v>
      </c>
      <c r="BI147" s="109">
        <f t="shared" si="22"/>
        <v>0</v>
      </c>
      <c r="BJ147" s="18" t="s">
        <v>87</v>
      </c>
      <c r="BK147" s="169">
        <f t="shared" si="23"/>
        <v>0</v>
      </c>
      <c r="BL147" s="18" t="s">
        <v>193</v>
      </c>
      <c r="BM147" s="18" t="s">
        <v>349</v>
      </c>
    </row>
    <row r="148" spans="2:65" s="1" customFormat="1" ht="22.5" customHeight="1">
      <c r="B148" s="132"/>
      <c r="C148" s="161" t="s">
        <v>76</v>
      </c>
      <c r="D148" s="161" t="s">
        <v>189</v>
      </c>
      <c r="E148" s="162" t="s">
        <v>1581</v>
      </c>
      <c r="F148" s="319" t="s">
        <v>1559</v>
      </c>
      <c r="G148" s="319"/>
      <c r="H148" s="319"/>
      <c r="I148" s="319"/>
      <c r="J148" s="265" t="s">
        <v>247</v>
      </c>
      <c r="K148" s="266">
        <v>2</v>
      </c>
      <c r="L148" s="320">
        <v>0</v>
      </c>
      <c r="M148" s="320"/>
      <c r="N148" s="321">
        <f t="shared" si="24"/>
        <v>0</v>
      </c>
      <c r="O148" s="321"/>
      <c r="P148" s="321"/>
      <c r="Q148" s="321"/>
      <c r="R148" s="135"/>
      <c r="T148" s="166" t="s">
        <v>5</v>
      </c>
      <c r="U148" s="42" t="s">
        <v>43</v>
      </c>
      <c r="V148" s="36"/>
      <c r="W148" s="167">
        <f t="shared" si="15"/>
        <v>0</v>
      </c>
      <c r="X148" s="167">
        <v>0</v>
      </c>
      <c r="Y148" s="167">
        <f t="shared" si="16"/>
        <v>0</v>
      </c>
      <c r="Z148" s="167">
        <v>0</v>
      </c>
      <c r="AA148" s="168">
        <f t="shared" si="17"/>
        <v>0</v>
      </c>
      <c r="AR148" s="18" t="s">
        <v>193</v>
      </c>
      <c r="AT148" s="18" t="s">
        <v>189</v>
      </c>
      <c r="AU148" s="18" t="s">
        <v>199</v>
      </c>
      <c r="AY148" s="18" t="s">
        <v>188</v>
      </c>
      <c r="BE148" s="109">
        <f t="shared" si="18"/>
        <v>0</v>
      </c>
      <c r="BF148" s="109">
        <f t="shared" si="19"/>
        <v>0</v>
      </c>
      <c r="BG148" s="109">
        <f t="shared" si="20"/>
        <v>0</v>
      </c>
      <c r="BH148" s="109">
        <f t="shared" si="21"/>
        <v>0</v>
      </c>
      <c r="BI148" s="109">
        <f t="shared" si="22"/>
        <v>0</v>
      </c>
      <c r="BJ148" s="18" t="s">
        <v>87</v>
      </c>
      <c r="BK148" s="169">
        <f t="shared" si="23"/>
        <v>0</v>
      </c>
      <c r="BL148" s="18" t="s">
        <v>193</v>
      </c>
      <c r="BM148" s="18" t="s">
        <v>357</v>
      </c>
    </row>
    <row r="149" spans="2:65" s="1" customFormat="1" ht="57" customHeight="1">
      <c r="B149" s="132"/>
      <c r="C149" s="170" t="s">
        <v>76</v>
      </c>
      <c r="D149" s="170" t="s">
        <v>236</v>
      </c>
      <c r="E149" s="171" t="s">
        <v>1582</v>
      </c>
      <c r="F149" s="331" t="s">
        <v>1583</v>
      </c>
      <c r="G149" s="331"/>
      <c r="H149" s="331"/>
      <c r="I149" s="331"/>
      <c r="J149" s="269" t="s">
        <v>1553</v>
      </c>
      <c r="K149" s="270">
        <v>1</v>
      </c>
      <c r="L149" s="332">
        <v>0</v>
      </c>
      <c r="M149" s="332"/>
      <c r="N149" s="333">
        <f t="shared" si="24"/>
        <v>0</v>
      </c>
      <c r="O149" s="321"/>
      <c r="P149" s="321"/>
      <c r="Q149" s="321"/>
      <c r="R149" s="135"/>
      <c r="T149" s="166" t="s">
        <v>5</v>
      </c>
      <c r="U149" s="42" t="s">
        <v>43</v>
      </c>
      <c r="V149" s="36"/>
      <c r="W149" s="167">
        <f t="shared" si="15"/>
        <v>0</v>
      </c>
      <c r="X149" s="167">
        <v>0</v>
      </c>
      <c r="Y149" s="167">
        <f t="shared" si="16"/>
        <v>0</v>
      </c>
      <c r="Z149" s="167">
        <v>0</v>
      </c>
      <c r="AA149" s="168">
        <f t="shared" si="17"/>
        <v>0</v>
      </c>
      <c r="AR149" s="18" t="s">
        <v>219</v>
      </c>
      <c r="AT149" s="18" t="s">
        <v>236</v>
      </c>
      <c r="AU149" s="18" t="s">
        <v>199</v>
      </c>
      <c r="AY149" s="18" t="s">
        <v>188</v>
      </c>
      <c r="BE149" s="109">
        <f t="shared" si="18"/>
        <v>0</v>
      </c>
      <c r="BF149" s="109">
        <f t="shared" si="19"/>
        <v>0</v>
      </c>
      <c r="BG149" s="109">
        <f t="shared" si="20"/>
        <v>0</v>
      </c>
      <c r="BH149" s="109">
        <f t="shared" si="21"/>
        <v>0</v>
      </c>
      <c r="BI149" s="109">
        <f t="shared" si="22"/>
        <v>0</v>
      </c>
      <c r="BJ149" s="18" t="s">
        <v>87</v>
      </c>
      <c r="BK149" s="169">
        <f t="shared" si="23"/>
        <v>0</v>
      </c>
      <c r="BL149" s="18" t="s">
        <v>193</v>
      </c>
      <c r="BM149" s="18" t="s">
        <v>365</v>
      </c>
    </row>
    <row r="150" spans="2:65" s="1" customFormat="1" ht="22.5" customHeight="1">
      <c r="B150" s="132"/>
      <c r="C150" s="161" t="s">
        <v>76</v>
      </c>
      <c r="D150" s="161" t="s">
        <v>189</v>
      </c>
      <c r="E150" s="162" t="s">
        <v>1582</v>
      </c>
      <c r="F150" s="319" t="s">
        <v>1559</v>
      </c>
      <c r="G150" s="319"/>
      <c r="H150" s="319"/>
      <c r="I150" s="319"/>
      <c r="J150" s="265" t="s">
        <v>1553</v>
      </c>
      <c r="K150" s="266">
        <v>1</v>
      </c>
      <c r="L150" s="320">
        <v>0</v>
      </c>
      <c r="M150" s="320"/>
      <c r="N150" s="321">
        <f t="shared" si="24"/>
        <v>0</v>
      </c>
      <c r="O150" s="321"/>
      <c r="P150" s="321"/>
      <c r="Q150" s="321"/>
      <c r="R150" s="135"/>
      <c r="T150" s="166" t="s">
        <v>5</v>
      </c>
      <c r="U150" s="42" t="s">
        <v>43</v>
      </c>
      <c r="V150" s="36"/>
      <c r="W150" s="167">
        <f t="shared" si="15"/>
        <v>0</v>
      </c>
      <c r="X150" s="167">
        <v>0</v>
      </c>
      <c r="Y150" s="167">
        <f t="shared" si="16"/>
        <v>0</v>
      </c>
      <c r="Z150" s="167">
        <v>0</v>
      </c>
      <c r="AA150" s="168">
        <f t="shared" si="17"/>
        <v>0</v>
      </c>
      <c r="AR150" s="18" t="s">
        <v>193</v>
      </c>
      <c r="AT150" s="18" t="s">
        <v>189</v>
      </c>
      <c r="AU150" s="18" t="s">
        <v>199</v>
      </c>
      <c r="AY150" s="18" t="s">
        <v>188</v>
      </c>
      <c r="BE150" s="109">
        <f t="shared" si="18"/>
        <v>0</v>
      </c>
      <c r="BF150" s="109">
        <f t="shared" si="19"/>
        <v>0</v>
      </c>
      <c r="BG150" s="109">
        <f t="shared" si="20"/>
        <v>0</v>
      </c>
      <c r="BH150" s="109">
        <f t="shared" si="21"/>
        <v>0</v>
      </c>
      <c r="BI150" s="109">
        <f t="shared" si="22"/>
        <v>0</v>
      </c>
      <c r="BJ150" s="18" t="s">
        <v>87</v>
      </c>
      <c r="BK150" s="169">
        <f t="shared" si="23"/>
        <v>0</v>
      </c>
      <c r="BL150" s="18" t="s">
        <v>193</v>
      </c>
      <c r="BM150" s="18" t="s">
        <v>373</v>
      </c>
    </row>
    <row r="151" spans="2:65" s="1" customFormat="1" ht="44.25" customHeight="1">
      <c r="B151" s="132"/>
      <c r="C151" s="170" t="s">
        <v>76</v>
      </c>
      <c r="D151" s="170" t="s">
        <v>236</v>
      </c>
      <c r="E151" s="171" t="s">
        <v>1584</v>
      </c>
      <c r="F151" s="331" t="s">
        <v>1585</v>
      </c>
      <c r="G151" s="331"/>
      <c r="H151" s="331"/>
      <c r="I151" s="331"/>
      <c r="J151" s="269" t="s">
        <v>192</v>
      </c>
      <c r="K151" s="270">
        <v>2</v>
      </c>
      <c r="L151" s="332">
        <v>0</v>
      </c>
      <c r="M151" s="332"/>
      <c r="N151" s="333">
        <f t="shared" si="24"/>
        <v>0</v>
      </c>
      <c r="O151" s="321"/>
      <c r="P151" s="321"/>
      <c r="Q151" s="321"/>
      <c r="R151" s="135"/>
      <c r="T151" s="166" t="s">
        <v>5</v>
      </c>
      <c r="U151" s="42" t="s">
        <v>43</v>
      </c>
      <c r="V151" s="36"/>
      <c r="W151" s="167">
        <f t="shared" si="15"/>
        <v>0</v>
      </c>
      <c r="X151" s="167">
        <v>0</v>
      </c>
      <c r="Y151" s="167">
        <f t="shared" si="16"/>
        <v>0</v>
      </c>
      <c r="Z151" s="167">
        <v>0</v>
      </c>
      <c r="AA151" s="168">
        <f t="shared" si="17"/>
        <v>0</v>
      </c>
      <c r="AR151" s="18" t="s">
        <v>219</v>
      </c>
      <c r="AT151" s="18" t="s">
        <v>236</v>
      </c>
      <c r="AU151" s="18" t="s">
        <v>199</v>
      </c>
      <c r="AY151" s="18" t="s">
        <v>188</v>
      </c>
      <c r="BE151" s="109">
        <f t="shared" si="18"/>
        <v>0</v>
      </c>
      <c r="BF151" s="109">
        <f t="shared" si="19"/>
        <v>0</v>
      </c>
      <c r="BG151" s="109">
        <f t="shared" si="20"/>
        <v>0</v>
      </c>
      <c r="BH151" s="109">
        <f t="shared" si="21"/>
        <v>0</v>
      </c>
      <c r="BI151" s="109">
        <f t="shared" si="22"/>
        <v>0</v>
      </c>
      <c r="BJ151" s="18" t="s">
        <v>87</v>
      </c>
      <c r="BK151" s="169">
        <f t="shared" si="23"/>
        <v>0</v>
      </c>
      <c r="BL151" s="18" t="s">
        <v>193</v>
      </c>
      <c r="BM151" s="18" t="s">
        <v>380</v>
      </c>
    </row>
    <row r="152" spans="2:65" s="1" customFormat="1" ht="22.5" customHeight="1">
      <c r="B152" s="132"/>
      <c r="C152" s="161" t="s">
        <v>76</v>
      </c>
      <c r="D152" s="161" t="s">
        <v>189</v>
      </c>
      <c r="E152" s="162" t="s">
        <v>1586</v>
      </c>
      <c r="F152" s="319" t="s">
        <v>1559</v>
      </c>
      <c r="G152" s="319"/>
      <c r="H152" s="319"/>
      <c r="I152" s="319"/>
      <c r="J152" s="265" t="s">
        <v>192</v>
      </c>
      <c r="K152" s="266">
        <v>2</v>
      </c>
      <c r="L152" s="320">
        <v>0</v>
      </c>
      <c r="M152" s="320"/>
      <c r="N152" s="321">
        <f t="shared" si="24"/>
        <v>0</v>
      </c>
      <c r="O152" s="321"/>
      <c r="P152" s="321"/>
      <c r="Q152" s="321"/>
      <c r="R152" s="135"/>
      <c r="T152" s="166" t="s">
        <v>5</v>
      </c>
      <c r="U152" s="42" t="s">
        <v>43</v>
      </c>
      <c r="V152" s="36"/>
      <c r="W152" s="167">
        <f t="shared" si="15"/>
        <v>0</v>
      </c>
      <c r="X152" s="167">
        <v>0</v>
      </c>
      <c r="Y152" s="167">
        <f t="shared" si="16"/>
        <v>0</v>
      </c>
      <c r="Z152" s="167">
        <v>0</v>
      </c>
      <c r="AA152" s="168">
        <f t="shared" si="17"/>
        <v>0</v>
      </c>
      <c r="AR152" s="18" t="s">
        <v>193</v>
      </c>
      <c r="AT152" s="18" t="s">
        <v>189</v>
      </c>
      <c r="AU152" s="18" t="s">
        <v>199</v>
      </c>
      <c r="AY152" s="18" t="s">
        <v>188</v>
      </c>
      <c r="BE152" s="109">
        <f t="shared" si="18"/>
        <v>0</v>
      </c>
      <c r="BF152" s="109">
        <f t="shared" si="19"/>
        <v>0</v>
      </c>
      <c r="BG152" s="109">
        <f t="shared" si="20"/>
        <v>0</v>
      </c>
      <c r="BH152" s="109">
        <f t="shared" si="21"/>
        <v>0</v>
      </c>
      <c r="BI152" s="109">
        <f t="shared" si="22"/>
        <v>0</v>
      </c>
      <c r="BJ152" s="18" t="s">
        <v>87</v>
      </c>
      <c r="BK152" s="169">
        <f t="shared" si="23"/>
        <v>0</v>
      </c>
      <c r="BL152" s="18" t="s">
        <v>193</v>
      </c>
      <c r="BM152" s="18" t="s">
        <v>387</v>
      </c>
    </row>
    <row r="153" spans="2:65" s="1" customFormat="1" ht="22.5" customHeight="1">
      <c r="B153" s="132"/>
      <c r="C153" s="170" t="s">
        <v>76</v>
      </c>
      <c r="D153" s="170" t="s">
        <v>236</v>
      </c>
      <c r="E153" s="171" t="s">
        <v>1587</v>
      </c>
      <c r="F153" s="331" t="s">
        <v>1588</v>
      </c>
      <c r="G153" s="331"/>
      <c r="H153" s="331"/>
      <c r="I153" s="331"/>
      <c r="J153" s="269" t="s">
        <v>1553</v>
      </c>
      <c r="K153" s="270">
        <v>1</v>
      </c>
      <c r="L153" s="332">
        <v>0</v>
      </c>
      <c r="M153" s="332"/>
      <c r="N153" s="333">
        <f t="shared" si="24"/>
        <v>0</v>
      </c>
      <c r="O153" s="321"/>
      <c r="P153" s="321"/>
      <c r="Q153" s="321"/>
      <c r="R153" s="135"/>
      <c r="T153" s="166" t="s">
        <v>5</v>
      </c>
      <c r="U153" s="42" t="s">
        <v>43</v>
      </c>
      <c r="V153" s="36"/>
      <c r="W153" s="167">
        <f t="shared" si="15"/>
        <v>0</v>
      </c>
      <c r="X153" s="167">
        <v>0</v>
      </c>
      <c r="Y153" s="167">
        <f t="shared" si="16"/>
        <v>0</v>
      </c>
      <c r="Z153" s="167">
        <v>0</v>
      </c>
      <c r="AA153" s="168">
        <f t="shared" si="17"/>
        <v>0</v>
      </c>
      <c r="AR153" s="18" t="s">
        <v>219</v>
      </c>
      <c r="AT153" s="18" t="s">
        <v>236</v>
      </c>
      <c r="AU153" s="18" t="s">
        <v>199</v>
      </c>
      <c r="AY153" s="18" t="s">
        <v>188</v>
      </c>
      <c r="BE153" s="109">
        <f t="shared" si="18"/>
        <v>0</v>
      </c>
      <c r="BF153" s="109">
        <f t="shared" si="19"/>
        <v>0</v>
      </c>
      <c r="BG153" s="109">
        <f t="shared" si="20"/>
        <v>0</v>
      </c>
      <c r="BH153" s="109">
        <f t="shared" si="21"/>
        <v>0</v>
      </c>
      <c r="BI153" s="109">
        <f t="shared" si="22"/>
        <v>0</v>
      </c>
      <c r="BJ153" s="18" t="s">
        <v>87</v>
      </c>
      <c r="BK153" s="169">
        <f t="shared" si="23"/>
        <v>0</v>
      </c>
      <c r="BL153" s="18" t="s">
        <v>193</v>
      </c>
      <c r="BM153" s="18" t="s">
        <v>396</v>
      </c>
    </row>
    <row r="154" spans="2:65" s="1" customFormat="1" ht="22.5" customHeight="1">
      <c r="B154" s="132"/>
      <c r="C154" s="161" t="s">
        <v>76</v>
      </c>
      <c r="D154" s="161" t="s">
        <v>189</v>
      </c>
      <c r="E154" s="162" t="s">
        <v>1589</v>
      </c>
      <c r="F154" s="319" t="s">
        <v>1559</v>
      </c>
      <c r="G154" s="319"/>
      <c r="H154" s="319"/>
      <c r="I154" s="319"/>
      <c r="J154" s="265" t="s">
        <v>1553</v>
      </c>
      <c r="K154" s="266">
        <v>1</v>
      </c>
      <c r="L154" s="320">
        <v>0</v>
      </c>
      <c r="M154" s="320"/>
      <c r="N154" s="321">
        <f t="shared" si="24"/>
        <v>0</v>
      </c>
      <c r="O154" s="321"/>
      <c r="P154" s="321"/>
      <c r="Q154" s="321"/>
      <c r="R154" s="135"/>
      <c r="T154" s="166" t="s">
        <v>5</v>
      </c>
      <c r="U154" s="42" t="s">
        <v>43</v>
      </c>
      <c r="V154" s="36"/>
      <c r="W154" s="167">
        <f t="shared" si="15"/>
        <v>0</v>
      </c>
      <c r="X154" s="167">
        <v>0</v>
      </c>
      <c r="Y154" s="167">
        <f t="shared" si="16"/>
        <v>0</v>
      </c>
      <c r="Z154" s="167">
        <v>0</v>
      </c>
      <c r="AA154" s="168">
        <f t="shared" si="17"/>
        <v>0</v>
      </c>
      <c r="AR154" s="18" t="s">
        <v>193</v>
      </c>
      <c r="AT154" s="18" t="s">
        <v>189</v>
      </c>
      <c r="AU154" s="18" t="s">
        <v>199</v>
      </c>
      <c r="AY154" s="18" t="s">
        <v>188</v>
      </c>
      <c r="BE154" s="109">
        <f t="shared" si="18"/>
        <v>0</v>
      </c>
      <c r="BF154" s="109">
        <f t="shared" si="19"/>
        <v>0</v>
      </c>
      <c r="BG154" s="109">
        <f t="shared" si="20"/>
        <v>0</v>
      </c>
      <c r="BH154" s="109">
        <f t="shared" si="21"/>
        <v>0</v>
      </c>
      <c r="BI154" s="109">
        <f t="shared" si="22"/>
        <v>0</v>
      </c>
      <c r="BJ154" s="18" t="s">
        <v>87</v>
      </c>
      <c r="BK154" s="169">
        <f t="shared" si="23"/>
        <v>0</v>
      </c>
      <c r="BL154" s="18" t="s">
        <v>193</v>
      </c>
      <c r="BM154" s="18" t="s">
        <v>404</v>
      </c>
    </row>
    <row r="155" spans="2:65" s="1" customFormat="1" ht="22.5" customHeight="1">
      <c r="B155" s="132"/>
      <c r="C155" s="170" t="s">
        <v>76</v>
      </c>
      <c r="D155" s="170" t="s">
        <v>236</v>
      </c>
      <c r="E155" s="171" t="s">
        <v>1590</v>
      </c>
      <c r="F155" s="331" t="s">
        <v>1591</v>
      </c>
      <c r="G155" s="331"/>
      <c r="H155" s="331"/>
      <c r="I155" s="331"/>
      <c r="J155" s="269" t="s">
        <v>1553</v>
      </c>
      <c r="K155" s="270">
        <v>1</v>
      </c>
      <c r="L155" s="332">
        <v>0</v>
      </c>
      <c r="M155" s="332"/>
      <c r="N155" s="333">
        <f t="shared" si="24"/>
        <v>0</v>
      </c>
      <c r="O155" s="321"/>
      <c r="P155" s="321"/>
      <c r="Q155" s="321"/>
      <c r="R155" s="135"/>
      <c r="T155" s="166" t="s">
        <v>5</v>
      </c>
      <c r="U155" s="42" t="s">
        <v>43</v>
      </c>
      <c r="V155" s="36"/>
      <c r="W155" s="167">
        <f t="shared" si="15"/>
        <v>0</v>
      </c>
      <c r="X155" s="167">
        <v>0</v>
      </c>
      <c r="Y155" s="167">
        <f t="shared" si="16"/>
        <v>0</v>
      </c>
      <c r="Z155" s="167">
        <v>0</v>
      </c>
      <c r="AA155" s="168">
        <f t="shared" si="17"/>
        <v>0</v>
      </c>
      <c r="AR155" s="18" t="s">
        <v>219</v>
      </c>
      <c r="AT155" s="18" t="s">
        <v>236</v>
      </c>
      <c r="AU155" s="18" t="s">
        <v>199</v>
      </c>
      <c r="AY155" s="18" t="s">
        <v>188</v>
      </c>
      <c r="BE155" s="109">
        <f t="shared" si="18"/>
        <v>0</v>
      </c>
      <c r="BF155" s="109">
        <f t="shared" si="19"/>
        <v>0</v>
      </c>
      <c r="BG155" s="109">
        <f t="shared" si="20"/>
        <v>0</v>
      </c>
      <c r="BH155" s="109">
        <f t="shared" si="21"/>
        <v>0</v>
      </c>
      <c r="BI155" s="109">
        <f t="shared" si="22"/>
        <v>0</v>
      </c>
      <c r="BJ155" s="18" t="s">
        <v>87</v>
      </c>
      <c r="BK155" s="169">
        <f t="shared" si="23"/>
        <v>0</v>
      </c>
      <c r="BL155" s="18" t="s">
        <v>193</v>
      </c>
      <c r="BM155" s="18" t="s">
        <v>412</v>
      </c>
    </row>
    <row r="156" spans="2:65" s="10" customFormat="1" ht="22.35" customHeight="1">
      <c r="B156" s="150"/>
      <c r="C156" s="151"/>
      <c r="D156" s="160" t="s">
        <v>1546</v>
      </c>
      <c r="E156" s="160"/>
      <c r="F156" s="267"/>
      <c r="G156" s="267"/>
      <c r="H156" s="267"/>
      <c r="I156" s="267"/>
      <c r="J156" s="267"/>
      <c r="K156" s="267"/>
      <c r="L156" s="258"/>
      <c r="M156" s="258"/>
      <c r="N156" s="317">
        <f>BK156</f>
        <v>0</v>
      </c>
      <c r="O156" s="318"/>
      <c r="P156" s="318"/>
      <c r="Q156" s="318"/>
      <c r="R156" s="153"/>
      <c r="T156" s="154"/>
      <c r="U156" s="151"/>
      <c r="V156" s="151"/>
      <c r="W156" s="155">
        <f>SUM(W157:W160)</f>
        <v>0</v>
      </c>
      <c r="X156" s="151"/>
      <c r="Y156" s="155">
        <f>SUM(Y157:Y160)</f>
        <v>0</v>
      </c>
      <c r="Z156" s="151"/>
      <c r="AA156" s="156">
        <f>SUM(AA157:AA160)</f>
        <v>0</v>
      </c>
      <c r="AR156" s="157" t="s">
        <v>83</v>
      </c>
      <c r="AT156" s="158" t="s">
        <v>75</v>
      </c>
      <c r="AU156" s="158" t="s">
        <v>87</v>
      </c>
      <c r="AY156" s="157" t="s">
        <v>188</v>
      </c>
      <c r="BK156" s="159">
        <f>SUM(BK157:BK160)</f>
        <v>0</v>
      </c>
    </row>
    <row r="157" spans="2:65" s="1" customFormat="1" ht="82.5" customHeight="1">
      <c r="B157" s="132"/>
      <c r="C157" s="161" t="s">
        <v>76</v>
      </c>
      <c r="D157" s="161" t="s">
        <v>189</v>
      </c>
      <c r="E157" s="162" t="s">
        <v>1592</v>
      </c>
      <c r="F157" s="319" t="s">
        <v>1593</v>
      </c>
      <c r="G157" s="319"/>
      <c r="H157" s="319"/>
      <c r="I157" s="319"/>
      <c r="J157" s="265" t="s">
        <v>1553</v>
      </c>
      <c r="K157" s="266">
        <v>1</v>
      </c>
      <c r="L157" s="320">
        <v>0</v>
      </c>
      <c r="M157" s="320"/>
      <c r="N157" s="321">
        <f>ROUND(L157*K157,3)</f>
        <v>0</v>
      </c>
      <c r="O157" s="321"/>
      <c r="P157" s="321"/>
      <c r="Q157" s="321"/>
      <c r="R157" s="135"/>
      <c r="T157" s="166" t="s">
        <v>5</v>
      </c>
      <c r="U157" s="42" t="s">
        <v>43</v>
      </c>
      <c r="V157" s="36"/>
      <c r="W157" s="167">
        <f>V157*K157</f>
        <v>0</v>
      </c>
      <c r="X157" s="167">
        <v>0</v>
      </c>
      <c r="Y157" s="167">
        <f>X157*K157</f>
        <v>0</v>
      </c>
      <c r="Z157" s="167">
        <v>0</v>
      </c>
      <c r="AA157" s="168">
        <f>Z157*K157</f>
        <v>0</v>
      </c>
      <c r="AR157" s="18" t="s">
        <v>193</v>
      </c>
      <c r="AT157" s="18" t="s">
        <v>189</v>
      </c>
      <c r="AU157" s="18" t="s">
        <v>199</v>
      </c>
      <c r="AY157" s="18" t="s">
        <v>188</v>
      </c>
      <c r="BE157" s="109">
        <f>IF(U157="základná",N157,0)</f>
        <v>0</v>
      </c>
      <c r="BF157" s="109">
        <f>IF(U157="znížená",N157,0)</f>
        <v>0</v>
      </c>
      <c r="BG157" s="109">
        <f>IF(U157="zákl. prenesená",N157,0)</f>
        <v>0</v>
      </c>
      <c r="BH157" s="109">
        <f>IF(U157="zníž. prenesená",N157,0)</f>
        <v>0</v>
      </c>
      <c r="BI157" s="109">
        <f>IF(U157="nulová",N157,0)</f>
        <v>0</v>
      </c>
      <c r="BJ157" s="18" t="s">
        <v>87</v>
      </c>
      <c r="BK157" s="169">
        <f>ROUND(L157*K157,3)</f>
        <v>0</v>
      </c>
      <c r="BL157" s="18" t="s">
        <v>193</v>
      </c>
      <c r="BM157" s="18" t="s">
        <v>420</v>
      </c>
    </row>
    <row r="158" spans="2:65" s="1" customFormat="1" ht="22.5" customHeight="1">
      <c r="B158" s="132"/>
      <c r="C158" s="161" t="s">
        <v>76</v>
      </c>
      <c r="D158" s="161" t="s">
        <v>189</v>
      </c>
      <c r="E158" s="162" t="s">
        <v>1594</v>
      </c>
      <c r="F158" s="319" t="s">
        <v>1595</v>
      </c>
      <c r="G158" s="319"/>
      <c r="H158" s="319"/>
      <c r="I158" s="319"/>
      <c r="J158" s="265" t="s">
        <v>1534</v>
      </c>
      <c r="K158" s="266">
        <v>1</v>
      </c>
      <c r="L158" s="320">
        <v>0</v>
      </c>
      <c r="M158" s="320"/>
      <c r="N158" s="321">
        <f>ROUND(L158*K158,3)</f>
        <v>0</v>
      </c>
      <c r="O158" s="321"/>
      <c r="P158" s="321"/>
      <c r="Q158" s="321"/>
      <c r="R158" s="135"/>
      <c r="T158" s="166" t="s">
        <v>5</v>
      </c>
      <c r="U158" s="42" t="s">
        <v>43</v>
      </c>
      <c r="V158" s="36"/>
      <c r="W158" s="167">
        <f>V158*K158</f>
        <v>0</v>
      </c>
      <c r="X158" s="167">
        <v>0</v>
      </c>
      <c r="Y158" s="167">
        <f>X158*K158</f>
        <v>0</v>
      </c>
      <c r="Z158" s="167">
        <v>0</v>
      </c>
      <c r="AA158" s="168">
        <f>Z158*K158</f>
        <v>0</v>
      </c>
      <c r="AR158" s="18" t="s">
        <v>193</v>
      </c>
      <c r="AT158" s="18" t="s">
        <v>189</v>
      </c>
      <c r="AU158" s="18" t="s">
        <v>199</v>
      </c>
      <c r="AY158" s="18" t="s">
        <v>188</v>
      </c>
      <c r="BE158" s="109">
        <f>IF(U158="základná",N158,0)</f>
        <v>0</v>
      </c>
      <c r="BF158" s="109">
        <f>IF(U158="znížená",N158,0)</f>
        <v>0</v>
      </c>
      <c r="BG158" s="109">
        <f>IF(U158="zákl. prenesená",N158,0)</f>
        <v>0</v>
      </c>
      <c r="BH158" s="109">
        <f>IF(U158="zníž. prenesená",N158,0)</f>
        <v>0</v>
      </c>
      <c r="BI158" s="109">
        <f>IF(U158="nulová",N158,0)</f>
        <v>0</v>
      </c>
      <c r="BJ158" s="18" t="s">
        <v>87</v>
      </c>
      <c r="BK158" s="169">
        <f>ROUND(L158*K158,3)</f>
        <v>0</v>
      </c>
      <c r="BL158" s="18" t="s">
        <v>193</v>
      </c>
      <c r="BM158" s="18" t="s">
        <v>428</v>
      </c>
    </row>
    <row r="159" spans="2:65" s="1" customFormat="1" ht="31.5" customHeight="1">
      <c r="B159" s="132"/>
      <c r="C159" s="161" t="s">
        <v>76</v>
      </c>
      <c r="D159" s="161" t="s">
        <v>189</v>
      </c>
      <c r="E159" s="162" t="s">
        <v>1596</v>
      </c>
      <c r="F159" s="319" t="s">
        <v>1597</v>
      </c>
      <c r="G159" s="319"/>
      <c r="H159" s="319"/>
      <c r="I159" s="319"/>
      <c r="J159" s="265" t="s">
        <v>1534</v>
      </c>
      <c r="K159" s="266">
        <v>1</v>
      </c>
      <c r="L159" s="320">
        <v>0</v>
      </c>
      <c r="M159" s="320"/>
      <c r="N159" s="321">
        <f>ROUND(L159*K159,3)</f>
        <v>0</v>
      </c>
      <c r="O159" s="321"/>
      <c r="P159" s="321"/>
      <c r="Q159" s="321"/>
      <c r="R159" s="135"/>
      <c r="T159" s="166" t="s">
        <v>5</v>
      </c>
      <c r="U159" s="42" t="s">
        <v>43</v>
      </c>
      <c r="V159" s="36"/>
      <c r="W159" s="167">
        <f>V159*K159</f>
        <v>0</v>
      </c>
      <c r="X159" s="167">
        <v>0</v>
      </c>
      <c r="Y159" s="167">
        <f>X159*K159</f>
        <v>0</v>
      </c>
      <c r="Z159" s="167">
        <v>0</v>
      </c>
      <c r="AA159" s="168">
        <f>Z159*K159</f>
        <v>0</v>
      </c>
      <c r="AR159" s="18" t="s">
        <v>193</v>
      </c>
      <c r="AT159" s="18" t="s">
        <v>189</v>
      </c>
      <c r="AU159" s="18" t="s">
        <v>199</v>
      </c>
      <c r="AY159" s="18" t="s">
        <v>188</v>
      </c>
      <c r="BE159" s="109">
        <f>IF(U159="základná",N159,0)</f>
        <v>0</v>
      </c>
      <c r="BF159" s="109">
        <f>IF(U159="znížená",N159,0)</f>
        <v>0</v>
      </c>
      <c r="BG159" s="109">
        <f>IF(U159="zákl. prenesená",N159,0)</f>
        <v>0</v>
      </c>
      <c r="BH159" s="109">
        <f>IF(U159="zníž. prenesená",N159,0)</f>
        <v>0</v>
      </c>
      <c r="BI159" s="109">
        <f>IF(U159="nulová",N159,0)</f>
        <v>0</v>
      </c>
      <c r="BJ159" s="18" t="s">
        <v>87</v>
      </c>
      <c r="BK159" s="169">
        <f>ROUND(L159*K159,3)</f>
        <v>0</v>
      </c>
      <c r="BL159" s="18" t="s">
        <v>193</v>
      </c>
      <c r="BM159" s="18" t="s">
        <v>436</v>
      </c>
    </row>
    <row r="160" spans="2:65" s="1" customFormat="1" ht="22.5" customHeight="1">
      <c r="B160" s="132"/>
      <c r="C160" s="161" t="s">
        <v>76</v>
      </c>
      <c r="D160" s="161" t="s">
        <v>189</v>
      </c>
      <c r="E160" s="162" t="s">
        <v>1598</v>
      </c>
      <c r="F160" s="319" t="s">
        <v>1599</v>
      </c>
      <c r="G160" s="319"/>
      <c r="H160" s="319"/>
      <c r="I160" s="319"/>
      <c r="J160" s="265" t="s">
        <v>1534</v>
      </c>
      <c r="K160" s="266">
        <v>1</v>
      </c>
      <c r="L160" s="320">
        <v>0</v>
      </c>
      <c r="M160" s="320"/>
      <c r="N160" s="321">
        <f>ROUND(L160*K160,3)</f>
        <v>0</v>
      </c>
      <c r="O160" s="321"/>
      <c r="P160" s="321"/>
      <c r="Q160" s="321"/>
      <c r="R160" s="135"/>
      <c r="T160" s="166" t="s">
        <v>5</v>
      </c>
      <c r="U160" s="42" t="s">
        <v>43</v>
      </c>
      <c r="V160" s="36"/>
      <c r="W160" s="167">
        <f>V160*K160</f>
        <v>0</v>
      </c>
      <c r="X160" s="167">
        <v>0</v>
      </c>
      <c r="Y160" s="167">
        <f>X160*K160</f>
        <v>0</v>
      </c>
      <c r="Z160" s="167">
        <v>0</v>
      </c>
      <c r="AA160" s="168">
        <f>Z160*K160</f>
        <v>0</v>
      </c>
      <c r="AR160" s="18" t="s">
        <v>193</v>
      </c>
      <c r="AT160" s="18" t="s">
        <v>189</v>
      </c>
      <c r="AU160" s="18" t="s">
        <v>199</v>
      </c>
      <c r="AY160" s="18" t="s">
        <v>188</v>
      </c>
      <c r="BE160" s="109">
        <f>IF(U160="základná",N160,0)</f>
        <v>0</v>
      </c>
      <c r="BF160" s="109">
        <f>IF(U160="znížená",N160,0)</f>
        <v>0</v>
      </c>
      <c r="BG160" s="109">
        <f>IF(U160="zákl. prenesená",N160,0)</f>
        <v>0</v>
      </c>
      <c r="BH160" s="109">
        <f>IF(U160="zníž. prenesená",N160,0)</f>
        <v>0</v>
      </c>
      <c r="BI160" s="109">
        <f>IF(U160="nulová",N160,0)</f>
        <v>0</v>
      </c>
      <c r="BJ160" s="18" t="s">
        <v>87</v>
      </c>
      <c r="BK160" s="169">
        <f>ROUND(L160*K160,3)</f>
        <v>0</v>
      </c>
      <c r="BL160" s="18" t="s">
        <v>193</v>
      </c>
      <c r="BM160" s="18" t="s">
        <v>444</v>
      </c>
    </row>
    <row r="161" spans="2:63" s="1" customFormat="1" ht="49.9" customHeight="1">
      <c r="B161" s="35"/>
      <c r="C161" s="36"/>
      <c r="D161" s="152" t="s">
        <v>1054</v>
      </c>
      <c r="E161" s="36"/>
      <c r="F161" s="36"/>
      <c r="G161" s="36"/>
      <c r="H161" s="36"/>
      <c r="I161" s="36"/>
      <c r="J161" s="36"/>
      <c r="K161" s="36"/>
      <c r="L161" s="275"/>
      <c r="M161" s="275"/>
      <c r="N161" s="312">
        <f>BK161</f>
        <v>0</v>
      </c>
      <c r="O161" s="313"/>
      <c r="P161" s="313"/>
      <c r="Q161" s="313"/>
      <c r="R161" s="37"/>
      <c r="T161" s="172"/>
      <c r="U161" s="36"/>
      <c r="V161" s="36"/>
      <c r="W161" s="36"/>
      <c r="X161" s="36"/>
      <c r="Y161" s="36"/>
      <c r="Z161" s="36"/>
      <c r="AA161" s="69"/>
      <c r="AT161" s="18" t="s">
        <v>75</v>
      </c>
      <c r="AU161" s="18" t="s">
        <v>76</v>
      </c>
      <c r="AY161" s="18" t="s">
        <v>1055</v>
      </c>
      <c r="BK161" s="169">
        <f>SUM(BK162:BK166)</f>
        <v>0</v>
      </c>
    </row>
    <row r="162" spans="2:63" s="1" customFormat="1" ht="22.35" customHeight="1">
      <c r="B162" s="35"/>
      <c r="C162" s="173" t="s">
        <v>5</v>
      </c>
      <c r="D162" s="173" t="s">
        <v>189</v>
      </c>
      <c r="E162" s="174" t="s">
        <v>5</v>
      </c>
      <c r="F162" s="322" t="s">
        <v>5</v>
      </c>
      <c r="G162" s="322"/>
      <c r="H162" s="322"/>
      <c r="I162" s="322"/>
      <c r="J162" s="175" t="s">
        <v>5</v>
      </c>
      <c r="K162" s="165"/>
      <c r="L162" s="320"/>
      <c r="M162" s="321"/>
      <c r="N162" s="321">
        <f t="shared" ref="N161:N166" si="25">BK162</f>
        <v>0</v>
      </c>
      <c r="O162" s="321"/>
      <c r="P162" s="321"/>
      <c r="Q162" s="321"/>
      <c r="R162" s="37"/>
      <c r="T162" s="166" t="s">
        <v>5</v>
      </c>
      <c r="U162" s="176" t="s">
        <v>43</v>
      </c>
      <c r="V162" s="36"/>
      <c r="W162" s="36"/>
      <c r="X162" s="36"/>
      <c r="Y162" s="36"/>
      <c r="Z162" s="36"/>
      <c r="AA162" s="69"/>
      <c r="AT162" s="18" t="s">
        <v>1055</v>
      </c>
      <c r="AU162" s="18" t="s">
        <v>83</v>
      </c>
      <c r="AY162" s="18" t="s">
        <v>1055</v>
      </c>
      <c r="BE162" s="109">
        <f>IF(U162="základná",N162,0)</f>
        <v>0</v>
      </c>
      <c r="BF162" s="109">
        <f>IF(U162="znížená",N162,0)</f>
        <v>0</v>
      </c>
      <c r="BG162" s="109">
        <f>IF(U162="zákl. prenesená",N162,0)</f>
        <v>0</v>
      </c>
      <c r="BH162" s="109">
        <f>IF(U162="zníž. prenesená",N162,0)</f>
        <v>0</v>
      </c>
      <c r="BI162" s="109">
        <f>IF(U162="nulová",N162,0)</f>
        <v>0</v>
      </c>
      <c r="BJ162" s="18" t="s">
        <v>87</v>
      </c>
      <c r="BK162" s="169">
        <f>L162*K162</f>
        <v>0</v>
      </c>
    </row>
    <row r="163" spans="2:63" s="1" customFormat="1" ht="22.35" customHeight="1">
      <c r="B163" s="35"/>
      <c r="C163" s="173" t="s">
        <v>5</v>
      </c>
      <c r="D163" s="173" t="s">
        <v>189</v>
      </c>
      <c r="E163" s="174" t="s">
        <v>5</v>
      </c>
      <c r="F163" s="322" t="s">
        <v>5</v>
      </c>
      <c r="G163" s="322"/>
      <c r="H163" s="322"/>
      <c r="I163" s="322"/>
      <c r="J163" s="175" t="s">
        <v>5</v>
      </c>
      <c r="K163" s="165"/>
      <c r="L163" s="320"/>
      <c r="M163" s="321"/>
      <c r="N163" s="321">
        <f t="shared" si="25"/>
        <v>0</v>
      </c>
      <c r="O163" s="321"/>
      <c r="P163" s="321"/>
      <c r="Q163" s="321"/>
      <c r="R163" s="37"/>
      <c r="T163" s="166" t="s">
        <v>5</v>
      </c>
      <c r="U163" s="176" t="s">
        <v>43</v>
      </c>
      <c r="V163" s="36"/>
      <c r="W163" s="36"/>
      <c r="X163" s="36"/>
      <c r="Y163" s="36"/>
      <c r="Z163" s="36"/>
      <c r="AA163" s="69"/>
      <c r="AT163" s="18" t="s">
        <v>1055</v>
      </c>
      <c r="AU163" s="18" t="s">
        <v>83</v>
      </c>
      <c r="AY163" s="18" t="s">
        <v>1055</v>
      </c>
      <c r="BE163" s="109">
        <f>IF(U163="základná",N163,0)</f>
        <v>0</v>
      </c>
      <c r="BF163" s="109">
        <f>IF(U163="znížená",N163,0)</f>
        <v>0</v>
      </c>
      <c r="BG163" s="109">
        <f>IF(U163="zákl. prenesená",N163,0)</f>
        <v>0</v>
      </c>
      <c r="BH163" s="109">
        <f>IF(U163="zníž. prenesená",N163,0)</f>
        <v>0</v>
      </c>
      <c r="BI163" s="109">
        <f>IF(U163="nulová",N163,0)</f>
        <v>0</v>
      </c>
      <c r="BJ163" s="18" t="s">
        <v>87</v>
      </c>
      <c r="BK163" s="169">
        <f>L163*K163</f>
        <v>0</v>
      </c>
    </row>
    <row r="164" spans="2:63" s="1" customFormat="1" ht="22.35" customHeight="1">
      <c r="B164" s="35"/>
      <c r="C164" s="173" t="s">
        <v>5</v>
      </c>
      <c r="D164" s="173" t="s">
        <v>189</v>
      </c>
      <c r="E164" s="174" t="s">
        <v>5</v>
      </c>
      <c r="F164" s="322" t="s">
        <v>5</v>
      </c>
      <c r="G164" s="322"/>
      <c r="H164" s="322"/>
      <c r="I164" s="322"/>
      <c r="J164" s="175" t="s">
        <v>5</v>
      </c>
      <c r="K164" s="165"/>
      <c r="L164" s="320"/>
      <c r="M164" s="321"/>
      <c r="N164" s="321">
        <f t="shared" si="25"/>
        <v>0</v>
      </c>
      <c r="O164" s="321"/>
      <c r="P164" s="321"/>
      <c r="Q164" s="321"/>
      <c r="R164" s="37"/>
      <c r="T164" s="166" t="s">
        <v>5</v>
      </c>
      <c r="U164" s="176" t="s">
        <v>43</v>
      </c>
      <c r="V164" s="36"/>
      <c r="W164" s="36"/>
      <c r="X164" s="36"/>
      <c r="Y164" s="36"/>
      <c r="Z164" s="36"/>
      <c r="AA164" s="69"/>
      <c r="AT164" s="18" t="s">
        <v>1055</v>
      </c>
      <c r="AU164" s="18" t="s">
        <v>83</v>
      </c>
      <c r="AY164" s="18" t="s">
        <v>1055</v>
      </c>
      <c r="BE164" s="109">
        <f>IF(U164="základná",N164,0)</f>
        <v>0</v>
      </c>
      <c r="BF164" s="109">
        <f>IF(U164="znížená",N164,0)</f>
        <v>0</v>
      </c>
      <c r="BG164" s="109">
        <f>IF(U164="zákl. prenesená",N164,0)</f>
        <v>0</v>
      </c>
      <c r="BH164" s="109">
        <f>IF(U164="zníž. prenesená",N164,0)</f>
        <v>0</v>
      </c>
      <c r="BI164" s="109">
        <f>IF(U164="nulová",N164,0)</f>
        <v>0</v>
      </c>
      <c r="BJ164" s="18" t="s">
        <v>87</v>
      </c>
      <c r="BK164" s="169">
        <f>L164*K164</f>
        <v>0</v>
      </c>
    </row>
    <row r="165" spans="2:63" s="1" customFormat="1" ht="22.35" customHeight="1">
      <c r="B165" s="35"/>
      <c r="C165" s="173" t="s">
        <v>5</v>
      </c>
      <c r="D165" s="173" t="s">
        <v>189</v>
      </c>
      <c r="E165" s="174" t="s">
        <v>5</v>
      </c>
      <c r="F165" s="322" t="s">
        <v>5</v>
      </c>
      <c r="G165" s="322"/>
      <c r="H165" s="322"/>
      <c r="I165" s="322"/>
      <c r="J165" s="175" t="s">
        <v>5</v>
      </c>
      <c r="K165" s="165"/>
      <c r="L165" s="320"/>
      <c r="M165" s="321"/>
      <c r="N165" s="321">
        <f t="shared" si="25"/>
        <v>0</v>
      </c>
      <c r="O165" s="321"/>
      <c r="P165" s="321"/>
      <c r="Q165" s="321"/>
      <c r="R165" s="37"/>
      <c r="T165" s="166" t="s">
        <v>5</v>
      </c>
      <c r="U165" s="176" t="s">
        <v>43</v>
      </c>
      <c r="V165" s="36"/>
      <c r="W165" s="36"/>
      <c r="X165" s="36"/>
      <c r="Y165" s="36"/>
      <c r="Z165" s="36"/>
      <c r="AA165" s="69"/>
      <c r="AT165" s="18" t="s">
        <v>1055</v>
      </c>
      <c r="AU165" s="18" t="s">
        <v>83</v>
      </c>
      <c r="AY165" s="18" t="s">
        <v>1055</v>
      </c>
      <c r="BE165" s="109">
        <f>IF(U165="základná",N165,0)</f>
        <v>0</v>
      </c>
      <c r="BF165" s="109">
        <f>IF(U165="znížená",N165,0)</f>
        <v>0</v>
      </c>
      <c r="BG165" s="109">
        <f>IF(U165="zákl. prenesená",N165,0)</f>
        <v>0</v>
      </c>
      <c r="BH165" s="109">
        <f>IF(U165="zníž. prenesená",N165,0)</f>
        <v>0</v>
      </c>
      <c r="BI165" s="109">
        <f>IF(U165="nulová",N165,0)</f>
        <v>0</v>
      </c>
      <c r="BJ165" s="18" t="s">
        <v>87</v>
      </c>
      <c r="BK165" s="169">
        <f>L165*K165</f>
        <v>0</v>
      </c>
    </row>
    <row r="166" spans="2:63" s="1" customFormat="1" ht="22.35" customHeight="1">
      <c r="B166" s="35"/>
      <c r="C166" s="173" t="s">
        <v>5</v>
      </c>
      <c r="D166" s="173" t="s">
        <v>189</v>
      </c>
      <c r="E166" s="174" t="s">
        <v>5</v>
      </c>
      <c r="F166" s="322" t="s">
        <v>5</v>
      </c>
      <c r="G166" s="322"/>
      <c r="H166" s="322"/>
      <c r="I166" s="322"/>
      <c r="J166" s="175" t="s">
        <v>5</v>
      </c>
      <c r="K166" s="165"/>
      <c r="L166" s="320"/>
      <c r="M166" s="321"/>
      <c r="N166" s="321">
        <f t="shared" si="25"/>
        <v>0</v>
      </c>
      <c r="O166" s="321"/>
      <c r="P166" s="321"/>
      <c r="Q166" s="321"/>
      <c r="R166" s="37"/>
      <c r="T166" s="166" t="s">
        <v>5</v>
      </c>
      <c r="U166" s="176" t="s">
        <v>43</v>
      </c>
      <c r="V166" s="51"/>
      <c r="W166" s="51"/>
      <c r="X166" s="51"/>
      <c r="Y166" s="51"/>
      <c r="Z166" s="51"/>
      <c r="AA166" s="53"/>
      <c r="AT166" s="18" t="s">
        <v>1055</v>
      </c>
      <c r="AU166" s="18" t="s">
        <v>83</v>
      </c>
      <c r="AY166" s="18" t="s">
        <v>1055</v>
      </c>
      <c r="BE166" s="109">
        <f>IF(U166="základná",N166,0)</f>
        <v>0</v>
      </c>
      <c r="BF166" s="109">
        <f>IF(U166="znížená",N166,0)</f>
        <v>0</v>
      </c>
      <c r="BG166" s="109">
        <f>IF(U166="zákl. prenesená",N166,0)</f>
        <v>0</v>
      </c>
      <c r="BH166" s="109">
        <f>IF(U166="zníž. prenesená",N166,0)</f>
        <v>0</v>
      </c>
      <c r="BI166" s="109">
        <f>IF(U166="nulová",N166,0)</f>
        <v>0</v>
      </c>
      <c r="BJ166" s="18" t="s">
        <v>87</v>
      </c>
      <c r="BK166" s="169">
        <f>L166*K166</f>
        <v>0</v>
      </c>
    </row>
    <row r="167" spans="2:63" s="1" customFormat="1" ht="6.95" customHeight="1">
      <c r="B167" s="54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6"/>
    </row>
  </sheetData>
  <sheetProtection password="CF25" sheet="1" objects="1" scenarios="1"/>
  <mergeCells count="189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7:Q97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N103:Q103"/>
    <mergeCell ref="L105:Q105"/>
    <mergeCell ref="C111:Q111"/>
    <mergeCell ref="F113:P113"/>
    <mergeCell ref="F114:P114"/>
    <mergeCell ref="F115:P115"/>
    <mergeCell ref="M117:P117"/>
    <mergeCell ref="M119:Q119"/>
    <mergeCell ref="M120:Q120"/>
    <mergeCell ref="F122:I122"/>
    <mergeCell ref="L122:M122"/>
    <mergeCell ref="N122:Q122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H1:K1"/>
    <mergeCell ref="S2:AC2"/>
    <mergeCell ref="F165:I165"/>
    <mergeCell ref="L165:M165"/>
    <mergeCell ref="N165:Q165"/>
    <mergeCell ref="F166:I166"/>
    <mergeCell ref="L166:M166"/>
    <mergeCell ref="N166:Q166"/>
    <mergeCell ref="N123:Q123"/>
    <mergeCell ref="N124:Q124"/>
    <mergeCell ref="N125:Q125"/>
    <mergeCell ref="N126:Q126"/>
    <mergeCell ref="N136:Q136"/>
    <mergeCell ref="N156:Q156"/>
    <mergeCell ref="N161:Q161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</mergeCells>
  <dataValidations count="2">
    <dataValidation type="list" allowBlank="1" showInputMessage="1" showErrorMessage="1" error="Povolené sú hodnoty K, M." sqref="D162:D167">
      <formula1>"K, M"</formula1>
    </dataValidation>
    <dataValidation type="list" allowBlank="1" showInputMessage="1" showErrorMessage="1" error="Povolené sú hodnoty základná, znížená, nulová." sqref="U162:U167">
      <formula1>"základná, znížená, nulová"</formula1>
    </dataValidation>
  </dataValidations>
  <hyperlinks>
    <hyperlink ref="F1:G1" location="C2" display="1) Krycí list rozpočtu"/>
    <hyperlink ref="H1:K1" location="C87" display="2) Rekapitulácia rozpočtu"/>
    <hyperlink ref="L1" location="C122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59"/>
  <sheetViews>
    <sheetView showGridLines="0" workbookViewId="0">
      <pane ySplit="1" topLeftCell="A146" activePane="bottomLeft" state="frozen"/>
      <selection pane="bottomLeft" activeCell="N155" sqref="N155:Q155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2"/>
      <c r="C1" s="12"/>
      <c r="D1" s="13" t="s">
        <v>1</v>
      </c>
      <c r="E1" s="12"/>
      <c r="F1" s="14" t="s">
        <v>123</v>
      </c>
      <c r="G1" s="14"/>
      <c r="H1" s="368" t="s">
        <v>124</v>
      </c>
      <c r="I1" s="368"/>
      <c r="J1" s="368"/>
      <c r="K1" s="368"/>
      <c r="L1" s="14" t="s">
        <v>125</v>
      </c>
      <c r="M1" s="12"/>
      <c r="N1" s="12"/>
      <c r="O1" s="13" t="s">
        <v>126</v>
      </c>
      <c r="P1" s="12"/>
      <c r="Q1" s="12"/>
      <c r="R1" s="12"/>
      <c r="S1" s="14" t="s">
        <v>127</v>
      </c>
      <c r="T1" s="14"/>
      <c r="U1" s="116"/>
      <c r="V1" s="116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>
      <c r="C2" s="302" t="s">
        <v>7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S2" s="279" t="s">
        <v>8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T2" s="18" t="s">
        <v>103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76</v>
      </c>
    </row>
    <row r="4" spans="1:66" ht="36.950000000000003" customHeight="1">
      <c r="B4" s="22"/>
      <c r="C4" s="347" t="s">
        <v>1763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23"/>
      <c r="T4" s="24" t="s">
        <v>11</v>
      </c>
      <c r="AT4" s="18" t="s">
        <v>6</v>
      </c>
    </row>
    <row r="5" spans="1:66" ht="6.95" customHeight="1">
      <c r="B5" s="2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3"/>
    </row>
    <row r="6" spans="1:66" ht="25.35" customHeight="1">
      <c r="B6" s="22"/>
      <c r="C6" s="26"/>
      <c r="D6" s="30" t="s">
        <v>16</v>
      </c>
      <c r="E6" s="26"/>
      <c r="F6" s="379" t="str">
        <f>'Rekapitulácia stavby 9.2.'!K6</f>
        <v>Poradenské centrum UKF v Nitre - zmena 12/2016</v>
      </c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26"/>
      <c r="R6" s="23"/>
    </row>
    <row r="7" spans="1:66" ht="25.35" customHeight="1">
      <c r="B7" s="22"/>
      <c r="C7" s="26"/>
      <c r="D7" s="30" t="s">
        <v>128</v>
      </c>
      <c r="E7" s="26"/>
      <c r="F7" s="379" t="s">
        <v>129</v>
      </c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26"/>
      <c r="R7" s="23"/>
    </row>
    <row r="8" spans="1:66" s="1" customFormat="1" ht="32.85" customHeight="1">
      <c r="B8" s="35"/>
      <c r="C8" s="36"/>
      <c r="D8" s="29" t="s">
        <v>130</v>
      </c>
      <c r="E8" s="36"/>
      <c r="F8" s="308" t="s">
        <v>1600</v>
      </c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6"/>
      <c r="R8" s="37"/>
    </row>
    <row r="9" spans="1:66" s="1" customFormat="1" ht="14.45" customHeight="1">
      <c r="B9" s="35"/>
      <c r="C9" s="36"/>
      <c r="D9" s="30" t="s">
        <v>18</v>
      </c>
      <c r="E9" s="36"/>
      <c r="F9" s="28" t="s">
        <v>5</v>
      </c>
      <c r="G9" s="36"/>
      <c r="H9" s="36"/>
      <c r="I9" s="36"/>
      <c r="J9" s="36"/>
      <c r="K9" s="36"/>
      <c r="L9" s="36"/>
      <c r="M9" s="30" t="s">
        <v>19</v>
      </c>
      <c r="N9" s="36"/>
      <c r="O9" s="28" t="s">
        <v>5</v>
      </c>
      <c r="P9" s="36"/>
      <c r="Q9" s="36"/>
      <c r="R9" s="37"/>
    </row>
    <row r="10" spans="1:66" s="1" customFormat="1" ht="14.45" customHeight="1">
      <c r="B10" s="35"/>
      <c r="C10" s="36"/>
      <c r="D10" s="30" t="s">
        <v>20</v>
      </c>
      <c r="E10" s="36"/>
      <c r="F10" s="28" t="s">
        <v>21</v>
      </c>
      <c r="G10" s="36"/>
      <c r="H10" s="36"/>
      <c r="I10" s="36"/>
      <c r="J10" s="36"/>
      <c r="K10" s="36"/>
      <c r="L10" s="36"/>
      <c r="M10" s="30" t="s">
        <v>22</v>
      </c>
      <c r="N10" s="36"/>
      <c r="O10" s="367" t="str">
        <f>'Rekapitulácia stavby 9.2.'!AN8</f>
        <v>19. 12. 2016</v>
      </c>
      <c r="P10" s="382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0" t="s">
        <v>24</v>
      </c>
      <c r="E12" s="36"/>
      <c r="F12" s="36"/>
      <c r="G12" s="36"/>
      <c r="H12" s="36"/>
      <c r="I12" s="36"/>
      <c r="J12" s="36"/>
      <c r="K12" s="36"/>
      <c r="L12" s="36"/>
      <c r="M12" s="30" t="s">
        <v>25</v>
      </c>
      <c r="N12" s="36"/>
      <c r="O12" s="306" t="s">
        <v>5</v>
      </c>
      <c r="P12" s="306"/>
      <c r="Q12" s="36"/>
      <c r="R12" s="37"/>
    </row>
    <row r="13" spans="1:66" s="1" customFormat="1" ht="18" customHeight="1">
      <c r="B13" s="35"/>
      <c r="C13" s="36"/>
      <c r="D13" s="36"/>
      <c r="E13" s="28" t="s">
        <v>26</v>
      </c>
      <c r="F13" s="36"/>
      <c r="G13" s="36"/>
      <c r="H13" s="36"/>
      <c r="I13" s="36"/>
      <c r="J13" s="36"/>
      <c r="K13" s="36"/>
      <c r="L13" s="36"/>
      <c r="M13" s="30" t="s">
        <v>27</v>
      </c>
      <c r="N13" s="36"/>
      <c r="O13" s="306" t="s">
        <v>5</v>
      </c>
      <c r="P13" s="30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0" t="s">
        <v>28</v>
      </c>
      <c r="E15" s="36"/>
      <c r="F15" s="36"/>
      <c r="G15" s="36"/>
      <c r="H15" s="36"/>
      <c r="I15" s="36"/>
      <c r="J15" s="36"/>
      <c r="K15" s="36"/>
      <c r="L15" s="36"/>
      <c r="M15" s="30" t="s">
        <v>25</v>
      </c>
      <c r="N15" s="36"/>
      <c r="O15" s="361" t="str">
        <f>IF('Rekapitulácia stavby 9.2.'!AN13="","",'Rekapitulácia stavby 9.2.'!AN13)</f>
        <v>Vyplň údaj</v>
      </c>
      <c r="P15" s="306"/>
      <c r="Q15" s="36"/>
      <c r="R15" s="37"/>
    </row>
    <row r="16" spans="1:66" s="1" customFormat="1" ht="18" customHeight="1">
      <c r="B16" s="35"/>
      <c r="C16" s="36"/>
      <c r="D16" s="36"/>
      <c r="E16" s="361" t="str">
        <f>IF('Rekapitulácia stavby 9.2.'!E14="","",'Rekapitulácia stavby 9.2.'!E14)</f>
        <v>Vyplň údaj</v>
      </c>
      <c r="F16" s="393"/>
      <c r="G16" s="393"/>
      <c r="H16" s="393"/>
      <c r="I16" s="393"/>
      <c r="J16" s="393"/>
      <c r="K16" s="393"/>
      <c r="L16" s="393"/>
      <c r="M16" s="30" t="s">
        <v>27</v>
      </c>
      <c r="N16" s="36"/>
      <c r="O16" s="361" t="str">
        <f>IF('Rekapitulácia stavby 9.2.'!AN14="","",'Rekapitulácia stavby 9.2.'!AN14)</f>
        <v>Vyplň údaj</v>
      </c>
      <c r="P16" s="30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0" t="s">
        <v>30</v>
      </c>
      <c r="E18" s="36"/>
      <c r="F18" s="36"/>
      <c r="G18" s="36"/>
      <c r="H18" s="36"/>
      <c r="I18" s="36"/>
      <c r="J18" s="36"/>
      <c r="K18" s="36"/>
      <c r="L18" s="36"/>
      <c r="M18" s="30" t="s">
        <v>25</v>
      </c>
      <c r="N18" s="36"/>
      <c r="O18" s="306" t="s">
        <v>5</v>
      </c>
      <c r="P18" s="306"/>
      <c r="Q18" s="36"/>
      <c r="R18" s="37"/>
    </row>
    <row r="19" spans="2:18" s="1" customFormat="1" ht="18" customHeight="1">
      <c r="B19" s="35"/>
      <c r="C19" s="36"/>
      <c r="D19" s="36"/>
      <c r="E19" s="28" t="s">
        <v>31</v>
      </c>
      <c r="F19" s="36"/>
      <c r="G19" s="36"/>
      <c r="H19" s="36"/>
      <c r="I19" s="36"/>
      <c r="J19" s="36"/>
      <c r="K19" s="36"/>
      <c r="L19" s="36"/>
      <c r="M19" s="30" t="s">
        <v>27</v>
      </c>
      <c r="N19" s="36"/>
      <c r="O19" s="306" t="s">
        <v>5</v>
      </c>
      <c r="P19" s="30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0" t="s">
        <v>34</v>
      </c>
      <c r="E21" s="36"/>
      <c r="F21" s="36"/>
      <c r="G21" s="36"/>
      <c r="H21" s="36"/>
      <c r="I21" s="36"/>
      <c r="J21" s="36"/>
      <c r="K21" s="36"/>
      <c r="L21" s="36"/>
      <c r="M21" s="30" t="s">
        <v>25</v>
      </c>
      <c r="N21" s="36"/>
      <c r="O21" s="306" t="s">
        <v>5</v>
      </c>
      <c r="P21" s="306"/>
      <c r="Q21" s="36"/>
      <c r="R21" s="37"/>
    </row>
    <row r="22" spans="2:18" s="1" customFormat="1" ht="18" customHeight="1">
      <c r="B22" s="35"/>
      <c r="C22" s="36"/>
      <c r="D22" s="36"/>
      <c r="E22" s="28" t="s">
        <v>1601</v>
      </c>
      <c r="F22" s="36"/>
      <c r="G22" s="36"/>
      <c r="H22" s="36"/>
      <c r="I22" s="36"/>
      <c r="J22" s="36"/>
      <c r="K22" s="36"/>
      <c r="L22" s="36"/>
      <c r="M22" s="30" t="s">
        <v>27</v>
      </c>
      <c r="N22" s="36"/>
      <c r="O22" s="306" t="s">
        <v>5</v>
      </c>
      <c r="P22" s="30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0" t="s">
        <v>36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22.5" customHeight="1">
      <c r="B25" s="35"/>
      <c r="C25" s="36"/>
      <c r="D25" s="36"/>
      <c r="E25" s="311" t="s">
        <v>5</v>
      </c>
      <c r="F25" s="311"/>
      <c r="G25" s="311"/>
      <c r="H25" s="311"/>
      <c r="I25" s="311"/>
      <c r="J25" s="311"/>
      <c r="K25" s="311"/>
      <c r="L25" s="311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36"/>
      <c r="R27" s="37"/>
    </row>
    <row r="28" spans="2:18" s="1" customFormat="1" ht="14.45" customHeight="1">
      <c r="B28" s="35"/>
      <c r="C28" s="36"/>
      <c r="D28" s="117" t="s">
        <v>132</v>
      </c>
      <c r="E28" s="36"/>
      <c r="F28" s="36"/>
      <c r="G28" s="36"/>
      <c r="H28" s="36"/>
      <c r="I28" s="36"/>
      <c r="J28" s="36"/>
      <c r="K28" s="36"/>
      <c r="L28" s="275"/>
      <c r="M28" s="363">
        <f>N89</f>
        <v>0</v>
      </c>
      <c r="N28" s="363"/>
      <c r="O28" s="363"/>
      <c r="P28" s="363"/>
      <c r="Q28" s="36"/>
      <c r="R28" s="37"/>
    </row>
    <row r="29" spans="2:18" s="1" customFormat="1" ht="14.45" customHeight="1">
      <c r="B29" s="35"/>
      <c r="C29" s="36"/>
      <c r="D29" s="34" t="s">
        <v>117</v>
      </c>
      <c r="E29" s="36"/>
      <c r="F29" s="36"/>
      <c r="G29" s="36"/>
      <c r="H29" s="36"/>
      <c r="I29" s="36"/>
      <c r="J29" s="36"/>
      <c r="K29" s="36"/>
      <c r="L29" s="275"/>
      <c r="M29" s="363">
        <f>N98</f>
        <v>0</v>
      </c>
      <c r="N29" s="363"/>
      <c r="O29" s="363"/>
      <c r="P29" s="363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275"/>
      <c r="M30" s="275"/>
      <c r="N30" s="275"/>
      <c r="O30" s="275"/>
      <c r="P30" s="275"/>
      <c r="Q30" s="36"/>
      <c r="R30" s="37"/>
    </row>
    <row r="31" spans="2:18" s="1" customFormat="1" ht="25.35" customHeight="1">
      <c r="B31" s="35"/>
      <c r="C31" s="36"/>
      <c r="D31" s="118" t="s">
        <v>39</v>
      </c>
      <c r="E31" s="36"/>
      <c r="F31" s="36"/>
      <c r="G31" s="36"/>
      <c r="H31" s="36"/>
      <c r="I31" s="36"/>
      <c r="J31" s="36"/>
      <c r="K31" s="36"/>
      <c r="L31" s="275"/>
      <c r="M31" s="360">
        <f>ROUND(M28+M29,2)</f>
        <v>0</v>
      </c>
      <c r="N31" s="338"/>
      <c r="O31" s="338"/>
      <c r="P31" s="338"/>
      <c r="Q31" s="36"/>
      <c r="R31" s="37"/>
    </row>
    <row r="32" spans="2:18" s="1" customFormat="1" ht="6.95" customHeight="1">
      <c r="B32" s="35"/>
      <c r="C32" s="36"/>
      <c r="D32" s="46"/>
      <c r="E32" s="46"/>
      <c r="F32" s="46"/>
      <c r="G32" s="46"/>
      <c r="H32" s="46"/>
      <c r="I32" s="46"/>
      <c r="J32" s="46"/>
      <c r="K32" s="46"/>
      <c r="L32" s="194"/>
      <c r="M32" s="194"/>
      <c r="N32" s="194"/>
      <c r="O32" s="194"/>
      <c r="P32" s="194"/>
      <c r="Q32" s="36"/>
      <c r="R32" s="37"/>
    </row>
    <row r="33" spans="2:18" s="1" customFormat="1" ht="14.45" customHeight="1">
      <c r="B33" s="35"/>
      <c r="C33" s="36"/>
      <c r="D33" s="40" t="s">
        <v>40</v>
      </c>
      <c r="E33" s="40" t="s">
        <v>41</v>
      </c>
      <c r="F33" s="41">
        <v>0.2</v>
      </c>
      <c r="G33" s="119" t="s">
        <v>42</v>
      </c>
      <c r="H33" s="392">
        <f>ROUND((((SUM(BE98:BE105)+SUM(BE124:BE152))+SUM(BE154:BE158))),2)</f>
        <v>0</v>
      </c>
      <c r="I33" s="381"/>
      <c r="J33" s="381"/>
      <c r="K33" s="36"/>
      <c r="L33" s="275"/>
      <c r="M33" s="356">
        <f>ROUND(((ROUND((SUM(BE98:BE105)+SUM(BE124:BE152)), 2)*F33)+SUM(BE154:BE158)*F33),2)</f>
        <v>0</v>
      </c>
      <c r="N33" s="338"/>
      <c r="O33" s="338"/>
      <c r="P33" s="338"/>
      <c r="Q33" s="36"/>
      <c r="R33" s="37"/>
    </row>
    <row r="34" spans="2:18" s="1" customFormat="1" ht="14.45" customHeight="1">
      <c r="B34" s="35"/>
      <c r="C34" s="36"/>
      <c r="D34" s="36"/>
      <c r="E34" s="40" t="s">
        <v>43</v>
      </c>
      <c r="F34" s="41">
        <v>0.2</v>
      </c>
      <c r="G34" s="119" t="s">
        <v>42</v>
      </c>
      <c r="H34" s="392">
        <f>ROUND((((SUM(BF98:BF105)+SUM(BF124:BF152))+SUM(BF154:BF158))),2)</f>
        <v>0</v>
      </c>
      <c r="I34" s="381"/>
      <c r="J34" s="381"/>
      <c r="K34" s="36"/>
      <c r="L34" s="275"/>
      <c r="M34" s="356">
        <f>ROUND(((ROUND((SUM(BF98:BF105)+SUM(BF124:BF152)), 2)*F34)+SUM(BF154:BF158)*F34),2)</f>
        <v>0</v>
      </c>
      <c r="N34" s="338"/>
      <c r="O34" s="338"/>
      <c r="P34" s="338"/>
      <c r="Q34" s="36"/>
      <c r="R34" s="37"/>
    </row>
    <row r="35" spans="2:18" s="1" customFormat="1" ht="14.45" hidden="1" customHeight="1">
      <c r="B35" s="35"/>
      <c r="C35" s="36"/>
      <c r="D35" s="36"/>
      <c r="E35" s="40" t="s">
        <v>44</v>
      </c>
      <c r="F35" s="41">
        <v>0.2</v>
      </c>
      <c r="G35" s="119" t="s">
        <v>42</v>
      </c>
      <c r="H35" s="392">
        <f>ROUND((((SUM(BG98:BG105)+SUM(BG124:BG152))+SUM(BG154:BG158))),2)</f>
        <v>0</v>
      </c>
      <c r="I35" s="381"/>
      <c r="J35" s="381"/>
      <c r="K35" s="36"/>
      <c r="L35" s="275"/>
      <c r="M35" s="356">
        <v>0</v>
      </c>
      <c r="N35" s="338"/>
      <c r="O35" s="338"/>
      <c r="P35" s="338"/>
      <c r="Q35" s="36"/>
      <c r="R35" s="37"/>
    </row>
    <row r="36" spans="2:18" s="1" customFormat="1" ht="14.45" hidden="1" customHeight="1">
      <c r="B36" s="35"/>
      <c r="C36" s="36"/>
      <c r="D36" s="36"/>
      <c r="E36" s="40" t="s">
        <v>45</v>
      </c>
      <c r="F36" s="41">
        <v>0.2</v>
      </c>
      <c r="G36" s="119" t="s">
        <v>42</v>
      </c>
      <c r="H36" s="392">
        <f>ROUND((((SUM(BH98:BH105)+SUM(BH124:BH152))+SUM(BH154:BH158))),2)</f>
        <v>0</v>
      </c>
      <c r="I36" s="381"/>
      <c r="J36" s="381"/>
      <c r="K36" s="36"/>
      <c r="L36" s="275"/>
      <c r="M36" s="356">
        <v>0</v>
      </c>
      <c r="N36" s="338"/>
      <c r="O36" s="338"/>
      <c r="P36" s="338"/>
      <c r="Q36" s="36"/>
      <c r="R36" s="37"/>
    </row>
    <row r="37" spans="2:18" s="1" customFormat="1" ht="14.45" hidden="1" customHeight="1">
      <c r="B37" s="35"/>
      <c r="C37" s="36"/>
      <c r="D37" s="36"/>
      <c r="E37" s="40" t="s">
        <v>46</v>
      </c>
      <c r="F37" s="41">
        <v>0</v>
      </c>
      <c r="G37" s="119" t="s">
        <v>42</v>
      </c>
      <c r="H37" s="392">
        <f>ROUND((((SUM(BI98:BI105)+SUM(BI124:BI152))+SUM(BI154:BI158))),2)</f>
        <v>0</v>
      </c>
      <c r="I37" s="381"/>
      <c r="J37" s="381"/>
      <c r="K37" s="36"/>
      <c r="L37" s="275"/>
      <c r="M37" s="356">
        <v>0</v>
      </c>
      <c r="N37" s="338"/>
      <c r="O37" s="338"/>
      <c r="P37" s="338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275"/>
      <c r="M38" s="275"/>
      <c r="N38" s="275"/>
      <c r="O38" s="275"/>
      <c r="P38" s="275"/>
      <c r="Q38" s="36"/>
      <c r="R38" s="37"/>
    </row>
    <row r="39" spans="2:18" s="1" customFormat="1" ht="25.35" customHeight="1">
      <c r="B39" s="35"/>
      <c r="C39" s="115"/>
      <c r="D39" s="120" t="s">
        <v>47</v>
      </c>
      <c r="E39" s="70"/>
      <c r="F39" s="70"/>
      <c r="G39" s="121" t="s">
        <v>48</v>
      </c>
      <c r="H39" s="122" t="s">
        <v>49</v>
      </c>
      <c r="I39" s="70"/>
      <c r="J39" s="70"/>
      <c r="K39" s="70"/>
      <c r="L39" s="357">
        <f>SUM(M31:M37)</f>
        <v>0</v>
      </c>
      <c r="M39" s="357"/>
      <c r="N39" s="357"/>
      <c r="O39" s="357"/>
      <c r="P39" s="35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>
      <c r="B42" s="2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3"/>
    </row>
    <row r="43" spans="2:18">
      <c r="B43" s="22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3"/>
    </row>
    <row r="44" spans="2:18">
      <c r="B44" s="2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3"/>
    </row>
    <row r="45" spans="2:18">
      <c r="B45" s="22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3"/>
    </row>
    <row r="46" spans="2:18">
      <c r="B46" s="22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3"/>
    </row>
    <row r="47" spans="2:18">
      <c r="B47" s="2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3"/>
    </row>
    <row r="48" spans="2:18">
      <c r="B48" s="22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3"/>
    </row>
    <row r="49" spans="2:18">
      <c r="B49" s="22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3"/>
    </row>
    <row r="50" spans="2:18" s="1" customFormat="1" ht="15">
      <c r="B50" s="35"/>
      <c r="C50" s="36"/>
      <c r="D50" s="45" t="s">
        <v>50</v>
      </c>
      <c r="E50" s="46"/>
      <c r="F50" s="46"/>
      <c r="G50" s="46"/>
      <c r="H50" s="47"/>
      <c r="I50" s="36"/>
      <c r="J50" s="45" t="s">
        <v>51</v>
      </c>
      <c r="K50" s="46"/>
      <c r="L50" s="46"/>
      <c r="M50" s="46"/>
      <c r="N50" s="46"/>
      <c r="O50" s="46"/>
      <c r="P50" s="47"/>
      <c r="Q50" s="36"/>
      <c r="R50" s="37"/>
    </row>
    <row r="51" spans="2:18">
      <c r="B51" s="22"/>
      <c r="C51" s="26"/>
      <c r="D51" s="48"/>
      <c r="E51" s="26"/>
      <c r="F51" s="26"/>
      <c r="G51" s="26"/>
      <c r="H51" s="49"/>
      <c r="I51" s="26"/>
      <c r="J51" s="48"/>
      <c r="K51" s="26"/>
      <c r="L51" s="26"/>
      <c r="M51" s="26"/>
      <c r="N51" s="26"/>
      <c r="O51" s="26"/>
      <c r="P51" s="49"/>
      <c r="Q51" s="26"/>
      <c r="R51" s="23"/>
    </row>
    <row r="52" spans="2:18">
      <c r="B52" s="22"/>
      <c r="C52" s="26"/>
      <c r="D52" s="48"/>
      <c r="E52" s="26"/>
      <c r="F52" s="26"/>
      <c r="G52" s="26"/>
      <c r="H52" s="49"/>
      <c r="I52" s="26"/>
      <c r="J52" s="48"/>
      <c r="K52" s="26"/>
      <c r="L52" s="26"/>
      <c r="M52" s="26"/>
      <c r="N52" s="26"/>
      <c r="O52" s="26"/>
      <c r="P52" s="49"/>
      <c r="Q52" s="26"/>
      <c r="R52" s="23"/>
    </row>
    <row r="53" spans="2:18">
      <c r="B53" s="22"/>
      <c r="C53" s="26"/>
      <c r="D53" s="48"/>
      <c r="E53" s="26"/>
      <c r="F53" s="26"/>
      <c r="G53" s="26"/>
      <c r="H53" s="49"/>
      <c r="I53" s="26"/>
      <c r="J53" s="48"/>
      <c r="K53" s="26"/>
      <c r="L53" s="26"/>
      <c r="M53" s="26"/>
      <c r="N53" s="26"/>
      <c r="O53" s="26"/>
      <c r="P53" s="49"/>
      <c r="Q53" s="26"/>
      <c r="R53" s="23"/>
    </row>
    <row r="54" spans="2:18">
      <c r="B54" s="22"/>
      <c r="C54" s="26"/>
      <c r="D54" s="48"/>
      <c r="E54" s="26"/>
      <c r="F54" s="26"/>
      <c r="G54" s="26"/>
      <c r="H54" s="49"/>
      <c r="I54" s="26"/>
      <c r="J54" s="48"/>
      <c r="K54" s="26"/>
      <c r="L54" s="26"/>
      <c r="M54" s="26"/>
      <c r="N54" s="26"/>
      <c r="O54" s="26"/>
      <c r="P54" s="49"/>
      <c r="Q54" s="26"/>
      <c r="R54" s="23"/>
    </row>
    <row r="55" spans="2:18">
      <c r="B55" s="22"/>
      <c r="C55" s="26"/>
      <c r="D55" s="48"/>
      <c r="E55" s="26"/>
      <c r="F55" s="26"/>
      <c r="G55" s="26"/>
      <c r="H55" s="49"/>
      <c r="I55" s="26"/>
      <c r="J55" s="48"/>
      <c r="K55" s="26"/>
      <c r="L55" s="26"/>
      <c r="M55" s="26"/>
      <c r="N55" s="26"/>
      <c r="O55" s="26"/>
      <c r="P55" s="49"/>
      <c r="Q55" s="26"/>
      <c r="R55" s="23"/>
    </row>
    <row r="56" spans="2:18">
      <c r="B56" s="22"/>
      <c r="C56" s="26"/>
      <c r="D56" s="48"/>
      <c r="E56" s="26"/>
      <c r="F56" s="26"/>
      <c r="G56" s="26"/>
      <c r="H56" s="49"/>
      <c r="I56" s="26"/>
      <c r="J56" s="48"/>
      <c r="K56" s="26"/>
      <c r="L56" s="26"/>
      <c r="M56" s="26"/>
      <c r="N56" s="26"/>
      <c r="O56" s="26"/>
      <c r="P56" s="49"/>
      <c r="Q56" s="26"/>
      <c r="R56" s="23"/>
    </row>
    <row r="57" spans="2:18">
      <c r="B57" s="22"/>
      <c r="C57" s="26"/>
      <c r="D57" s="48"/>
      <c r="E57" s="26"/>
      <c r="F57" s="26"/>
      <c r="G57" s="26"/>
      <c r="H57" s="49"/>
      <c r="I57" s="26"/>
      <c r="J57" s="48"/>
      <c r="K57" s="26"/>
      <c r="L57" s="26"/>
      <c r="M57" s="26"/>
      <c r="N57" s="26"/>
      <c r="O57" s="26"/>
      <c r="P57" s="49"/>
      <c r="Q57" s="26"/>
      <c r="R57" s="23"/>
    </row>
    <row r="58" spans="2:18">
      <c r="B58" s="22"/>
      <c r="C58" s="26"/>
      <c r="D58" s="48"/>
      <c r="E58" s="26"/>
      <c r="F58" s="26"/>
      <c r="G58" s="26"/>
      <c r="H58" s="49"/>
      <c r="I58" s="26"/>
      <c r="J58" s="48"/>
      <c r="K58" s="26"/>
      <c r="L58" s="26"/>
      <c r="M58" s="26"/>
      <c r="N58" s="26"/>
      <c r="O58" s="26"/>
      <c r="P58" s="49"/>
      <c r="Q58" s="26"/>
      <c r="R58" s="23"/>
    </row>
    <row r="59" spans="2:18" s="1" customFormat="1" ht="15">
      <c r="B59" s="35"/>
      <c r="C59" s="36"/>
      <c r="D59" s="50" t="s">
        <v>52</v>
      </c>
      <c r="E59" s="51"/>
      <c r="F59" s="51"/>
      <c r="G59" s="52" t="s">
        <v>53</v>
      </c>
      <c r="H59" s="53"/>
      <c r="I59" s="36"/>
      <c r="J59" s="50" t="s">
        <v>52</v>
      </c>
      <c r="K59" s="51"/>
      <c r="L59" s="51"/>
      <c r="M59" s="51"/>
      <c r="N59" s="52" t="s">
        <v>53</v>
      </c>
      <c r="O59" s="51"/>
      <c r="P59" s="53"/>
      <c r="Q59" s="36"/>
      <c r="R59" s="37"/>
    </row>
    <row r="60" spans="2:18">
      <c r="B60" s="22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3"/>
    </row>
    <row r="61" spans="2:18" s="1" customFormat="1" ht="15">
      <c r="B61" s="35"/>
      <c r="C61" s="36"/>
      <c r="D61" s="45" t="s">
        <v>54</v>
      </c>
      <c r="E61" s="46"/>
      <c r="F61" s="46"/>
      <c r="G61" s="46"/>
      <c r="H61" s="47"/>
      <c r="I61" s="36"/>
      <c r="J61" s="45" t="s">
        <v>55</v>
      </c>
      <c r="K61" s="46"/>
      <c r="L61" s="46"/>
      <c r="M61" s="46"/>
      <c r="N61" s="46"/>
      <c r="O61" s="46"/>
      <c r="P61" s="47"/>
      <c r="Q61" s="36"/>
      <c r="R61" s="37"/>
    </row>
    <row r="62" spans="2:18">
      <c r="B62" s="22"/>
      <c r="C62" s="26"/>
      <c r="D62" s="48"/>
      <c r="E62" s="26"/>
      <c r="F62" s="26"/>
      <c r="G62" s="26"/>
      <c r="H62" s="49"/>
      <c r="I62" s="26"/>
      <c r="J62" s="48"/>
      <c r="K62" s="26"/>
      <c r="L62" s="26"/>
      <c r="M62" s="26"/>
      <c r="N62" s="26"/>
      <c r="O62" s="26"/>
      <c r="P62" s="49"/>
      <c r="Q62" s="26"/>
      <c r="R62" s="23"/>
    </row>
    <row r="63" spans="2:18">
      <c r="B63" s="22"/>
      <c r="C63" s="26"/>
      <c r="D63" s="48"/>
      <c r="E63" s="26"/>
      <c r="F63" s="26"/>
      <c r="G63" s="26"/>
      <c r="H63" s="49"/>
      <c r="I63" s="26"/>
      <c r="J63" s="48"/>
      <c r="K63" s="26"/>
      <c r="L63" s="26"/>
      <c r="M63" s="26"/>
      <c r="N63" s="26"/>
      <c r="O63" s="26"/>
      <c r="P63" s="49"/>
      <c r="Q63" s="26"/>
      <c r="R63" s="23"/>
    </row>
    <row r="64" spans="2:18">
      <c r="B64" s="22"/>
      <c r="C64" s="26"/>
      <c r="D64" s="48"/>
      <c r="E64" s="26"/>
      <c r="F64" s="26"/>
      <c r="G64" s="26"/>
      <c r="H64" s="49"/>
      <c r="I64" s="26"/>
      <c r="J64" s="48"/>
      <c r="K64" s="26"/>
      <c r="L64" s="26"/>
      <c r="M64" s="26"/>
      <c r="N64" s="26"/>
      <c r="O64" s="26"/>
      <c r="P64" s="49"/>
      <c r="Q64" s="26"/>
      <c r="R64" s="23"/>
    </row>
    <row r="65" spans="2:18">
      <c r="B65" s="22"/>
      <c r="C65" s="26"/>
      <c r="D65" s="48"/>
      <c r="E65" s="26"/>
      <c r="F65" s="26"/>
      <c r="G65" s="26"/>
      <c r="H65" s="49"/>
      <c r="I65" s="26"/>
      <c r="J65" s="48"/>
      <c r="K65" s="26"/>
      <c r="L65" s="26"/>
      <c r="M65" s="26"/>
      <c r="N65" s="26"/>
      <c r="O65" s="26"/>
      <c r="P65" s="49"/>
      <c r="Q65" s="26"/>
      <c r="R65" s="23"/>
    </row>
    <row r="66" spans="2:18">
      <c r="B66" s="22"/>
      <c r="C66" s="26"/>
      <c r="D66" s="48"/>
      <c r="E66" s="26"/>
      <c r="F66" s="26"/>
      <c r="G66" s="26"/>
      <c r="H66" s="49"/>
      <c r="I66" s="26"/>
      <c r="J66" s="48"/>
      <c r="K66" s="26"/>
      <c r="L66" s="26"/>
      <c r="M66" s="26"/>
      <c r="N66" s="26"/>
      <c r="O66" s="26"/>
      <c r="P66" s="49"/>
      <c r="Q66" s="26"/>
      <c r="R66" s="23"/>
    </row>
    <row r="67" spans="2:18">
      <c r="B67" s="22"/>
      <c r="C67" s="26"/>
      <c r="D67" s="48"/>
      <c r="E67" s="26"/>
      <c r="F67" s="26"/>
      <c r="G67" s="26"/>
      <c r="H67" s="49"/>
      <c r="I67" s="26"/>
      <c r="J67" s="48"/>
      <c r="K67" s="26"/>
      <c r="L67" s="26"/>
      <c r="M67" s="26"/>
      <c r="N67" s="26"/>
      <c r="O67" s="26"/>
      <c r="P67" s="49"/>
      <c r="Q67" s="26"/>
      <c r="R67" s="23"/>
    </row>
    <row r="68" spans="2:18">
      <c r="B68" s="22"/>
      <c r="C68" s="26"/>
      <c r="D68" s="48"/>
      <c r="E68" s="26"/>
      <c r="F68" s="26"/>
      <c r="G68" s="26"/>
      <c r="H68" s="49"/>
      <c r="I68" s="26"/>
      <c r="J68" s="48"/>
      <c r="K68" s="26"/>
      <c r="L68" s="26"/>
      <c r="M68" s="26"/>
      <c r="N68" s="26"/>
      <c r="O68" s="26"/>
      <c r="P68" s="49"/>
      <c r="Q68" s="26"/>
      <c r="R68" s="23"/>
    </row>
    <row r="69" spans="2:18">
      <c r="B69" s="22"/>
      <c r="C69" s="26"/>
      <c r="D69" s="48"/>
      <c r="E69" s="26"/>
      <c r="F69" s="26"/>
      <c r="G69" s="26"/>
      <c r="H69" s="49"/>
      <c r="I69" s="26"/>
      <c r="J69" s="48"/>
      <c r="K69" s="26"/>
      <c r="L69" s="26"/>
      <c r="M69" s="26"/>
      <c r="N69" s="26"/>
      <c r="O69" s="26"/>
      <c r="P69" s="49"/>
      <c r="Q69" s="26"/>
      <c r="R69" s="23"/>
    </row>
    <row r="70" spans="2:18" s="1" customFormat="1" ht="15">
      <c r="B70" s="35"/>
      <c r="C70" s="36"/>
      <c r="D70" s="50" t="s">
        <v>52</v>
      </c>
      <c r="E70" s="51"/>
      <c r="F70" s="51"/>
      <c r="G70" s="52" t="s">
        <v>53</v>
      </c>
      <c r="H70" s="53"/>
      <c r="I70" s="36"/>
      <c r="J70" s="50" t="s">
        <v>52</v>
      </c>
      <c r="K70" s="51"/>
      <c r="L70" s="51"/>
      <c r="M70" s="51"/>
      <c r="N70" s="52" t="s">
        <v>53</v>
      </c>
      <c r="O70" s="51"/>
      <c r="P70" s="53"/>
      <c r="Q70" s="36"/>
      <c r="R70" s="37"/>
    </row>
    <row r="71" spans="2:18" s="1" customFormat="1" ht="14.4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>
      <c r="B76" s="35"/>
      <c r="C76" s="293" t="s">
        <v>133</v>
      </c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0" t="s">
        <v>16</v>
      </c>
      <c r="D78" s="36"/>
      <c r="E78" s="36"/>
      <c r="F78" s="379" t="str">
        <f>F6</f>
        <v>Poradenské centrum UKF v Nitre - zmena 12/2016</v>
      </c>
      <c r="G78" s="380"/>
      <c r="H78" s="380"/>
      <c r="I78" s="380"/>
      <c r="J78" s="380"/>
      <c r="K78" s="380"/>
      <c r="L78" s="380"/>
      <c r="M78" s="380"/>
      <c r="N78" s="380"/>
      <c r="O78" s="380"/>
      <c r="P78" s="380"/>
      <c r="Q78" s="36"/>
      <c r="R78" s="37"/>
    </row>
    <row r="79" spans="2:18" ht="30" customHeight="1">
      <c r="B79" s="22"/>
      <c r="C79" s="30" t="s">
        <v>128</v>
      </c>
      <c r="D79" s="26"/>
      <c r="E79" s="26"/>
      <c r="F79" s="379" t="s">
        <v>129</v>
      </c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26"/>
      <c r="R79" s="23"/>
    </row>
    <row r="80" spans="2:18" s="1" customFormat="1" ht="36.950000000000003" customHeight="1">
      <c r="B80" s="35"/>
      <c r="C80" s="64" t="s">
        <v>130</v>
      </c>
      <c r="D80" s="36"/>
      <c r="E80" s="36"/>
      <c r="F80" s="295" t="str">
        <f>F8</f>
        <v>006 - Poplachové zariadenie narušenia</v>
      </c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6"/>
      <c r="R80" s="37"/>
    </row>
    <row r="81" spans="2:47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47" s="1" customFormat="1" ht="18" customHeight="1">
      <c r="B82" s="35"/>
      <c r="C82" s="30" t="s">
        <v>20</v>
      </c>
      <c r="D82" s="36"/>
      <c r="E82" s="36"/>
      <c r="F82" s="28" t="str">
        <f>F10</f>
        <v>Trieda A.Hlinku 1, Nitra</v>
      </c>
      <c r="G82" s="36"/>
      <c r="H82" s="36"/>
      <c r="I82" s="36"/>
      <c r="J82" s="36"/>
      <c r="K82" s="30" t="s">
        <v>22</v>
      </c>
      <c r="L82" s="36"/>
      <c r="M82" s="382" t="str">
        <f>IF(O10="","",O10)</f>
        <v>19. 12. 2016</v>
      </c>
      <c r="N82" s="382"/>
      <c r="O82" s="382"/>
      <c r="P82" s="382"/>
      <c r="Q82" s="36"/>
      <c r="R82" s="37"/>
    </row>
    <row r="83" spans="2:47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47" s="1" customFormat="1" ht="15">
      <c r="B84" s="35"/>
      <c r="C84" s="30" t="s">
        <v>24</v>
      </c>
      <c r="D84" s="36"/>
      <c r="E84" s="36"/>
      <c r="F84" s="28" t="str">
        <f>E13</f>
        <v>UKF Nitra</v>
      </c>
      <c r="G84" s="36"/>
      <c r="H84" s="36"/>
      <c r="I84" s="36"/>
      <c r="J84" s="36"/>
      <c r="K84" s="30" t="s">
        <v>30</v>
      </c>
      <c r="L84" s="36"/>
      <c r="M84" s="306" t="str">
        <f>E19</f>
        <v>SH final s.r.o. Nitra</v>
      </c>
      <c r="N84" s="306"/>
      <c r="O84" s="306"/>
      <c r="P84" s="306"/>
      <c r="Q84" s="306"/>
      <c r="R84" s="37"/>
    </row>
    <row r="85" spans="2:47" s="1" customFormat="1" ht="14.45" customHeight="1">
      <c r="B85" s="35"/>
      <c r="C85" s="30" t="s">
        <v>28</v>
      </c>
      <c r="D85" s="36"/>
      <c r="E85" s="36"/>
      <c r="F85" s="28" t="str">
        <f>IF(E16="","",E16)</f>
        <v>Vyplň údaj</v>
      </c>
      <c r="G85" s="36"/>
      <c r="H85" s="36"/>
      <c r="I85" s="36"/>
      <c r="J85" s="36"/>
      <c r="K85" s="30" t="s">
        <v>34</v>
      </c>
      <c r="L85" s="36"/>
      <c r="M85" s="306" t="str">
        <f>E22</f>
        <v>Morez s.r.o.</v>
      </c>
      <c r="N85" s="306"/>
      <c r="O85" s="306"/>
      <c r="P85" s="306"/>
      <c r="Q85" s="306"/>
      <c r="R85" s="37"/>
    </row>
    <row r="86" spans="2:47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47" s="1" customFormat="1" ht="29.25" customHeight="1">
      <c r="B87" s="35"/>
      <c r="C87" s="390" t="s">
        <v>134</v>
      </c>
      <c r="D87" s="391"/>
      <c r="E87" s="391"/>
      <c r="F87" s="391"/>
      <c r="G87" s="391"/>
      <c r="H87" s="115"/>
      <c r="I87" s="115"/>
      <c r="J87" s="115"/>
      <c r="K87" s="115"/>
      <c r="L87" s="115"/>
      <c r="M87" s="115"/>
      <c r="N87" s="390" t="s">
        <v>135</v>
      </c>
      <c r="O87" s="391"/>
      <c r="P87" s="391"/>
      <c r="Q87" s="391"/>
      <c r="R87" s="37"/>
    </row>
    <row r="88" spans="2:47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47" s="1" customFormat="1" ht="29.25" customHeight="1">
      <c r="B89" s="35"/>
      <c r="C89" s="123" t="s">
        <v>136</v>
      </c>
      <c r="D89" s="36"/>
      <c r="E89" s="36"/>
      <c r="F89" s="36"/>
      <c r="G89" s="36"/>
      <c r="H89" s="36"/>
      <c r="I89" s="36"/>
      <c r="J89" s="36"/>
      <c r="K89" s="36"/>
      <c r="L89" s="275"/>
      <c r="M89" s="275"/>
      <c r="N89" s="355">
        <f>N124</f>
        <v>0</v>
      </c>
      <c r="O89" s="351"/>
      <c r="P89" s="351"/>
      <c r="Q89" s="351"/>
      <c r="R89" s="37"/>
      <c r="AU89" s="18" t="s">
        <v>137</v>
      </c>
    </row>
    <row r="90" spans="2:47" s="7" customFormat="1" ht="24.95" customHeight="1">
      <c r="B90" s="124"/>
      <c r="C90" s="125"/>
      <c r="D90" s="126" t="s">
        <v>1463</v>
      </c>
      <c r="E90" s="125"/>
      <c r="F90" s="125"/>
      <c r="G90" s="125"/>
      <c r="H90" s="125"/>
      <c r="I90" s="125"/>
      <c r="J90" s="125"/>
      <c r="K90" s="125"/>
      <c r="L90" s="276"/>
      <c r="M90" s="276"/>
      <c r="N90" s="349">
        <f>N125</f>
        <v>0</v>
      </c>
      <c r="O90" s="350"/>
      <c r="P90" s="350"/>
      <c r="Q90" s="350"/>
      <c r="R90" s="127"/>
    </row>
    <row r="91" spans="2:47" s="8" customFormat="1" ht="19.899999999999999" customHeight="1">
      <c r="B91" s="128"/>
      <c r="C91" s="94"/>
      <c r="D91" s="105" t="s">
        <v>1602</v>
      </c>
      <c r="E91" s="94"/>
      <c r="F91" s="94"/>
      <c r="G91" s="94"/>
      <c r="H91" s="94"/>
      <c r="I91" s="94"/>
      <c r="J91" s="94"/>
      <c r="K91" s="94"/>
      <c r="L91" s="277"/>
      <c r="M91" s="277"/>
      <c r="N91" s="345">
        <f>N126</f>
        <v>0</v>
      </c>
      <c r="O91" s="348"/>
      <c r="P91" s="348"/>
      <c r="Q91" s="348"/>
      <c r="R91" s="129"/>
    </row>
    <row r="92" spans="2:47" s="8" customFormat="1" ht="19.899999999999999" customHeight="1">
      <c r="B92" s="128"/>
      <c r="C92" s="94"/>
      <c r="D92" s="105" t="s">
        <v>1603</v>
      </c>
      <c r="E92" s="94"/>
      <c r="F92" s="94"/>
      <c r="G92" s="94"/>
      <c r="H92" s="94"/>
      <c r="I92" s="94"/>
      <c r="J92" s="94"/>
      <c r="K92" s="94"/>
      <c r="L92" s="277"/>
      <c r="M92" s="277"/>
      <c r="N92" s="345">
        <f>N143</f>
        <v>0</v>
      </c>
      <c r="O92" s="348"/>
      <c r="P92" s="348"/>
      <c r="Q92" s="348"/>
      <c r="R92" s="129"/>
    </row>
    <row r="93" spans="2:47" s="8" customFormat="1" ht="19.899999999999999" customHeight="1">
      <c r="B93" s="128"/>
      <c r="C93" s="94"/>
      <c r="D93" s="105" t="s">
        <v>1604</v>
      </c>
      <c r="E93" s="94"/>
      <c r="F93" s="94"/>
      <c r="G93" s="94"/>
      <c r="H93" s="94"/>
      <c r="I93" s="94"/>
      <c r="J93" s="94"/>
      <c r="K93" s="94"/>
      <c r="L93" s="277"/>
      <c r="M93" s="277"/>
      <c r="N93" s="345">
        <f>N145</f>
        <v>0</v>
      </c>
      <c r="O93" s="348"/>
      <c r="P93" s="348"/>
      <c r="Q93" s="348"/>
      <c r="R93" s="129"/>
    </row>
    <row r="94" spans="2:47" s="8" customFormat="1" ht="19.899999999999999" customHeight="1">
      <c r="B94" s="128"/>
      <c r="C94" s="94"/>
      <c r="D94" s="105" t="s">
        <v>1605</v>
      </c>
      <c r="E94" s="94"/>
      <c r="F94" s="94"/>
      <c r="G94" s="94"/>
      <c r="H94" s="94"/>
      <c r="I94" s="94"/>
      <c r="J94" s="94"/>
      <c r="K94" s="94"/>
      <c r="L94" s="277"/>
      <c r="M94" s="277"/>
      <c r="N94" s="345">
        <f>N147</f>
        <v>0</v>
      </c>
      <c r="O94" s="348"/>
      <c r="P94" s="348"/>
      <c r="Q94" s="348"/>
      <c r="R94" s="129"/>
    </row>
    <row r="95" spans="2:47" s="7" customFormat="1" ht="24.95" customHeight="1">
      <c r="B95" s="124"/>
      <c r="C95" s="125"/>
      <c r="D95" s="126" t="s">
        <v>163</v>
      </c>
      <c r="E95" s="125"/>
      <c r="F95" s="125"/>
      <c r="G95" s="125"/>
      <c r="H95" s="125"/>
      <c r="I95" s="125"/>
      <c r="J95" s="125"/>
      <c r="K95" s="125"/>
      <c r="L95" s="276"/>
      <c r="M95" s="276"/>
      <c r="N95" s="349">
        <f>N150</f>
        <v>0</v>
      </c>
      <c r="O95" s="350"/>
      <c r="P95" s="350"/>
      <c r="Q95" s="350"/>
      <c r="R95" s="127"/>
    </row>
    <row r="96" spans="2:47" s="7" customFormat="1" ht="21.75" customHeight="1">
      <c r="B96" s="124"/>
      <c r="C96" s="125"/>
      <c r="D96" s="126" t="s">
        <v>164</v>
      </c>
      <c r="E96" s="125"/>
      <c r="F96" s="125"/>
      <c r="G96" s="125"/>
      <c r="H96" s="125"/>
      <c r="I96" s="125"/>
      <c r="J96" s="125"/>
      <c r="K96" s="125"/>
      <c r="L96" s="276"/>
      <c r="M96" s="276"/>
      <c r="N96" s="325">
        <f>N153</f>
        <v>0</v>
      </c>
      <c r="O96" s="350"/>
      <c r="P96" s="350"/>
      <c r="Q96" s="350"/>
      <c r="R96" s="127"/>
    </row>
    <row r="97" spans="2:65" s="1" customFormat="1" ht="21.75" customHeight="1">
      <c r="B97" s="35"/>
      <c r="C97" s="36"/>
      <c r="D97" s="36"/>
      <c r="E97" s="36"/>
      <c r="F97" s="36"/>
      <c r="G97" s="36"/>
      <c r="H97" s="36"/>
      <c r="I97" s="36"/>
      <c r="J97" s="36"/>
      <c r="K97" s="36"/>
      <c r="L97" s="275"/>
      <c r="M97" s="275"/>
      <c r="N97" s="275"/>
      <c r="O97" s="275"/>
      <c r="P97" s="275"/>
      <c r="Q97" s="275"/>
      <c r="R97" s="37"/>
    </row>
    <row r="98" spans="2:65" s="1" customFormat="1" ht="29.25" customHeight="1">
      <c r="B98" s="35"/>
      <c r="C98" s="123" t="s">
        <v>165</v>
      </c>
      <c r="D98" s="36"/>
      <c r="E98" s="36"/>
      <c r="F98" s="36"/>
      <c r="G98" s="36"/>
      <c r="H98" s="36"/>
      <c r="I98" s="36"/>
      <c r="J98" s="36"/>
      <c r="K98" s="36"/>
      <c r="L98" s="275"/>
      <c r="M98" s="275"/>
      <c r="N98" s="351">
        <f>ROUND(N99+N100+N101+N102+N103+N104,2)</f>
        <v>0</v>
      </c>
      <c r="O98" s="352"/>
      <c r="P98" s="352"/>
      <c r="Q98" s="352"/>
      <c r="R98" s="37"/>
      <c r="T98" s="130"/>
      <c r="U98" s="131" t="s">
        <v>40</v>
      </c>
    </row>
    <row r="99" spans="2:65" s="1" customFormat="1" ht="18" customHeight="1">
      <c r="B99" s="132"/>
      <c r="C99" s="133"/>
      <c r="D99" s="281" t="s">
        <v>166</v>
      </c>
      <c r="E99" s="344"/>
      <c r="F99" s="344"/>
      <c r="G99" s="344"/>
      <c r="H99" s="344"/>
      <c r="I99" s="133"/>
      <c r="J99" s="133"/>
      <c r="K99" s="133"/>
      <c r="L99" s="275"/>
      <c r="M99" s="275"/>
      <c r="N99" s="283">
        <f>ROUND(N89*T99,2)</f>
        <v>0</v>
      </c>
      <c r="O99" s="345"/>
      <c r="P99" s="345"/>
      <c r="Q99" s="345"/>
      <c r="R99" s="135"/>
      <c r="S99" s="133"/>
      <c r="T99" s="136"/>
      <c r="U99" s="137" t="s">
        <v>43</v>
      </c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9" t="s">
        <v>167</v>
      </c>
      <c r="AZ99" s="138"/>
      <c r="BA99" s="138"/>
      <c r="BB99" s="138"/>
      <c r="BC99" s="138"/>
      <c r="BD99" s="138"/>
      <c r="BE99" s="140">
        <f t="shared" ref="BE99:BE104" si="0">IF(U99="základná",N99,0)</f>
        <v>0</v>
      </c>
      <c r="BF99" s="140">
        <f t="shared" ref="BF99:BF104" si="1">IF(U99="znížená",N99,0)</f>
        <v>0</v>
      </c>
      <c r="BG99" s="140">
        <f t="shared" ref="BG99:BG104" si="2">IF(U99="zákl. prenesená",N99,0)</f>
        <v>0</v>
      </c>
      <c r="BH99" s="140">
        <f t="shared" ref="BH99:BH104" si="3">IF(U99="zníž. prenesená",N99,0)</f>
        <v>0</v>
      </c>
      <c r="BI99" s="140">
        <f t="shared" ref="BI99:BI104" si="4">IF(U99="nulová",N99,0)</f>
        <v>0</v>
      </c>
      <c r="BJ99" s="139" t="s">
        <v>87</v>
      </c>
      <c r="BK99" s="138"/>
      <c r="BL99" s="138"/>
      <c r="BM99" s="138"/>
    </row>
    <row r="100" spans="2:65" s="1" customFormat="1" ht="18" customHeight="1">
      <c r="B100" s="132"/>
      <c r="C100" s="133"/>
      <c r="D100" s="281" t="s">
        <v>168</v>
      </c>
      <c r="E100" s="344"/>
      <c r="F100" s="344"/>
      <c r="G100" s="344"/>
      <c r="H100" s="344"/>
      <c r="I100" s="133"/>
      <c r="J100" s="133"/>
      <c r="K100" s="133"/>
      <c r="L100" s="275"/>
      <c r="M100" s="275"/>
      <c r="N100" s="283">
        <f>ROUND(N89*T100,2)</f>
        <v>0</v>
      </c>
      <c r="O100" s="345"/>
      <c r="P100" s="345"/>
      <c r="Q100" s="345"/>
      <c r="R100" s="135"/>
      <c r="S100" s="133"/>
      <c r="T100" s="136"/>
      <c r="U100" s="137" t="s">
        <v>43</v>
      </c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8"/>
      <c r="AW100" s="138"/>
      <c r="AX100" s="138"/>
      <c r="AY100" s="139" t="s">
        <v>167</v>
      </c>
      <c r="AZ100" s="138"/>
      <c r="BA100" s="138"/>
      <c r="BB100" s="138"/>
      <c r="BC100" s="138"/>
      <c r="BD100" s="138"/>
      <c r="BE100" s="140">
        <f t="shared" si="0"/>
        <v>0</v>
      </c>
      <c r="BF100" s="140">
        <f t="shared" si="1"/>
        <v>0</v>
      </c>
      <c r="BG100" s="140">
        <f t="shared" si="2"/>
        <v>0</v>
      </c>
      <c r="BH100" s="140">
        <f t="shared" si="3"/>
        <v>0</v>
      </c>
      <c r="BI100" s="140">
        <f t="shared" si="4"/>
        <v>0</v>
      </c>
      <c r="BJ100" s="139" t="s">
        <v>87</v>
      </c>
      <c r="BK100" s="138"/>
      <c r="BL100" s="138"/>
      <c r="BM100" s="138"/>
    </row>
    <row r="101" spans="2:65" s="1" customFormat="1" ht="18" customHeight="1">
      <c r="B101" s="132"/>
      <c r="C101" s="133"/>
      <c r="D101" s="281" t="s">
        <v>169</v>
      </c>
      <c r="E101" s="344"/>
      <c r="F101" s="344"/>
      <c r="G101" s="344"/>
      <c r="H101" s="344"/>
      <c r="I101" s="133"/>
      <c r="J101" s="133"/>
      <c r="K101" s="133"/>
      <c r="L101" s="275"/>
      <c r="M101" s="275"/>
      <c r="N101" s="283">
        <f>ROUND(N89*T101,2)</f>
        <v>0</v>
      </c>
      <c r="O101" s="345"/>
      <c r="P101" s="345"/>
      <c r="Q101" s="345"/>
      <c r="R101" s="135"/>
      <c r="S101" s="133"/>
      <c r="T101" s="136"/>
      <c r="U101" s="137" t="s">
        <v>43</v>
      </c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8"/>
      <c r="AW101" s="138"/>
      <c r="AX101" s="138"/>
      <c r="AY101" s="139" t="s">
        <v>167</v>
      </c>
      <c r="AZ101" s="138"/>
      <c r="BA101" s="138"/>
      <c r="BB101" s="138"/>
      <c r="BC101" s="138"/>
      <c r="BD101" s="138"/>
      <c r="BE101" s="140">
        <f t="shared" si="0"/>
        <v>0</v>
      </c>
      <c r="BF101" s="140">
        <f t="shared" si="1"/>
        <v>0</v>
      </c>
      <c r="BG101" s="140">
        <f t="shared" si="2"/>
        <v>0</v>
      </c>
      <c r="BH101" s="140">
        <f t="shared" si="3"/>
        <v>0</v>
      </c>
      <c r="BI101" s="140">
        <f t="shared" si="4"/>
        <v>0</v>
      </c>
      <c r="BJ101" s="139" t="s">
        <v>87</v>
      </c>
      <c r="BK101" s="138"/>
      <c r="BL101" s="138"/>
      <c r="BM101" s="138"/>
    </row>
    <row r="102" spans="2:65" s="1" customFormat="1" ht="18" customHeight="1">
      <c r="B102" s="132"/>
      <c r="C102" s="133"/>
      <c r="D102" s="281" t="s">
        <v>170</v>
      </c>
      <c r="E102" s="344"/>
      <c r="F102" s="344"/>
      <c r="G102" s="344"/>
      <c r="H102" s="344"/>
      <c r="I102" s="133"/>
      <c r="J102" s="133"/>
      <c r="K102" s="133"/>
      <c r="L102" s="275"/>
      <c r="M102" s="275"/>
      <c r="N102" s="283">
        <f>ROUND(N89*T102,2)</f>
        <v>0</v>
      </c>
      <c r="O102" s="345"/>
      <c r="P102" s="345"/>
      <c r="Q102" s="345"/>
      <c r="R102" s="135"/>
      <c r="S102" s="133"/>
      <c r="T102" s="136"/>
      <c r="U102" s="137" t="s">
        <v>43</v>
      </c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8"/>
      <c r="AW102" s="138"/>
      <c r="AX102" s="138"/>
      <c r="AY102" s="139" t="s">
        <v>167</v>
      </c>
      <c r="AZ102" s="138"/>
      <c r="BA102" s="138"/>
      <c r="BB102" s="138"/>
      <c r="BC102" s="138"/>
      <c r="BD102" s="138"/>
      <c r="BE102" s="140">
        <f t="shared" si="0"/>
        <v>0</v>
      </c>
      <c r="BF102" s="140">
        <f t="shared" si="1"/>
        <v>0</v>
      </c>
      <c r="BG102" s="140">
        <f t="shared" si="2"/>
        <v>0</v>
      </c>
      <c r="BH102" s="140">
        <f t="shared" si="3"/>
        <v>0</v>
      </c>
      <c r="BI102" s="140">
        <f t="shared" si="4"/>
        <v>0</v>
      </c>
      <c r="BJ102" s="139" t="s">
        <v>87</v>
      </c>
      <c r="BK102" s="138"/>
      <c r="BL102" s="138"/>
      <c r="BM102" s="138"/>
    </row>
    <row r="103" spans="2:65" s="1" customFormat="1" ht="18" customHeight="1">
      <c r="B103" s="132"/>
      <c r="C103" s="133"/>
      <c r="D103" s="281" t="s">
        <v>171</v>
      </c>
      <c r="E103" s="344"/>
      <c r="F103" s="344"/>
      <c r="G103" s="344"/>
      <c r="H103" s="344"/>
      <c r="I103" s="133"/>
      <c r="J103" s="133"/>
      <c r="K103" s="133"/>
      <c r="L103" s="275"/>
      <c r="M103" s="275"/>
      <c r="N103" s="283">
        <f>ROUND(N89*T103,2)</f>
        <v>0</v>
      </c>
      <c r="O103" s="345"/>
      <c r="P103" s="345"/>
      <c r="Q103" s="345"/>
      <c r="R103" s="135"/>
      <c r="S103" s="133"/>
      <c r="T103" s="136"/>
      <c r="U103" s="137" t="s">
        <v>43</v>
      </c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9" t="s">
        <v>167</v>
      </c>
      <c r="AZ103" s="138"/>
      <c r="BA103" s="138"/>
      <c r="BB103" s="138"/>
      <c r="BC103" s="138"/>
      <c r="BD103" s="138"/>
      <c r="BE103" s="140">
        <f t="shared" si="0"/>
        <v>0</v>
      </c>
      <c r="BF103" s="140">
        <f t="shared" si="1"/>
        <v>0</v>
      </c>
      <c r="BG103" s="140">
        <f t="shared" si="2"/>
        <v>0</v>
      </c>
      <c r="BH103" s="140">
        <f t="shared" si="3"/>
        <v>0</v>
      </c>
      <c r="BI103" s="140">
        <f t="shared" si="4"/>
        <v>0</v>
      </c>
      <c r="BJ103" s="139" t="s">
        <v>87</v>
      </c>
      <c r="BK103" s="138"/>
      <c r="BL103" s="138"/>
      <c r="BM103" s="138"/>
    </row>
    <row r="104" spans="2:65" s="1" customFormat="1" ht="18" customHeight="1">
      <c r="B104" s="132"/>
      <c r="C104" s="133"/>
      <c r="D104" s="134" t="s">
        <v>172</v>
      </c>
      <c r="E104" s="133"/>
      <c r="F104" s="133"/>
      <c r="G104" s="133"/>
      <c r="H104" s="133"/>
      <c r="I104" s="133"/>
      <c r="J104" s="133"/>
      <c r="K104" s="133"/>
      <c r="L104" s="275"/>
      <c r="M104" s="275"/>
      <c r="N104" s="283">
        <f>ROUND(N89*T104,2)</f>
        <v>0</v>
      </c>
      <c r="O104" s="345"/>
      <c r="P104" s="345"/>
      <c r="Q104" s="345"/>
      <c r="R104" s="135"/>
      <c r="S104" s="133"/>
      <c r="T104" s="141"/>
      <c r="U104" s="142" t="s">
        <v>43</v>
      </c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8"/>
      <c r="AW104" s="138"/>
      <c r="AX104" s="138"/>
      <c r="AY104" s="139" t="s">
        <v>173</v>
      </c>
      <c r="AZ104" s="138"/>
      <c r="BA104" s="138"/>
      <c r="BB104" s="138"/>
      <c r="BC104" s="138"/>
      <c r="BD104" s="138"/>
      <c r="BE104" s="140">
        <f t="shared" si="0"/>
        <v>0</v>
      </c>
      <c r="BF104" s="140">
        <f t="shared" si="1"/>
        <v>0</v>
      </c>
      <c r="BG104" s="140">
        <f t="shared" si="2"/>
        <v>0</v>
      </c>
      <c r="BH104" s="140">
        <f t="shared" si="3"/>
        <v>0</v>
      </c>
      <c r="BI104" s="140">
        <f t="shared" si="4"/>
        <v>0</v>
      </c>
      <c r="BJ104" s="139" t="s">
        <v>87</v>
      </c>
      <c r="BK104" s="138"/>
      <c r="BL104" s="138"/>
      <c r="BM104" s="138"/>
    </row>
    <row r="105" spans="2:65" s="1" customFormat="1">
      <c r="B105" s="35"/>
      <c r="C105" s="36"/>
      <c r="D105" s="36"/>
      <c r="E105" s="36"/>
      <c r="F105" s="36"/>
      <c r="G105" s="36"/>
      <c r="H105" s="36"/>
      <c r="I105" s="36"/>
      <c r="J105" s="36"/>
      <c r="K105" s="36"/>
      <c r="L105" s="275"/>
      <c r="M105" s="275"/>
      <c r="N105" s="275"/>
      <c r="O105" s="275"/>
      <c r="P105" s="275"/>
      <c r="Q105" s="275"/>
      <c r="R105" s="37"/>
    </row>
    <row r="106" spans="2:65" s="1" customFormat="1" ht="29.25" customHeight="1">
      <c r="B106" s="35"/>
      <c r="C106" s="114" t="s">
        <v>122</v>
      </c>
      <c r="D106" s="115"/>
      <c r="E106" s="115"/>
      <c r="F106" s="115"/>
      <c r="G106" s="115"/>
      <c r="H106" s="115"/>
      <c r="I106" s="115"/>
      <c r="J106" s="115"/>
      <c r="K106" s="115"/>
      <c r="L106" s="346">
        <f>ROUND(SUM(N89+N98),2)</f>
        <v>0</v>
      </c>
      <c r="M106" s="346"/>
      <c r="N106" s="346"/>
      <c r="O106" s="346"/>
      <c r="P106" s="346"/>
      <c r="Q106" s="346"/>
      <c r="R106" s="37"/>
    </row>
    <row r="107" spans="2:65" s="1" customFormat="1" ht="6.95" customHeight="1">
      <c r="B107" s="54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6"/>
    </row>
    <row r="111" spans="2:65" s="1" customFormat="1" ht="6.95" customHeight="1">
      <c r="B111" s="57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9"/>
    </row>
    <row r="112" spans="2:65" s="1" customFormat="1" ht="36.950000000000003" customHeight="1">
      <c r="B112" s="35"/>
      <c r="C112" s="293" t="s">
        <v>174</v>
      </c>
      <c r="D112" s="381"/>
      <c r="E112" s="381"/>
      <c r="F112" s="381"/>
      <c r="G112" s="381"/>
      <c r="H112" s="381"/>
      <c r="I112" s="381"/>
      <c r="J112" s="381"/>
      <c r="K112" s="381"/>
      <c r="L112" s="381"/>
      <c r="M112" s="381"/>
      <c r="N112" s="381"/>
      <c r="O112" s="381"/>
      <c r="P112" s="381"/>
      <c r="Q112" s="381"/>
      <c r="R112" s="37"/>
    </row>
    <row r="113" spans="2:65" s="1" customFormat="1" ht="6.95" customHeight="1">
      <c r="B113" s="35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7"/>
    </row>
    <row r="114" spans="2:65" s="1" customFormat="1" ht="30" customHeight="1">
      <c r="B114" s="35"/>
      <c r="C114" s="30" t="s">
        <v>16</v>
      </c>
      <c r="D114" s="36"/>
      <c r="E114" s="36"/>
      <c r="F114" s="379" t="str">
        <f>F6</f>
        <v>Poradenské centrum UKF v Nitre - zmena 12/2016</v>
      </c>
      <c r="G114" s="380"/>
      <c r="H114" s="380"/>
      <c r="I114" s="380"/>
      <c r="J114" s="380"/>
      <c r="K114" s="380"/>
      <c r="L114" s="380"/>
      <c r="M114" s="380"/>
      <c r="N114" s="380"/>
      <c r="O114" s="380"/>
      <c r="P114" s="380"/>
      <c r="Q114" s="36"/>
      <c r="R114" s="37"/>
    </row>
    <row r="115" spans="2:65" ht="30" customHeight="1">
      <c r="B115" s="22"/>
      <c r="C115" s="30" t="s">
        <v>128</v>
      </c>
      <c r="D115" s="26"/>
      <c r="E115" s="26"/>
      <c r="F115" s="379" t="s">
        <v>129</v>
      </c>
      <c r="G115" s="307"/>
      <c r="H115" s="307"/>
      <c r="I115" s="307"/>
      <c r="J115" s="307"/>
      <c r="K115" s="307"/>
      <c r="L115" s="307"/>
      <c r="M115" s="307"/>
      <c r="N115" s="307"/>
      <c r="O115" s="307"/>
      <c r="P115" s="307"/>
      <c r="Q115" s="26"/>
      <c r="R115" s="23"/>
    </row>
    <row r="116" spans="2:65" s="1" customFormat="1" ht="36.950000000000003" customHeight="1">
      <c r="B116" s="35"/>
      <c r="C116" s="64" t="s">
        <v>130</v>
      </c>
      <c r="D116" s="36"/>
      <c r="E116" s="36"/>
      <c r="F116" s="295" t="str">
        <f>F8</f>
        <v>006 - Poplachové zariadenie narušenia</v>
      </c>
      <c r="G116" s="381"/>
      <c r="H116" s="381"/>
      <c r="I116" s="381"/>
      <c r="J116" s="381"/>
      <c r="K116" s="381"/>
      <c r="L116" s="381"/>
      <c r="M116" s="381"/>
      <c r="N116" s="381"/>
      <c r="O116" s="381"/>
      <c r="P116" s="381"/>
      <c r="Q116" s="36"/>
      <c r="R116" s="37"/>
    </row>
    <row r="117" spans="2:65" s="1" customFormat="1" ht="6.95" customHeight="1">
      <c r="B117" s="35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7"/>
    </row>
    <row r="118" spans="2:65" s="1" customFormat="1" ht="18" customHeight="1">
      <c r="B118" s="35"/>
      <c r="C118" s="30" t="s">
        <v>20</v>
      </c>
      <c r="D118" s="36"/>
      <c r="E118" s="36"/>
      <c r="F118" s="28" t="str">
        <f>F10</f>
        <v>Trieda A.Hlinku 1, Nitra</v>
      </c>
      <c r="G118" s="36"/>
      <c r="H118" s="36"/>
      <c r="I118" s="36"/>
      <c r="J118" s="36"/>
      <c r="K118" s="30" t="s">
        <v>22</v>
      </c>
      <c r="L118" s="36"/>
      <c r="M118" s="382" t="str">
        <f>IF(O10="","",O10)</f>
        <v>19. 12. 2016</v>
      </c>
      <c r="N118" s="382"/>
      <c r="O118" s="382"/>
      <c r="P118" s="382"/>
      <c r="Q118" s="36"/>
      <c r="R118" s="37"/>
    </row>
    <row r="119" spans="2:65" s="1" customFormat="1" ht="6.95" customHeight="1">
      <c r="B119" s="35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7"/>
    </row>
    <row r="120" spans="2:65" s="1" customFormat="1" ht="15">
      <c r="B120" s="35"/>
      <c r="C120" s="30" t="s">
        <v>24</v>
      </c>
      <c r="D120" s="36"/>
      <c r="E120" s="36"/>
      <c r="F120" s="28" t="str">
        <f>E13</f>
        <v>UKF Nitra</v>
      </c>
      <c r="G120" s="36"/>
      <c r="H120" s="36"/>
      <c r="I120" s="36"/>
      <c r="J120" s="36"/>
      <c r="K120" s="30" t="s">
        <v>30</v>
      </c>
      <c r="L120" s="36"/>
      <c r="M120" s="306" t="str">
        <f>E19</f>
        <v>SH final s.r.o. Nitra</v>
      </c>
      <c r="N120" s="306"/>
      <c r="O120" s="306"/>
      <c r="P120" s="306"/>
      <c r="Q120" s="306"/>
      <c r="R120" s="37"/>
    </row>
    <row r="121" spans="2:65" s="1" customFormat="1" ht="14.45" customHeight="1">
      <c r="B121" s="35"/>
      <c r="C121" s="30" t="s">
        <v>28</v>
      </c>
      <c r="D121" s="36"/>
      <c r="E121" s="36"/>
      <c r="F121" s="28" t="str">
        <f>IF(E16="","",E16)</f>
        <v>Vyplň údaj</v>
      </c>
      <c r="G121" s="36"/>
      <c r="H121" s="36"/>
      <c r="I121" s="36"/>
      <c r="J121" s="36"/>
      <c r="K121" s="30" t="s">
        <v>34</v>
      </c>
      <c r="L121" s="36"/>
      <c r="M121" s="306" t="str">
        <f>E22</f>
        <v>Morez s.r.o.</v>
      </c>
      <c r="N121" s="306"/>
      <c r="O121" s="306"/>
      <c r="P121" s="306"/>
      <c r="Q121" s="306"/>
      <c r="R121" s="37"/>
    </row>
    <row r="122" spans="2:65" s="1" customFormat="1" ht="10.35" customHeight="1">
      <c r="B122" s="35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7"/>
    </row>
    <row r="123" spans="2:65" s="9" customFormat="1" ht="29.25" customHeight="1">
      <c r="B123" s="143"/>
      <c r="C123" s="144" t="s">
        <v>175</v>
      </c>
      <c r="D123" s="145" t="s">
        <v>176</v>
      </c>
      <c r="E123" s="145" t="s">
        <v>58</v>
      </c>
      <c r="F123" s="383" t="s">
        <v>177</v>
      </c>
      <c r="G123" s="383"/>
      <c r="H123" s="383"/>
      <c r="I123" s="383"/>
      <c r="J123" s="145" t="s">
        <v>178</v>
      </c>
      <c r="K123" s="145" t="s">
        <v>179</v>
      </c>
      <c r="L123" s="384" t="s">
        <v>180</v>
      </c>
      <c r="M123" s="384"/>
      <c r="N123" s="383" t="s">
        <v>135</v>
      </c>
      <c r="O123" s="383"/>
      <c r="P123" s="383"/>
      <c r="Q123" s="385"/>
      <c r="R123" s="146"/>
      <c r="T123" s="71" t="s">
        <v>181</v>
      </c>
      <c r="U123" s="72" t="s">
        <v>40</v>
      </c>
      <c r="V123" s="72" t="s">
        <v>182</v>
      </c>
      <c r="W123" s="72" t="s">
        <v>183</v>
      </c>
      <c r="X123" s="72" t="s">
        <v>184</v>
      </c>
      <c r="Y123" s="72" t="s">
        <v>185</v>
      </c>
      <c r="Z123" s="72" t="s">
        <v>186</v>
      </c>
      <c r="AA123" s="73" t="s">
        <v>187</v>
      </c>
    </row>
    <row r="124" spans="2:65" s="1" customFormat="1" ht="29.25" customHeight="1">
      <c r="B124" s="35"/>
      <c r="C124" s="75" t="s">
        <v>132</v>
      </c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23">
        <f>BK124</f>
        <v>0</v>
      </c>
      <c r="O124" s="324"/>
      <c r="P124" s="324"/>
      <c r="Q124" s="324"/>
      <c r="R124" s="37"/>
      <c r="T124" s="74"/>
      <c r="U124" s="46"/>
      <c r="V124" s="46"/>
      <c r="W124" s="147">
        <f>W125+W150+W153</f>
        <v>0</v>
      </c>
      <c r="X124" s="46"/>
      <c r="Y124" s="147">
        <f>Y125+Y150+Y153</f>
        <v>0</v>
      </c>
      <c r="Z124" s="46"/>
      <c r="AA124" s="148">
        <f>AA125+AA150+AA153</f>
        <v>0</v>
      </c>
      <c r="AT124" s="18" t="s">
        <v>75</v>
      </c>
      <c r="AU124" s="18" t="s">
        <v>137</v>
      </c>
      <c r="BK124" s="149">
        <f>BK125+BK150+BK153</f>
        <v>0</v>
      </c>
    </row>
    <row r="125" spans="2:65" s="10" customFormat="1" ht="37.35" customHeight="1">
      <c r="B125" s="150"/>
      <c r="C125" s="151"/>
      <c r="D125" s="152" t="s">
        <v>1463</v>
      </c>
      <c r="E125" s="152"/>
      <c r="F125" s="152"/>
      <c r="G125" s="152"/>
      <c r="H125" s="152"/>
      <c r="I125" s="152"/>
      <c r="J125" s="152"/>
      <c r="K125" s="152"/>
      <c r="L125" s="152"/>
      <c r="M125" s="152"/>
      <c r="N125" s="325">
        <f>BK125</f>
        <v>0</v>
      </c>
      <c r="O125" s="326"/>
      <c r="P125" s="326"/>
      <c r="Q125" s="326"/>
      <c r="R125" s="153"/>
      <c r="T125" s="154"/>
      <c r="U125" s="151"/>
      <c r="V125" s="151"/>
      <c r="W125" s="155">
        <f>W126+W143+W145+W147</f>
        <v>0</v>
      </c>
      <c r="X125" s="151"/>
      <c r="Y125" s="155">
        <f>Y126+Y143+Y145+Y147</f>
        <v>0</v>
      </c>
      <c r="Z125" s="151"/>
      <c r="AA125" s="156">
        <f>AA126+AA143+AA145+AA147</f>
        <v>0</v>
      </c>
      <c r="AR125" s="157" t="s">
        <v>83</v>
      </c>
      <c r="AT125" s="158" t="s">
        <v>75</v>
      </c>
      <c r="AU125" s="158" t="s">
        <v>76</v>
      </c>
      <c r="AY125" s="157" t="s">
        <v>188</v>
      </c>
      <c r="BK125" s="159">
        <f>BK126+BK143+BK145+BK147</f>
        <v>0</v>
      </c>
    </row>
    <row r="126" spans="2:65" s="10" customFormat="1" ht="19.899999999999999" customHeight="1">
      <c r="B126" s="150"/>
      <c r="C126" s="151"/>
      <c r="D126" s="160" t="s">
        <v>1602</v>
      </c>
      <c r="E126" s="160"/>
      <c r="F126" s="160"/>
      <c r="G126" s="160"/>
      <c r="H126" s="160"/>
      <c r="I126" s="160"/>
      <c r="J126" s="160"/>
      <c r="K126" s="160"/>
      <c r="L126" s="160"/>
      <c r="M126" s="160"/>
      <c r="N126" s="327">
        <f>BK126</f>
        <v>0</v>
      </c>
      <c r="O126" s="328"/>
      <c r="P126" s="328"/>
      <c r="Q126" s="328"/>
      <c r="R126" s="153"/>
      <c r="T126" s="154"/>
      <c r="U126" s="151"/>
      <c r="V126" s="151"/>
      <c r="W126" s="155">
        <f>SUM(W127:W142)</f>
        <v>0</v>
      </c>
      <c r="X126" s="151"/>
      <c r="Y126" s="155">
        <f>SUM(Y127:Y142)</f>
        <v>0</v>
      </c>
      <c r="Z126" s="151"/>
      <c r="AA126" s="156">
        <f>SUM(AA127:AA142)</f>
        <v>0</v>
      </c>
      <c r="AR126" s="157" t="s">
        <v>83</v>
      </c>
      <c r="AT126" s="158" t="s">
        <v>75</v>
      </c>
      <c r="AU126" s="158" t="s">
        <v>83</v>
      </c>
      <c r="AY126" s="157" t="s">
        <v>188</v>
      </c>
      <c r="BK126" s="159">
        <f>SUM(BK127:BK142)</f>
        <v>0</v>
      </c>
    </row>
    <row r="127" spans="2:65" s="1" customFormat="1" ht="22.5" customHeight="1">
      <c r="B127" s="132"/>
      <c r="C127" s="170" t="s">
        <v>83</v>
      </c>
      <c r="D127" s="170" t="s">
        <v>236</v>
      </c>
      <c r="E127" s="171" t="s">
        <v>1606</v>
      </c>
      <c r="F127" s="331" t="s">
        <v>1607</v>
      </c>
      <c r="G127" s="331"/>
      <c r="H127" s="331"/>
      <c r="I127" s="331"/>
      <c r="J127" s="269" t="s">
        <v>1608</v>
      </c>
      <c r="K127" s="270">
        <v>1</v>
      </c>
      <c r="L127" s="332">
        <v>0</v>
      </c>
      <c r="M127" s="332"/>
      <c r="N127" s="333">
        <f>ROUND(L127*K127,3)</f>
        <v>0</v>
      </c>
      <c r="O127" s="321"/>
      <c r="P127" s="321"/>
      <c r="Q127" s="321"/>
      <c r="R127" s="135"/>
      <c r="T127" s="166" t="s">
        <v>5</v>
      </c>
      <c r="U127" s="42" t="s">
        <v>43</v>
      </c>
      <c r="V127" s="36"/>
      <c r="W127" s="167">
        <f t="shared" ref="W127:W142" si="5">V127*K127</f>
        <v>0</v>
      </c>
      <c r="X127" s="167">
        <v>0</v>
      </c>
      <c r="Y127" s="167">
        <f t="shared" ref="Y127:Y142" si="6">X127*K127</f>
        <v>0</v>
      </c>
      <c r="Z127" s="167">
        <v>0</v>
      </c>
      <c r="AA127" s="168">
        <f t="shared" ref="AA127:AA142" si="7">Z127*K127</f>
        <v>0</v>
      </c>
      <c r="AR127" s="18" t="s">
        <v>219</v>
      </c>
      <c r="AT127" s="18" t="s">
        <v>236</v>
      </c>
      <c r="AU127" s="18" t="s">
        <v>87</v>
      </c>
      <c r="AY127" s="18" t="s">
        <v>188</v>
      </c>
      <c r="BE127" s="109">
        <f t="shared" ref="BE127:BE142" si="8">IF(U127="základná",N127,0)</f>
        <v>0</v>
      </c>
      <c r="BF127" s="109">
        <f t="shared" ref="BF127:BF142" si="9">IF(U127="znížená",N127,0)</f>
        <v>0</v>
      </c>
      <c r="BG127" s="109">
        <f t="shared" ref="BG127:BG142" si="10">IF(U127="zákl. prenesená",N127,0)</f>
        <v>0</v>
      </c>
      <c r="BH127" s="109">
        <f t="shared" ref="BH127:BH142" si="11">IF(U127="zníž. prenesená",N127,0)</f>
        <v>0</v>
      </c>
      <c r="BI127" s="109">
        <f t="shared" ref="BI127:BI142" si="12">IF(U127="nulová",N127,0)</f>
        <v>0</v>
      </c>
      <c r="BJ127" s="18" t="s">
        <v>87</v>
      </c>
      <c r="BK127" s="169">
        <f t="shared" ref="BK127:BK142" si="13">ROUND(L127*K127,3)</f>
        <v>0</v>
      </c>
      <c r="BL127" s="18" t="s">
        <v>193</v>
      </c>
      <c r="BM127" s="18" t="s">
        <v>87</v>
      </c>
    </row>
    <row r="128" spans="2:65" s="1" customFormat="1" ht="22.5" customHeight="1">
      <c r="B128" s="132"/>
      <c r="C128" s="161" t="s">
        <v>87</v>
      </c>
      <c r="D128" s="161" t="s">
        <v>189</v>
      </c>
      <c r="E128" s="162" t="s">
        <v>1609</v>
      </c>
      <c r="F128" s="319" t="s">
        <v>1559</v>
      </c>
      <c r="G128" s="319"/>
      <c r="H128" s="319"/>
      <c r="I128" s="319"/>
      <c r="J128" s="265" t="s">
        <v>1608</v>
      </c>
      <c r="K128" s="266">
        <v>1</v>
      </c>
      <c r="L128" s="320">
        <v>0</v>
      </c>
      <c r="M128" s="320"/>
      <c r="N128" s="321">
        <f t="shared" ref="N127:N142" si="14">ROUND(L128*K128,3)</f>
        <v>0</v>
      </c>
      <c r="O128" s="321"/>
      <c r="P128" s="321"/>
      <c r="Q128" s="321"/>
      <c r="R128" s="135"/>
      <c r="T128" s="166" t="s">
        <v>5</v>
      </c>
      <c r="U128" s="42" t="s">
        <v>43</v>
      </c>
      <c r="V128" s="36"/>
      <c r="W128" s="167">
        <f t="shared" si="5"/>
        <v>0</v>
      </c>
      <c r="X128" s="167">
        <v>0</v>
      </c>
      <c r="Y128" s="167">
        <f t="shared" si="6"/>
        <v>0</v>
      </c>
      <c r="Z128" s="167">
        <v>0</v>
      </c>
      <c r="AA128" s="168">
        <f t="shared" si="7"/>
        <v>0</v>
      </c>
      <c r="AR128" s="18" t="s">
        <v>193</v>
      </c>
      <c r="AT128" s="18" t="s">
        <v>189</v>
      </c>
      <c r="AU128" s="18" t="s">
        <v>87</v>
      </c>
      <c r="AY128" s="18" t="s">
        <v>188</v>
      </c>
      <c r="BE128" s="109">
        <f t="shared" si="8"/>
        <v>0</v>
      </c>
      <c r="BF128" s="109">
        <f t="shared" si="9"/>
        <v>0</v>
      </c>
      <c r="BG128" s="109">
        <f t="shared" si="10"/>
        <v>0</v>
      </c>
      <c r="BH128" s="109">
        <f t="shared" si="11"/>
        <v>0</v>
      </c>
      <c r="BI128" s="109">
        <f t="shared" si="12"/>
        <v>0</v>
      </c>
      <c r="BJ128" s="18" t="s">
        <v>87</v>
      </c>
      <c r="BK128" s="169">
        <f t="shared" si="13"/>
        <v>0</v>
      </c>
      <c r="BL128" s="18" t="s">
        <v>193</v>
      </c>
      <c r="BM128" s="18" t="s">
        <v>193</v>
      </c>
    </row>
    <row r="129" spans="2:65" s="1" customFormat="1" ht="22.5" customHeight="1">
      <c r="B129" s="132"/>
      <c r="C129" s="170" t="s">
        <v>199</v>
      </c>
      <c r="D129" s="170" t="s">
        <v>236</v>
      </c>
      <c r="E129" s="171" t="s">
        <v>1610</v>
      </c>
      <c r="F129" s="331" t="s">
        <v>1611</v>
      </c>
      <c r="G129" s="331"/>
      <c r="H129" s="331"/>
      <c r="I129" s="331"/>
      <c r="J129" s="269" t="s">
        <v>1608</v>
      </c>
      <c r="K129" s="270">
        <v>1</v>
      </c>
      <c r="L129" s="332">
        <v>0</v>
      </c>
      <c r="M129" s="332"/>
      <c r="N129" s="333">
        <f>ROUND(L129*K129,3)</f>
        <v>0</v>
      </c>
      <c r="O129" s="321"/>
      <c r="P129" s="321"/>
      <c r="Q129" s="321"/>
      <c r="R129" s="135"/>
      <c r="T129" s="166" t="s">
        <v>5</v>
      </c>
      <c r="U129" s="42" t="s">
        <v>43</v>
      </c>
      <c r="V129" s="36"/>
      <c r="W129" s="167">
        <f t="shared" si="5"/>
        <v>0</v>
      </c>
      <c r="X129" s="167">
        <v>0</v>
      </c>
      <c r="Y129" s="167">
        <f t="shared" si="6"/>
        <v>0</v>
      </c>
      <c r="Z129" s="167">
        <v>0</v>
      </c>
      <c r="AA129" s="168">
        <f t="shared" si="7"/>
        <v>0</v>
      </c>
      <c r="AR129" s="18" t="s">
        <v>219</v>
      </c>
      <c r="AT129" s="18" t="s">
        <v>236</v>
      </c>
      <c r="AU129" s="18" t="s">
        <v>87</v>
      </c>
      <c r="AY129" s="18" t="s">
        <v>188</v>
      </c>
      <c r="BE129" s="109">
        <f t="shared" si="8"/>
        <v>0</v>
      </c>
      <c r="BF129" s="109">
        <f t="shared" si="9"/>
        <v>0</v>
      </c>
      <c r="BG129" s="109">
        <f t="shared" si="10"/>
        <v>0</v>
      </c>
      <c r="BH129" s="109">
        <f t="shared" si="11"/>
        <v>0</v>
      </c>
      <c r="BI129" s="109">
        <f t="shared" si="12"/>
        <v>0</v>
      </c>
      <c r="BJ129" s="18" t="s">
        <v>87</v>
      </c>
      <c r="BK129" s="169">
        <f t="shared" si="13"/>
        <v>0</v>
      </c>
      <c r="BL129" s="18" t="s">
        <v>193</v>
      </c>
      <c r="BM129" s="18" t="s">
        <v>211</v>
      </c>
    </row>
    <row r="130" spans="2:65" s="1" customFormat="1" ht="22.5" customHeight="1">
      <c r="B130" s="132"/>
      <c r="C130" s="161" t="s">
        <v>193</v>
      </c>
      <c r="D130" s="161" t="s">
        <v>189</v>
      </c>
      <c r="E130" s="162" t="s">
        <v>1612</v>
      </c>
      <c r="F130" s="319" t="s">
        <v>1559</v>
      </c>
      <c r="G130" s="319"/>
      <c r="H130" s="319"/>
      <c r="I130" s="319"/>
      <c r="J130" s="265" t="s">
        <v>1608</v>
      </c>
      <c r="K130" s="266">
        <v>1</v>
      </c>
      <c r="L130" s="320">
        <v>0</v>
      </c>
      <c r="M130" s="320"/>
      <c r="N130" s="321">
        <f t="shared" si="14"/>
        <v>0</v>
      </c>
      <c r="O130" s="321"/>
      <c r="P130" s="321"/>
      <c r="Q130" s="321"/>
      <c r="R130" s="135"/>
      <c r="T130" s="166" t="s">
        <v>5</v>
      </c>
      <c r="U130" s="42" t="s">
        <v>43</v>
      </c>
      <c r="V130" s="36"/>
      <c r="W130" s="167">
        <f t="shared" si="5"/>
        <v>0</v>
      </c>
      <c r="X130" s="167">
        <v>0</v>
      </c>
      <c r="Y130" s="167">
        <f t="shared" si="6"/>
        <v>0</v>
      </c>
      <c r="Z130" s="167">
        <v>0</v>
      </c>
      <c r="AA130" s="168">
        <f t="shared" si="7"/>
        <v>0</v>
      </c>
      <c r="AR130" s="18" t="s">
        <v>193</v>
      </c>
      <c r="AT130" s="18" t="s">
        <v>189</v>
      </c>
      <c r="AU130" s="18" t="s">
        <v>87</v>
      </c>
      <c r="AY130" s="18" t="s">
        <v>188</v>
      </c>
      <c r="BE130" s="109">
        <f t="shared" si="8"/>
        <v>0</v>
      </c>
      <c r="BF130" s="109">
        <f t="shared" si="9"/>
        <v>0</v>
      </c>
      <c r="BG130" s="109">
        <f t="shared" si="10"/>
        <v>0</v>
      </c>
      <c r="BH130" s="109">
        <f t="shared" si="11"/>
        <v>0</v>
      </c>
      <c r="BI130" s="109">
        <f t="shared" si="12"/>
        <v>0</v>
      </c>
      <c r="BJ130" s="18" t="s">
        <v>87</v>
      </c>
      <c r="BK130" s="169">
        <f t="shared" si="13"/>
        <v>0</v>
      </c>
      <c r="BL130" s="18" t="s">
        <v>193</v>
      </c>
      <c r="BM130" s="18" t="s">
        <v>219</v>
      </c>
    </row>
    <row r="131" spans="2:65" s="1" customFormat="1" ht="22.5" customHeight="1">
      <c r="B131" s="132"/>
      <c r="C131" s="170" t="s">
        <v>206</v>
      </c>
      <c r="D131" s="170" t="s">
        <v>236</v>
      </c>
      <c r="E131" s="171" t="s">
        <v>1613</v>
      </c>
      <c r="F131" s="331" t="s">
        <v>1614</v>
      </c>
      <c r="G131" s="331"/>
      <c r="H131" s="331"/>
      <c r="I131" s="331"/>
      <c r="J131" s="269" t="s">
        <v>1608</v>
      </c>
      <c r="K131" s="270">
        <v>9</v>
      </c>
      <c r="L131" s="332">
        <v>0</v>
      </c>
      <c r="M131" s="332"/>
      <c r="N131" s="333">
        <f t="shared" si="14"/>
        <v>0</v>
      </c>
      <c r="O131" s="321"/>
      <c r="P131" s="321"/>
      <c r="Q131" s="321"/>
      <c r="R131" s="135"/>
      <c r="T131" s="166" t="s">
        <v>5</v>
      </c>
      <c r="U131" s="42" t="s">
        <v>43</v>
      </c>
      <c r="V131" s="36"/>
      <c r="W131" s="167">
        <f t="shared" si="5"/>
        <v>0</v>
      </c>
      <c r="X131" s="167">
        <v>0</v>
      </c>
      <c r="Y131" s="167">
        <f t="shared" si="6"/>
        <v>0</v>
      </c>
      <c r="Z131" s="167">
        <v>0</v>
      </c>
      <c r="AA131" s="168">
        <f t="shared" si="7"/>
        <v>0</v>
      </c>
      <c r="AR131" s="18" t="s">
        <v>219</v>
      </c>
      <c r="AT131" s="18" t="s">
        <v>236</v>
      </c>
      <c r="AU131" s="18" t="s">
        <v>87</v>
      </c>
      <c r="AY131" s="18" t="s">
        <v>188</v>
      </c>
      <c r="BE131" s="109">
        <f t="shared" si="8"/>
        <v>0</v>
      </c>
      <c r="BF131" s="109">
        <f t="shared" si="9"/>
        <v>0</v>
      </c>
      <c r="BG131" s="109">
        <f t="shared" si="10"/>
        <v>0</v>
      </c>
      <c r="BH131" s="109">
        <f t="shared" si="11"/>
        <v>0</v>
      </c>
      <c r="BI131" s="109">
        <f t="shared" si="12"/>
        <v>0</v>
      </c>
      <c r="BJ131" s="18" t="s">
        <v>87</v>
      </c>
      <c r="BK131" s="169">
        <f t="shared" si="13"/>
        <v>0</v>
      </c>
      <c r="BL131" s="18" t="s">
        <v>193</v>
      </c>
      <c r="BM131" s="18" t="s">
        <v>1615</v>
      </c>
    </row>
    <row r="132" spans="2:65" s="1" customFormat="1" ht="22.5" customHeight="1">
      <c r="B132" s="132"/>
      <c r="C132" s="161" t="s">
        <v>211</v>
      </c>
      <c r="D132" s="161" t="s">
        <v>189</v>
      </c>
      <c r="E132" s="162" t="s">
        <v>1616</v>
      </c>
      <c r="F132" s="319" t="s">
        <v>1559</v>
      </c>
      <c r="G132" s="319"/>
      <c r="H132" s="319"/>
      <c r="I132" s="319"/>
      <c r="J132" s="265" t="s">
        <v>1608</v>
      </c>
      <c r="K132" s="266">
        <v>9</v>
      </c>
      <c r="L132" s="320">
        <v>0</v>
      </c>
      <c r="M132" s="320"/>
      <c r="N132" s="321">
        <f t="shared" si="14"/>
        <v>0</v>
      </c>
      <c r="O132" s="321"/>
      <c r="P132" s="321"/>
      <c r="Q132" s="321"/>
      <c r="R132" s="135"/>
      <c r="T132" s="166" t="s">
        <v>5</v>
      </c>
      <c r="U132" s="42" t="s">
        <v>43</v>
      </c>
      <c r="V132" s="36"/>
      <c r="W132" s="167">
        <f t="shared" si="5"/>
        <v>0</v>
      </c>
      <c r="X132" s="167">
        <v>0</v>
      </c>
      <c r="Y132" s="167">
        <f t="shared" si="6"/>
        <v>0</v>
      </c>
      <c r="Z132" s="167">
        <v>0</v>
      </c>
      <c r="AA132" s="168">
        <f t="shared" si="7"/>
        <v>0</v>
      </c>
      <c r="AR132" s="18" t="s">
        <v>193</v>
      </c>
      <c r="AT132" s="18" t="s">
        <v>189</v>
      </c>
      <c r="AU132" s="18" t="s">
        <v>87</v>
      </c>
      <c r="AY132" s="18" t="s">
        <v>188</v>
      </c>
      <c r="BE132" s="109">
        <f t="shared" si="8"/>
        <v>0</v>
      </c>
      <c r="BF132" s="109">
        <f t="shared" si="9"/>
        <v>0</v>
      </c>
      <c r="BG132" s="109">
        <f t="shared" si="10"/>
        <v>0</v>
      </c>
      <c r="BH132" s="109">
        <f t="shared" si="11"/>
        <v>0</v>
      </c>
      <c r="BI132" s="109">
        <f t="shared" si="12"/>
        <v>0</v>
      </c>
      <c r="BJ132" s="18" t="s">
        <v>87</v>
      </c>
      <c r="BK132" s="169">
        <f t="shared" si="13"/>
        <v>0</v>
      </c>
      <c r="BL132" s="18" t="s">
        <v>193</v>
      </c>
      <c r="BM132" s="18" t="s">
        <v>1617</v>
      </c>
    </row>
    <row r="133" spans="2:65" s="1" customFormat="1" ht="22.5" customHeight="1">
      <c r="B133" s="132"/>
      <c r="C133" s="170" t="s">
        <v>215</v>
      </c>
      <c r="D133" s="170" t="s">
        <v>236</v>
      </c>
      <c r="E133" s="171" t="s">
        <v>1618</v>
      </c>
      <c r="F133" s="331" t="s">
        <v>1619</v>
      </c>
      <c r="G133" s="331"/>
      <c r="H133" s="331"/>
      <c r="I133" s="331"/>
      <c r="J133" s="269" t="s">
        <v>1608</v>
      </c>
      <c r="K133" s="270">
        <v>1</v>
      </c>
      <c r="L133" s="332">
        <v>0</v>
      </c>
      <c r="M133" s="332"/>
      <c r="N133" s="333">
        <f t="shared" si="14"/>
        <v>0</v>
      </c>
      <c r="O133" s="321"/>
      <c r="P133" s="321"/>
      <c r="Q133" s="321"/>
      <c r="R133" s="135"/>
      <c r="T133" s="166" t="s">
        <v>5</v>
      </c>
      <c r="U133" s="42" t="s">
        <v>43</v>
      </c>
      <c r="V133" s="36"/>
      <c r="W133" s="167">
        <f t="shared" si="5"/>
        <v>0</v>
      </c>
      <c r="X133" s="167">
        <v>0</v>
      </c>
      <c r="Y133" s="167">
        <f t="shared" si="6"/>
        <v>0</v>
      </c>
      <c r="Z133" s="167">
        <v>0</v>
      </c>
      <c r="AA133" s="168">
        <f t="shared" si="7"/>
        <v>0</v>
      </c>
      <c r="AR133" s="18" t="s">
        <v>219</v>
      </c>
      <c r="AT133" s="18" t="s">
        <v>236</v>
      </c>
      <c r="AU133" s="18" t="s">
        <v>87</v>
      </c>
      <c r="AY133" s="18" t="s">
        <v>188</v>
      </c>
      <c r="BE133" s="109">
        <f t="shared" si="8"/>
        <v>0</v>
      </c>
      <c r="BF133" s="109">
        <f t="shared" si="9"/>
        <v>0</v>
      </c>
      <c r="BG133" s="109">
        <f t="shared" si="10"/>
        <v>0</v>
      </c>
      <c r="BH133" s="109">
        <f t="shared" si="11"/>
        <v>0</v>
      </c>
      <c r="BI133" s="109">
        <f t="shared" si="12"/>
        <v>0</v>
      </c>
      <c r="BJ133" s="18" t="s">
        <v>87</v>
      </c>
      <c r="BK133" s="169">
        <f t="shared" si="13"/>
        <v>0</v>
      </c>
      <c r="BL133" s="18" t="s">
        <v>193</v>
      </c>
      <c r="BM133" s="18" t="s">
        <v>244</v>
      </c>
    </row>
    <row r="134" spans="2:65" s="1" customFormat="1" ht="22.5" customHeight="1">
      <c r="B134" s="132"/>
      <c r="C134" s="161" t="s">
        <v>219</v>
      </c>
      <c r="D134" s="161" t="s">
        <v>189</v>
      </c>
      <c r="E134" s="162" t="s">
        <v>1616</v>
      </c>
      <c r="F134" s="319" t="s">
        <v>1559</v>
      </c>
      <c r="G134" s="319"/>
      <c r="H134" s="319"/>
      <c r="I134" s="319"/>
      <c r="J134" s="265" t="s">
        <v>1608</v>
      </c>
      <c r="K134" s="266">
        <v>1</v>
      </c>
      <c r="L134" s="320">
        <v>0</v>
      </c>
      <c r="M134" s="320"/>
      <c r="N134" s="321">
        <f t="shared" si="14"/>
        <v>0</v>
      </c>
      <c r="O134" s="321"/>
      <c r="P134" s="321"/>
      <c r="Q134" s="321"/>
      <c r="R134" s="135"/>
      <c r="T134" s="166" t="s">
        <v>5</v>
      </c>
      <c r="U134" s="42" t="s">
        <v>43</v>
      </c>
      <c r="V134" s="36"/>
      <c r="W134" s="167">
        <f t="shared" si="5"/>
        <v>0</v>
      </c>
      <c r="X134" s="167">
        <v>0</v>
      </c>
      <c r="Y134" s="167">
        <f t="shared" si="6"/>
        <v>0</v>
      </c>
      <c r="Z134" s="167">
        <v>0</v>
      </c>
      <c r="AA134" s="168">
        <f t="shared" si="7"/>
        <v>0</v>
      </c>
      <c r="AR134" s="18" t="s">
        <v>193</v>
      </c>
      <c r="AT134" s="18" t="s">
        <v>189</v>
      </c>
      <c r="AU134" s="18" t="s">
        <v>87</v>
      </c>
      <c r="AY134" s="18" t="s">
        <v>188</v>
      </c>
      <c r="BE134" s="109">
        <f t="shared" si="8"/>
        <v>0</v>
      </c>
      <c r="BF134" s="109">
        <f t="shared" si="9"/>
        <v>0</v>
      </c>
      <c r="BG134" s="109">
        <f t="shared" si="10"/>
        <v>0</v>
      </c>
      <c r="BH134" s="109">
        <f t="shared" si="11"/>
        <v>0</v>
      </c>
      <c r="BI134" s="109">
        <f t="shared" si="12"/>
        <v>0</v>
      </c>
      <c r="BJ134" s="18" t="s">
        <v>87</v>
      </c>
      <c r="BK134" s="169">
        <f t="shared" si="13"/>
        <v>0</v>
      </c>
      <c r="BL134" s="18" t="s">
        <v>193</v>
      </c>
      <c r="BM134" s="18" t="s">
        <v>253</v>
      </c>
    </row>
    <row r="135" spans="2:65" s="1" customFormat="1" ht="22.5" customHeight="1">
      <c r="B135" s="132"/>
      <c r="C135" s="170" t="s">
        <v>223</v>
      </c>
      <c r="D135" s="170" t="s">
        <v>236</v>
      </c>
      <c r="E135" s="171" t="s">
        <v>1620</v>
      </c>
      <c r="F135" s="331" t="s">
        <v>1621</v>
      </c>
      <c r="G135" s="331"/>
      <c r="H135" s="331"/>
      <c r="I135" s="331"/>
      <c r="J135" s="269" t="s">
        <v>1608</v>
      </c>
      <c r="K135" s="270">
        <v>1</v>
      </c>
      <c r="L135" s="332">
        <v>0</v>
      </c>
      <c r="M135" s="332"/>
      <c r="N135" s="333">
        <f t="shared" si="14"/>
        <v>0</v>
      </c>
      <c r="O135" s="321"/>
      <c r="P135" s="321"/>
      <c r="Q135" s="321"/>
      <c r="R135" s="135"/>
      <c r="T135" s="166" t="s">
        <v>5</v>
      </c>
      <c r="U135" s="42" t="s">
        <v>43</v>
      </c>
      <c r="V135" s="36"/>
      <c r="W135" s="167">
        <f t="shared" si="5"/>
        <v>0</v>
      </c>
      <c r="X135" s="167">
        <v>0</v>
      </c>
      <c r="Y135" s="167">
        <f t="shared" si="6"/>
        <v>0</v>
      </c>
      <c r="Z135" s="167">
        <v>0</v>
      </c>
      <c r="AA135" s="168">
        <f t="shared" si="7"/>
        <v>0</v>
      </c>
      <c r="AR135" s="18" t="s">
        <v>219</v>
      </c>
      <c r="AT135" s="18" t="s">
        <v>236</v>
      </c>
      <c r="AU135" s="18" t="s">
        <v>87</v>
      </c>
      <c r="AY135" s="18" t="s">
        <v>188</v>
      </c>
      <c r="BE135" s="109">
        <f t="shared" si="8"/>
        <v>0</v>
      </c>
      <c r="BF135" s="109">
        <f t="shared" si="9"/>
        <v>0</v>
      </c>
      <c r="BG135" s="109">
        <f t="shared" si="10"/>
        <v>0</v>
      </c>
      <c r="BH135" s="109">
        <f t="shared" si="11"/>
        <v>0</v>
      </c>
      <c r="BI135" s="109">
        <f t="shared" si="12"/>
        <v>0</v>
      </c>
      <c r="BJ135" s="18" t="s">
        <v>87</v>
      </c>
      <c r="BK135" s="169">
        <f t="shared" si="13"/>
        <v>0</v>
      </c>
      <c r="BL135" s="18" t="s">
        <v>193</v>
      </c>
      <c r="BM135" s="18" t="s">
        <v>261</v>
      </c>
    </row>
    <row r="136" spans="2:65" s="1" customFormat="1" ht="22.5" customHeight="1">
      <c r="B136" s="132"/>
      <c r="C136" s="161" t="s">
        <v>227</v>
      </c>
      <c r="D136" s="161" t="s">
        <v>189</v>
      </c>
      <c r="E136" s="162" t="s">
        <v>1622</v>
      </c>
      <c r="F136" s="319" t="s">
        <v>1559</v>
      </c>
      <c r="G136" s="319"/>
      <c r="H136" s="319"/>
      <c r="I136" s="319"/>
      <c r="J136" s="265" t="s">
        <v>1608</v>
      </c>
      <c r="K136" s="266">
        <v>1</v>
      </c>
      <c r="L136" s="320">
        <v>0</v>
      </c>
      <c r="M136" s="320"/>
      <c r="N136" s="321">
        <f t="shared" si="14"/>
        <v>0</v>
      </c>
      <c r="O136" s="321"/>
      <c r="P136" s="321"/>
      <c r="Q136" s="321"/>
      <c r="R136" s="135"/>
      <c r="T136" s="166" t="s">
        <v>5</v>
      </c>
      <c r="U136" s="42" t="s">
        <v>43</v>
      </c>
      <c r="V136" s="36"/>
      <c r="W136" s="167">
        <f t="shared" si="5"/>
        <v>0</v>
      </c>
      <c r="X136" s="167">
        <v>0</v>
      </c>
      <c r="Y136" s="167">
        <f t="shared" si="6"/>
        <v>0</v>
      </c>
      <c r="Z136" s="167">
        <v>0</v>
      </c>
      <c r="AA136" s="168">
        <f t="shared" si="7"/>
        <v>0</v>
      </c>
      <c r="AR136" s="18" t="s">
        <v>193</v>
      </c>
      <c r="AT136" s="18" t="s">
        <v>189</v>
      </c>
      <c r="AU136" s="18" t="s">
        <v>87</v>
      </c>
      <c r="AY136" s="18" t="s">
        <v>188</v>
      </c>
      <c r="BE136" s="109">
        <f t="shared" si="8"/>
        <v>0</v>
      </c>
      <c r="BF136" s="109">
        <f t="shared" si="9"/>
        <v>0</v>
      </c>
      <c r="BG136" s="109">
        <f t="shared" si="10"/>
        <v>0</v>
      </c>
      <c r="BH136" s="109">
        <f t="shared" si="11"/>
        <v>0</v>
      </c>
      <c r="BI136" s="109">
        <f t="shared" si="12"/>
        <v>0</v>
      </c>
      <c r="BJ136" s="18" t="s">
        <v>87</v>
      </c>
      <c r="BK136" s="169">
        <f t="shared" si="13"/>
        <v>0</v>
      </c>
      <c r="BL136" s="18" t="s">
        <v>193</v>
      </c>
      <c r="BM136" s="18" t="s">
        <v>10</v>
      </c>
    </row>
    <row r="137" spans="2:65" s="1" customFormat="1" ht="22.5" customHeight="1">
      <c r="B137" s="132"/>
      <c r="C137" s="170" t="s">
        <v>231</v>
      </c>
      <c r="D137" s="170" t="s">
        <v>236</v>
      </c>
      <c r="E137" s="171" t="s">
        <v>1623</v>
      </c>
      <c r="F137" s="331" t="s">
        <v>1624</v>
      </c>
      <c r="G137" s="331"/>
      <c r="H137" s="331"/>
      <c r="I137" s="331"/>
      <c r="J137" s="269" t="s">
        <v>1608</v>
      </c>
      <c r="K137" s="270">
        <v>1</v>
      </c>
      <c r="L137" s="332">
        <v>0</v>
      </c>
      <c r="M137" s="332"/>
      <c r="N137" s="333">
        <f t="shared" si="14"/>
        <v>0</v>
      </c>
      <c r="O137" s="321"/>
      <c r="P137" s="321"/>
      <c r="Q137" s="321"/>
      <c r="R137" s="135"/>
      <c r="T137" s="166" t="s">
        <v>5</v>
      </c>
      <c r="U137" s="42" t="s">
        <v>43</v>
      </c>
      <c r="V137" s="36"/>
      <c r="W137" s="167">
        <f t="shared" si="5"/>
        <v>0</v>
      </c>
      <c r="X137" s="167">
        <v>0</v>
      </c>
      <c r="Y137" s="167">
        <f t="shared" si="6"/>
        <v>0</v>
      </c>
      <c r="Z137" s="167">
        <v>0</v>
      </c>
      <c r="AA137" s="168">
        <f t="shared" si="7"/>
        <v>0</v>
      </c>
      <c r="AR137" s="18" t="s">
        <v>219</v>
      </c>
      <c r="AT137" s="18" t="s">
        <v>236</v>
      </c>
      <c r="AU137" s="18" t="s">
        <v>87</v>
      </c>
      <c r="AY137" s="18" t="s">
        <v>188</v>
      </c>
      <c r="BE137" s="109">
        <f t="shared" si="8"/>
        <v>0</v>
      </c>
      <c r="BF137" s="109">
        <f t="shared" si="9"/>
        <v>0</v>
      </c>
      <c r="BG137" s="109">
        <f t="shared" si="10"/>
        <v>0</v>
      </c>
      <c r="BH137" s="109">
        <f t="shared" si="11"/>
        <v>0</v>
      </c>
      <c r="BI137" s="109">
        <f t="shared" si="12"/>
        <v>0</v>
      </c>
      <c r="BJ137" s="18" t="s">
        <v>87</v>
      </c>
      <c r="BK137" s="169">
        <f t="shared" si="13"/>
        <v>0</v>
      </c>
      <c r="BL137" s="18" t="s">
        <v>193</v>
      </c>
      <c r="BM137" s="18" t="s">
        <v>276</v>
      </c>
    </row>
    <row r="138" spans="2:65" s="1" customFormat="1" ht="22.5" customHeight="1">
      <c r="B138" s="132"/>
      <c r="C138" s="161" t="s">
        <v>235</v>
      </c>
      <c r="D138" s="161" t="s">
        <v>189</v>
      </c>
      <c r="E138" s="162" t="s">
        <v>1612</v>
      </c>
      <c r="F138" s="319" t="s">
        <v>1559</v>
      </c>
      <c r="G138" s="319"/>
      <c r="H138" s="319"/>
      <c r="I138" s="319"/>
      <c r="J138" s="265" t="s">
        <v>1608</v>
      </c>
      <c r="K138" s="266">
        <v>1</v>
      </c>
      <c r="L138" s="320">
        <v>0</v>
      </c>
      <c r="M138" s="320"/>
      <c r="N138" s="321">
        <f t="shared" si="14"/>
        <v>0</v>
      </c>
      <c r="O138" s="321"/>
      <c r="P138" s="321"/>
      <c r="Q138" s="321"/>
      <c r="R138" s="135"/>
      <c r="T138" s="166" t="s">
        <v>5</v>
      </c>
      <c r="U138" s="42" t="s">
        <v>43</v>
      </c>
      <c r="V138" s="36"/>
      <c r="W138" s="167">
        <f t="shared" si="5"/>
        <v>0</v>
      </c>
      <c r="X138" s="167">
        <v>0</v>
      </c>
      <c r="Y138" s="167">
        <f t="shared" si="6"/>
        <v>0</v>
      </c>
      <c r="Z138" s="167">
        <v>0</v>
      </c>
      <c r="AA138" s="168">
        <f t="shared" si="7"/>
        <v>0</v>
      </c>
      <c r="AR138" s="18" t="s">
        <v>193</v>
      </c>
      <c r="AT138" s="18" t="s">
        <v>189</v>
      </c>
      <c r="AU138" s="18" t="s">
        <v>87</v>
      </c>
      <c r="AY138" s="18" t="s">
        <v>188</v>
      </c>
      <c r="BE138" s="109">
        <f t="shared" si="8"/>
        <v>0</v>
      </c>
      <c r="BF138" s="109">
        <f t="shared" si="9"/>
        <v>0</v>
      </c>
      <c r="BG138" s="109">
        <f t="shared" si="10"/>
        <v>0</v>
      </c>
      <c r="BH138" s="109">
        <f t="shared" si="11"/>
        <v>0</v>
      </c>
      <c r="BI138" s="109">
        <f t="shared" si="12"/>
        <v>0</v>
      </c>
      <c r="BJ138" s="18" t="s">
        <v>87</v>
      </c>
      <c r="BK138" s="169">
        <f t="shared" si="13"/>
        <v>0</v>
      </c>
      <c r="BL138" s="18" t="s">
        <v>193</v>
      </c>
      <c r="BM138" s="18" t="s">
        <v>284</v>
      </c>
    </row>
    <row r="139" spans="2:65" s="1" customFormat="1" ht="22.5" customHeight="1">
      <c r="B139" s="132"/>
      <c r="C139" s="170" t="s">
        <v>240</v>
      </c>
      <c r="D139" s="170" t="s">
        <v>236</v>
      </c>
      <c r="E139" s="171" t="s">
        <v>1625</v>
      </c>
      <c r="F139" s="331" t="s">
        <v>1626</v>
      </c>
      <c r="G139" s="331"/>
      <c r="H139" s="331"/>
      <c r="I139" s="331"/>
      <c r="J139" s="269" t="s">
        <v>1608</v>
      </c>
      <c r="K139" s="270">
        <v>2</v>
      </c>
      <c r="L139" s="332">
        <v>0</v>
      </c>
      <c r="M139" s="332"/>
      <c r="N139" s="333">
        <f t="shared" si="14"/>
        <v>0</v>
      </c>
      <c r="O139" s="321"/>
      <c r="P139" s="321"/>
      <c r="Q139" s="321"/>
      <c r="R139" s="135"/>
      <c r="T139" s="166" t="s">
        <v>5</v>
      </c>
      <c r="U139" s="42" t="s">
        <v>43</v>
      </c>
      <c r="V139" s="36"/>
      <c r="W139" s="167">
        <f t="shared" si="5"/>
        <v>0</v>
      </c>
      <c r="X139" s="167">
        <v>0</v>
      </c>
      <c r="Y139" s="167">
        <f t="shared" si="6"/>
        <v>0</v>
      </c>
      <c r="Z139" s="167">
        <v>0</v>
      </c>
      <c r="AA139" s="168">
        <f t="shared" si="7"/>
        <v>0</v>
      </c>
      <c r="AR139" s="18" t="s">
        <v>219</v>
      </c>
      <c r="AT139" s="18" t="s">
        <v>236</v>
      </c>
      <c r="AU139" s="18" t="s">
        <v>87</v>
      </c>
      <c r="AY139" s="18" t="s">
        <v>188</v>
      </c>
      <c r="BE139" s="109">
        <f t="shared" si="8"/>
        <v>0</v>
      </c>
      <c r="BF139" s="109">
        <f t="shared" si="9"/>
        <v>0</v>
      </c>
      <c r="BG139" s="109">
        <f t="shared" si="10"/>
        <v>0</v>
      </c>
      <c r="BH139" s="109">
        <f t="shared" si="11"/>
        <v>0</v>
      </c>
      <c r="BI139" s="109">
        <f t="shared" si="12"/>
        <v>0</v>
      </c>
      <c r="BJ139" s="18" t="s">
        <v>87</v>
      </c>
      <c r="BK139" s="169">
        <f t="shared" si="13"/>
        <v>0</v>
      </c>
      <c r="BL139" s="18" t="s">
        <v>193</v>
      </c>
      <c r="BM139" s="18" t="s">
        <v>292</v>
      </c>
    </row>
    <row r="140" spans="2:65" s="1" customFormat="1" ht="22.5" customHeight="1">
      <c r="B140" s="132"/>
      <c r="C140" s="161" t="s">
        <v>244</v>
      </c>
      <c r="D140" s="161" t="s">
        <v>189</v>
      </c>
      <c r="E140" s="162" t="s">
        <v>1616</v>
      </c>
      <c r="F140" s="319" t="s">
        <v>1559</v>
      </c>
      <c r="G140" s="319"/>
      <c r="H140" s="319"/>
      <c r="I140" s="319"/>
      <c r="J140" s="265" t="s">
        <v>1608</v>
      </c>
      <c r="K140" s="266">
        <v>2</v>
      </c>
      <c r="L140" s="320">
        <v>0</v>
      </c>
      <c r="M140" s="320"/>
      <c r="N140" s="321">
        <f t="shared" si="14"/>
        <v>0</v>
      </c>
      <c r="O140" s="321"/>
      <c r="P140" s="321"/>
      <c r="Q140" s="321"/>
      <c r="R140" s="135"/>
      <c r="T140" s="166" t="s">
        <v>5</v>
      </c>
      <c r="U140" s="42" t="s">
        <v>43</v>
      </c>
      <c r="V140" s="36"/>
      <c r="W140" s="167">
        <f t="shared" si="5"/>
        <v>0</v>
      </c>
      <c r="X140" s="167">
        <v>0</v>
      </c>
      <c r="Y140" s="167">
        <f t="shared" si="6"/>
        <v>0</v>
      </c>
      <c r="Z140" s="167">
        <v>0</v>
      </c>
      <c r="AA140" s="168">
        <f t="shared" si="7"/>
        <v>0</v>
      </c>
      <c r="AR140" s="18" t="s">
        <v>193</v>
      </c>
      <c r="AT140" s="18" t="s">
        <v>189</v>
      </c>
      <c r="AU140" s="18" t="s">
        <v>87</v>
      </c>
      <c r="AY140" s="18" t="s">
        <v>188</v>
      </c>
      <c r="BE140" s="109">
        <f t="shared" si="8"/>
        <v>0</v>
      </c>
      <c r="BF140" s="109">
        <f t="shared" si="9"/>
        <v>0</v>
      </c>
      <c r="BG140" s="109">
        <f t="shared" si="10"/>
        <v>0</v>
      </c>
      <c r="BH140" s="109">
        <f t="shared" si="11"/>
        <v>0</v>
      </c>
      <c r="BI140" s="109">
        <f t="shared" si="12"/>
        <v>0</v>
      </c>
      <c r="BJ140" s="18" t="s">
        <v>87</v>
      </c>
      <c r="BK140" s="169">
        <f t="shared" si="13"/>
        <v>0</v>
      </c>
      <c r="BL140" s="18" t="s">
        <v>193</v>
      </c>
      <c r="BM140" s="18" t="s">
        <v>301</v>
      </c>
    </row>
    <row r="141" spans="2:65" s="1" customFormat="1" ht="22.5" customHeight="1">
      <c r="B141" s="132"/>
      <c r="C141" s="170" t="s">
        <v>249</v>
      </c>
      <c r="D141" s="170" t="s">
        <v>236</v>
      </c>
      <c r="E141" s="171" t="s">
        <v>1627</v>
      </c>
      <c r="F141" s="331" t="s">
        <v>1628</v>
      </c>
      <c r="G141" s="331"/>
      <c r="H141" s="331"/>
      <c r="I141" s="331"/>
      <c r="J141" s="269" t="s">
        <v>1608</v>
      </c>
      <c r="K141" s="270">
        <v>1</v>
      </c>
      <c r="L141" s="332">
        <v>0</v>
      </c>
      <c r="M141" s="332"/>
      <c r="N141" s="333">
        <f t="shared" si="14"/>
        <v>0</v>
      </c>
      <c r="O141" s="321"/>
      <c r="P141" s="321"/>
      <c r="Q141" s="321"/>
      <c r="R141" s="135"/>
      <c r="T141" s="166" t="s">
        <v>5</v>
      </c>
      <c r="U141" s="42" t="s">
        <v>43</v>
      </c>
      <c r="V141" s="36"/>
      <c r="W141" s="167">
        <f t="shared" si="5"/>
        <v>0</v>
      </c>
      <c r="X141" s="167">
        <v>0</v>
      </c>
      <c r="Y141" s="167">
        <f t="shared" si="6"/>
        <v>0</v>
      </c>
      <c r="Z141" s="167">
        <v>0</v>
      </c>
      <c r="AA141" s="168">
        <f t="shared" si="7"/>
        <v>0</v>
      </c>
      <c r="AR141" s="18" t="s">
        <v>219</v>
      </c>
      <c r="AT141" s="18" t="s">
        <v>236</v>
      </c>
      <c r="AU141" s="18" t="s">
        <v>87</v>
      </c>
      <c r="AY141" s="18" t="s">
        <v>188</v>
      </c>
      <c r="BE141" s="109">
        <f t="shared" si="8"/>
        <v>0</v>
      </c>
      <c r="BF141" s="109">
        <f t="shared" si="9"/>
        <v>0</v>
      </c>
      <c r="BG141" s="109">
        <f t="shared" si="10"/>
        <v>0</v>
      </c>
      <c r="BH141" s="109">
        <f t="shared" si="11"/>
        <v>0</v>
      </c>
      <c r="BI141" s="109">
        <f t="shared" si="12"/>
        <v>0</v>
      </c>
      <c r="BJ141" s="18" t="s">
        <v>87</v>
      </c>
      <c r="BK141" s="169">
        <f t="shared" si="13"/>
        <v>0</v>
      </c>
      <c r="BL141" s="18" t="s">
        <v>193</v>
      </c>
      <c r="BM141" s="18" t="s">
        <v>309</v>
      </c>
    </row>
    <row r="142" spans="2:65" s="1" customFormat="1" ht="22.5" customHeight="1">
      <c r="B142" s="132"/>
      <c r="C142" s="161" t="s">
        <v>253</v>
      </c>
      <c r="D142" s="161" t="s">
        <v>189</v>
      </c>
      <c r="E142" s="162" t="s">
        <v>1629</v>
      </c>
      <c r="F142" s="319" t="s">
        <v>1559</v>
      </c>
      <c r="G142" s="319"/>
      <c r="H142" s="319"/>
      <c r="I142" s="319"/>
      <c r="J142" s="265" t="s">
        <v>1608</v>
      </c>
      <c r="K142" s="266">
        <v>1</v>
      </c>
      <c r="L142" s="320">
        <v>0</v>
      </c>
      <c r="M142" s="320"/>
      <c r="N142" s="321">
        <f t="shared" si="14"/>
        <v>0</v>
      </c>
      <c r="O142" s="321"/>
      <c r="P142" s="321"/>
      <c r="Q142" s="321"/>
      <c r="R142" s="135"/>
      <c r="T142" s="166" t="s">
        <v>5</v>
      </c>
      <c r="U142" s="42" t="s">
        <v>43</v>
      </c>
      <c r="V142" s="36"/>
      <c r="W142" s="167">
        <f t="shared" si="5"/>
        <v>0</v>
      </c>
      <c r="X142" s="167">
        <v>0</v>
      </c>
      <c r="Y142" s="167">
        <f t="shared" si="6"/>
        <v>0</v>
      </c>
      <c r="Z142" s="167">
        <v>0</v>
      </c>
      <c r="AA142" s="168">
        <f t="shared" si="7"/>
        <v>0</v>
      </c>
      <c r="AR142" s="18" t="s">
        <v>193</v>
      </c>
      <c r="AT142" s="18" t="s">
        <v>189</v>
      </c>
      <c r="AU142" s="18" t="s">
        <v>87</v>
      </c>
      <c r="AY142" s="18" t="s">
        <v>188</v>
      </c>
      <c r="BE142" s="109">
        <f t="shared" si="8"/>
        <v>0</v>
      </c>
      <c r="BF142" s="109">
        <f t="shared" si="9"/>
        <v>0</v>
      </c>
      <c r="BG142" s="109">
        <f t="shared" si="10"/>
        <v>0</v>
      </c>
      <c r="BH142" s="109">
        <f t="shared" si="11"/>
        <v>0</v>
      </c>
      <c r="BI142" s="109">
        <f t="shared" si="12"/>
        <v>0</v>
      </c>
      <c r="BJ142" s="18" t="s">
        <v>87</v>
      </c>
      <c r="BK142" s="169">
        <f t="shared" si="13"/>
        <v>0</v>
      </c>
      <c r="BL142" s="18" t="s">
        <v>193</v>
      </c>
      <c r="BM142" s="18" t="s">
        <v>317</v>
      </c>
    </row>
    <row r="143" spans="2:65" s="10" customFormat="1" ht="29.85" customHeight="1">
      <c r="B143" s="150"/>
      <c r="C143" s="151"/>
      <c r="D143" s="160" t="s">
        <v>1603</v>
      </c>
      <c r="E143" s="160"/>
      <c r="F143" s="267"/>
      <c r="G143" s="267"/>
      <c r="H143" s="267"/>
      <c r="I143" s="267"/>
      <c r="J143" s="267"/>
      <c r="K143" s="267"/>
      <c r="L143" s="160"/>
      <c r="M143" s="160"/>
      <c r="N143" s="373">
        <f>BK143</f>
        <v>0</v>
      </c>
      <c r="O143" s="374"/>
      <c r="P143" s="374"/>
      <c r="Q143" s="374"/>
      <c r="R143" s="153"/>
      <c r="T143" s="154"/>
      <c r="U143" s="151"/>
      <c r="V143" s="151"/>
      <c r="W143" s="155">
        <f>W144</f>
        <v>0</v>
      </c>
      <c r="X143" s="151"/>
      <c r="Y143" s="155">
        <f>Y144</f>
        <v>0</v>
      </c>
      <c r="Z143" s="151"/>
      <c r="AA143" s="156">
        <f>AA144</f>
        <v>0</v>
      </c>
      <c r="AR143" s="157" t="s">
        <v>83</v>
      </c>
      <c r="AT143" s="158" t="s">
        <v>75</v>
      </c>
      <c r="AU143" s="158" t="s">
        <v>83</v>
      </c>
      <c r="AY143" s="157" t="s">
        <v>188</v>
      </c>
      <c r="BK143" s="159">
        <f>BK144</f>
        <v>0</v>
      </c>
    </row>
    <row r="144" spans="2:65" s="1" customFormat="1" ht="22.5" customHeight="1">
      <c r="B144" s="132"/>
      <c r="C144" s="161" t="s">
        <v>257</v>
      </c>
      <c r="D144" s="161" t="s">
        <v>189</v>
      </c>
      <c r="E144" s="162" t="s">
        <v>1630</v>
      </c>
      <c r="F144" s="319" t="s">
        <v>1631</v>
      </c>
      <c r="G144" s="319"/>
      <c r="H144" s="319"/>
      <c r="I144" s="319"/>
      <c r="J144" s="265" t="s">
        <v>1608</v>
      </c>
      <c r="K144" s="266">
        <v>1</v>
      </c>
      <c r="L144" s="320">
        <v>0</v>
      </c>
      <c r="M144" s="320"/>
      <c r="N144" s="321">
        <f>ROUND(L144*K144,3)</f>
        <v>0</v>
      </c>
      <c r="O144" s="321"/>
      <c r="P144" s="321"/>
      <c r="Q144" s="321"/>
      <c r="R144" s="135"/>
      <c r="T144" s="166" t="s">
        <v>5</v>
      </c>
      <c r="U144" s="42" t="s">
        <v>43</v>
      </c>
      <c r="V144" s="36"/>
      <c r="W144" s="167">
        <f>V144*K144</f>
        <v>0</v>
      </c>
      <c r="X144" s="167">
        <v>0</v>
      </c>
      <c r="Y144" s="167">
        <f>X144*K144</f>
        <v>0</v>
      </c>
      <c r="Z144" s="167">
        <v>0</v>
      </c>
      <c r="AA144" s="168">
        <f>Z144*K144</f>
        <v>0</v>
      </c>
      <c r="AR144" s="18" t="s">
        <v>193</v>
      </c>
      <c r="AT144" s="18" t="s">
        <v>189</v>
      </c>
      <c r="AU144" s="18" t="s">
        <v>87</v>
      </c>
      <c r="AY144" s="18" t="s">
        <v>188</v>
      </c>
      <c r="BE144" s="109">
        <f>IF(U144="základná",N144,0)</f>
        <v>0</v>
      </c>
      <c r="BF144" s="109">
        <f>IF(U144="znížená",N144,0)</f>
        <v>0</v>
      </c>
      <c r="BG144" s="109">
        <f>IF(U144="zákl. prenesená",N144,0)</f>
        <v>0</v>
      </c>
      <c r="BH144" s="109">
        <f>IF(U144="zníž. prenesená",N144,0)</f>
        <v>0</v>
      </c>
      <c r="BI144" s="109">
        <f>IF(U144="nulová",N144,0)</f>
        <v>0</v>
      </c>
      <c r="BJ144" s="18" t="s">
        <v>87</v>
      </c>
      <c r="BK144" s="169">
        <f>ROUND(L144*K144,3)</f>
        <v>0</v>
      </c>
      <c r="BL144" s="18" t="s">
        <v>193</v>
      </c>
      <c r="BM144" s="18" t="s">
        <v>325</v>
      </c>
    </row>
    <row r="145" spans="2:65" s="10" customFormat="1" ht="29.85" customHeight="1">
      <c r="B145" s="150"/>
      <c r="C145" s="151"/>
      <c r="D145" s="160" t="s">
        <v>1604</v>
      </c>
      <c r="E145" s="160"/>
      <c r="F145" s="267"/>
      <c r="G145" s="267"/>
      <c r="H145" s="267"/>
      <c r="I145" s="267"/>
      <c r="J145" s="267"/>
      <c r="K145" s="267"/>
      <c r="L145" s="160"/>
      <c r="M145" s="160"/>
      <c r="N145" s="373">
        <f>BK145</f>
        <v>0</v>
      </c>
      <c r="O145" s="374"/>
      <c r="P145" s="374"/>
      <c r="Q145" s="374"/>
      <c r="R145" s="153"/>
      <c r="T145" s="154"/>
      <c r="U145" s="151"/>
      <c r="V145" s="151"/>
      <c r="W145" s="155">
        <f>W146</f>
        <v>0</v>
      </c>
      <c r="X145" s="151"/>
      <c r="Y145" s="155">
        <f>Y146</f>
        <v>0</v>
      </c>
      <c r="Z145" s="151"/>
      <c r="AA145" s="156">
        <f>AA146</f>
        <v>0</v>
      </c>
      <c r="AR145" s="157" t="s">
        <v>83</v>
      </c>
      <c r="AT145" s="158" t="s">
        <v>75</v>
      </c>
      <c r="AU145" s="158" t="s">
        <v>83</v>
      </c>
      <c r="AY145" s="157" t="s">
        <v>188</v>
      </c>
      <c r="BK145" s="159">
        <f>BK146</f>
        <v>0</v>
      </c>
    </row>
    <row r="146" spans="2:65" s="1" customFormat="1" ht="22.5" customHeight="1">
      <c r="B146" s="132"/>
      <c r="C146" s="161" t="s">
        <v>261</v>
      </c>
      <c r="D146" s="161" t="s">
        <v>189</v>
      </c>
      <c r="E146" s="162" t="s">
        <v>1632</v>
      </c>
      <c r="F146" s="319" t="s">
        <v>1633</v>
      </c>
      <c r="G146" s="319"/>
      <c r="H146" s="319"/>
      <c r="I146" s="319"/>
      <c r="J146" s="265" t="s">
        <v>1608</v>
      </c>
      <c r="K146" s="266">
        <v>1</v>
      </c>
      <c r="L146" s="320">
        <v>0</v>
      </c>
      <c r="M146" s="320"/>
      <c r="N146" s="321">
        <f>ROUND(L146*K146,3)</f>
        <v>0</v>
      </c>
      <c r="O146" s="321"/>
      <c r="P146" s="321"/>
      <c r="Q146" s="321"/>
      <c r="R146" s="135"/>
      <c r="T146" s="166" t="s">
        <v>5</v>
      </c>
      <c r="U146" s="42" t="s">
        <v>43</v>
      </c>
      <c r="V146" s="36"/>
      <c r="W146" s="167">
        <f>V146*K146</f>
        <v>0</v>
      </c>
      <c r="X146" s="167">
        <v>0</v>
      </c>
      <c r="Y146" s="167">
        <f>X146*K146</f>
        <v>0</v>
      </c>
      <c r="Z146" s="167">
        <v>0</v>
      </c>
      <c r="AA146" s="168">
        <f>Z146*K146</f>
        <v>0</v>
      </c>
      <c r="AR146" s="18" t="s">
        <v>193</v>
      </c>
      <c r="AT146" s="18" t="s">
        <v>189</v>
      </c>
      <c r="AU146" s="18" t="s">
        <v>87</v>
      </c>
      <c r="AY146" s="18" t="s">
        <v>188</v>
      </c>
      <c r="BE146" s="109">
        <f>IF(U146="základná",N146,0)</f>
        <v>0</v>
      </c>
      <c r="BF146" s="109">
        <f>IF(U146="znížená",N146,0)</f>
        <v>0</v>
      </c>
      <c r="BG146" s="109">
        <f>IF(U146="zákl. prenesená",N146,0)</f>
        <v>0</v>
      </c>
      <c r="BH146" s="109">
        <f>IF(U146="zníž. prenesená",N146,0)</f>
        <v>0</v>
      </c>
      <c r="BI146" s="109">
        <f>IF(U146="nulová",N146,0)</f>
        <v>0</v>
      </c>
      <c r="BJ146" s="18" t="s">
        <v>87</v>
      </c>
      <c r="BK146" s="169">
        <f>ROUND(L146*K146,3)</f>
        <v>0</v>
      </c>
      <c r="BL146" s="18" t="s">
        <v>193</v>
      </c>
      <c r="BM146" s="18" t="s">
        <v>333</v>
      </c>
    </row>
    <row r="147" spans="2:65" s="10" customFormat="1" ht="29.85" customHeight="1">
      <c r="B147" s="150"/>
      <c r="C147" s="151"/>
      <c r="D147" s="160" t="s">
        <v>1605</v>
      </c>
      <c r="E147" s="160"/>
      <c r="F147" s="267"/>
      <c r="G147" s="267"/>
      <c r="H147" s="267"/>
      <c r="I147" s="267"/>
      <c r="J147" s="267"/>
      <c r="K147" s="267"/>
      <c r="L147" s="160"/>
      <c r="M147" s="160"/>
      <c r="N147" s="373">
        <f>BK147</f>
        <v>0</v>
      </c>
      <c r="O147" s="374"/>
      <c r="P147" s="374"/>
      <c r="Q147" s="374"/>
      <c r="R147" s="153"/>
      <c r="T147" s="154"/>
      <c r="U147" s="151"/>
      <c r="V147" s="151"/>
      <c r="W147" s="155">
        <f>SUM(W148:W149)</f>
        <v>0</v>
      </c>
      <c r="X147" s="151"/>
      <c r="Y147" s="155">
        <f>SUM(Y148:Y149)</f>
        <v>0</v>
      </c>
      <c r="Z147" s="151"/>
      <c r="AA147" s="156">
        <f>SUM(AA148:AA149)</f>
        <v>0</v>
      </c>
      <c r="AR147" s="157" t="s">
        <v>83</v>
      </c>
      <c r="AT147" s="158" t="s">
        <v>75</v>
      </c>
      <c r="AU147" s="158" t="s">
        <v>83</v>
      </c>
      <c r="AY147" s="157" t="s">
        <v>188</v>
      </c>
      <c r="BK147" s="159">
        <f>SUM(BK148:BK149)</f>
        <v>0</v>
      </c>
    </row>
    <row r="148" spans="2:65" s="1" customFormat="1" ht="31.5" customHeight="1">
      <c r="B148" s="132"/>
      <c r="C148" s="170" t="s">
        <v>265</v>
      </c>
      <c r="D148" s="170" t="s">
        <v>236</v>
      </c>
      <c r="E148" s="171" t="s">
        <v>1634</v>
      </c>
      <c r="F148" s="331" t="s">
        <v>1635</v>
      </c>
      <c r="G148" s="331"/>
      <c r="H148" s="331"/>
      <c r="I148" s="331"/>
      <c r="J148" s="269" t="s">
        <v>1608</v>
      </c>
      <c r="K148" s="270">
        <v>250</v>
      </c>
      <c r="L148" s="332">
        <v>0</v>
      </c>
      <c r="M148" s="332"/>
      <c r="N148" s="333">
        <f>ROUND(L148*K148,3)</f>
        <v>0</v>
      </c>
      <c r="O148" s="321"/>
      <c r="P148" s="321"/>
      <c r="Q148" s="321"/>
      <c r="R148" s="135"/>
      <c r="T148" s="166" t="s">
        <v>5</v>
      </c>
      <c r="U148" s="42" t="s">
        <v>43</v>
      </c>
      <c r="V148" s="36"/>
      <c r="W148" s="167">
        <f>V148*K148</f>
        <v>0</v>
      </c>
      <c r="X148" s="167">
        <v>0</v>
      </c>
      <c r="Y148" s="167">
        <f>X148*K148</f>
        <v>0</v>
      </c>
      <c r="Z148" s="167">
        <v>0</v>
      </c>
      <c r="AA148" s="168">
        <f>Z148*K148</f>
        <v>0</v>
      </c>
      <c r="AR148" s="18" t="s">
        <v>219</v>
      </c>
      <c r="AT148" s="18" t="s">
        <v>236</v>
      </c>
      <c r="AU148" s="18" t="s">
        <v>87</v>
      </c>
      <c r="AY148" s="18" t="s">
        <v>188</v>
      </c>
      <c r="BE148" s="109">
        <f>IF(U148="základná",N148,0)</f>
        <v>0</v>
      </c>
      <c r="BF148" s="109">
        <f>IF(U148="znížená",N148,0)</f>
        <v>0</v>
      </c>
      <c r="BG148" s="109">
        <f>IF(U148="zákl. prenesená",N148,0)</f>
        <v>0</v>
      </c>
      <c r="BH148" s="109">
        <f>IF(U148="zníž. prenesená",N148,0)</f>
        <v>0</v>
      </c>
      <c r="BI148" s="109">
        <f>IF(U148="nulová",N148,0)</f>
        <v>0</v>
      </c>
      <c r="BJ148" s="18" t="s">
        <v>87</v>
      </c>
      <c r="BK148" s="169">
        <f>ROUND(L148*K148,3)</f>
        <v>0</v>
      </c>
      <c r="BL148" s="18" t="s">
        <v>193</v>
      </c>
      <c r="BM148" s="18" t="s">
        <v>341</v>
      </c>
    </row>
    <row r="149" spans="2:65" s="1" customFormat="1" ht="22.5" customHeight="1">
      <c r="B149" s="132"/>
      <c r="C149" s="161" t="s">
        <v>10</v>
      </c>
      <c r="D149" s="161" t="s">
        <v>189</v>
      </c>
      <c r="E149" s="162" t="s">
        <v>1636</v>
      </c>
      <c r="F149" s="319" t="s">
        <v>1559</v>
      </c>
      <c r="G149" s="319"/>
      <c r="H149" s="319"/>
      <c r="I149" s="319"/>
      <c r="J149" s="265" t="s">
        <v>1608</v>
      </c>
      <c r="K149" s="266">
        <v>250</v>
      </c>
      <c r="L149" s="320">
        <v>0</v>
      </c>
      <c r="M149" s="320"/>
      <c r="N149" s="321">
        <f>ROUND(L149*K149,3)</f>
        <v>0</v>
      </c>
      <c r="O149" s="321"/>
      <c r="P149" s="321"/>
      <c r="Q149" s="321"/>
      <c r="R149" s="135"/>
      <c r="T149" s="166" t="s">
        <v>5</v>
      </c>
      <c r="U149" s="42" t="s">
        <v>43</v>
      </c>
      <c r="V149" s="36"/>
      <c r="W149" s="167">
        <f>V149*K149</f>
        <v>0</v>
      </c>
      <c r="X149" s="167">
        <v>0</v>
      </c>
      <c r="Y149" s="167">
        <f>X149*K149</f>
        <v>0</v>
      </c>
      <c r="Z149" s="167">
        <v>0</v>
      </c>
      <c r="AA149" s="168">
        <f>Z149*K149</f>
        <v>0</v>
      </c>
      <c r="AR149" s="18" t="s">
        <v>193</v>
      </c>
      <c r="AT149" s="18" t="s">
        <v>189</v>
      </c>
      <c r="AU149" s="18" t="s">
        <v>87</v>
      </c>
      <c r="AY149" s="18" t="s">
        <v>188</v>
      </c>
      <c r="BE149" s="109">
        <f>IF(U149="základná",N149,0)</f>
        <v>0</v>
      </c>
      <c r="BF149" s="109">
        <f>IF(U149="znížená",N149,0)</f>
        <v>0</v>
      </c>
      <c r="BG149" s="109">
        <f>IF(U149="zákl. prenesená",N149,0)</f>
        <v>0</v>
      </c>
      <c r="BH149" s="109">
        <f>IF(U149="zníž. prenesená",N149,0)</f>
        <v>0</v>
      </c>
      <c r="BI149" s="109">
        <f>IF(U149="nulová",N149,0)</f>
        <v>0</v>
      </c>
      <c r="BJ149" s="18" t="s">
        <v>87</v>
      </c>
      <c r="BK149" s="169">
        <f>ROUND(L149*K149,3)</f>
        <v>0</v>
      </c>
      <c r="BL149" s="18" t="s">
        <v>193</v>
      </c>
      <c r="BM149" s="18" t="s">
        <v>349</v>
      </c>
    </row>
    <row r="150" spans="2:65" s="10" customFormat="1" ht="37.35" customHeight="1">
      <c r="B150" s="150"/>
      <c r="C150" s="151"/>
      <c r="D150" s="152" t="s">
        <v>163</v>
      </c>
      <c r="E150" s="152"/>
      <c r="F150" s="271"/>
      <c r="G150" s="271"/>
      <c r="H150" s="271"/>
      <c r="I150" s="271"/>
      <c r="J150" s="271"/>
      <c r="K150" s="271"/>
      <c r="L150" s="152"/>
      <c r="M150" s="152"/>
      <c r="N150" s="375">
        <f>BK150</f>
        <v>0</v>
      </c>
      <c r="O150" s="376"/>
      <c r="P150" s="376"/>
      <c r="Q150" s="376"/>
      <c r="R150" s="153"/>
      <c r="T150" s="154"/>
      <c r="U150" s="151"/>
      <c r="V150" s="151"/>
      <c r="W150" s="155">
        <f>SUM(W151:W152)</f>
        <v>0</v>
      </c>
      <c r="X150" s="151"/>
      <c r="Y150" s="155">
        <f>SUM(Y151:Y152)</f>
        <v>0</v>
      </c>
      <c r="Z150" s="151"/>
      <c r="AA150" s="156">
        <f>SUM(AA151:AA152)</f>
        <v>0</v>
      </c>
      <c r="AR150" s="157" t="s">
        <v>193</v>
      </c>
      <c r="AT150" s="158" t="s">
        <v>75</v>
      </c>
      <c r="AU150" s="158" t="s">
        <v>76</v>
      </c>
      <c r="AY150" s="157" t="s">
        <v>188</v>
      </c>
      <c r="BK150" s="159">
        <f>SUM(BK151:BK152)</f>
        <v>0</v>
      </c>
    </row>
    <row r="151" spans="2:65" s="1" customFormat="1" ht="31.5" customHeight="1">
      <c r="B151" s="132"/>
      <c r="C151" s="161" t="s">
        <v>272</v>
      </c>
      <c r="D151" s="161" t="s">
        <v>189</v>
      </c>
      <c r="E151" s="162" t="s">
        <v>1637</v>
      </c>
      <c r="F151" s="319" t="s">
        <v>1638</v>
      </c>
      <c r="G151" s="319"/>
      <c r="H151" s="319"/>
      <c r="I151" s="319"/>
      <c r="J151" s="265" t="s">
        <v>1047</v>
      </c>
      <c r="K151" s="266">
        <v>1</v>
      </c>
      <c r="L151" s="320">
        <v>0</v>
      </c>
      <c r="M151" s="320"/>
      <c r="N151" s="321">
        <f>ROUND(L151*K151,3)</f>
        <v>0</v>
      </c>
      <c r="O151" s="321"/>
      <c r="P151" s="321"/>
      <c r="Q151" s="321"/>
      <c r="R151" s="135"/>
      <c r="T151" s="166" t="s">
        <v>5</v>
      </c>
      <c r="U151" s="42" t="s">
        <v>43</v>
      </c>
      <c r="V151" s="36"/>
      <c r="W151" s="167">
        <f>V151*K151</f>
        <v>0</v>
      </c>
      <c r="X151" s="167">
        <v>0</v>
      </c>
      <c r="Y151" s="167">
        <f>X151*K151</f>
        <v>0</v>
      </c>
      <c r="Z151" s="167">
        <v>0</v>
      </c>
      <c r="AA151" s="168">
        <f>Z151*K151</f>
        <v>0</v>
      </c>
      <c r="AR151" s="18" t="s">
        <v>1048</v>
      </c>
      <c r="AT151" s="18" t="s">
        <v>189</v>
      </c>
      <c r="AU151" s="18" t="s">
        <v>83</v>
      </c>
      <c r="AY151" s="18" t="s">
        <v>188</v>
      </c>
      <c r="BE151" s="109">
        <f>IF(U151="základná",N151,0)</f>
        <v>0</v>
      </c>
      <c r="BF151" s="109">
        <f>IF(U151="znížená",N151,0)</f>
        <v>0</v>
      </c>
      <c r="BG151" s="109">
        <f>IF(U151="zákl. prenesená",N151,0)</f>
        <v>0</v>
      </c>
      <c r="BH151" s="109">
        <f>IF(U151="zníž. prenesená",N151,0)</f>
        <v>0</v>
      </c>
      <c r="BI151" s="109">
        <f>IF(U151="nulová",N151,0)</f>
        <v>0</v>
      </c>
      <c r="BJ151" s="18" t="s">
        <v>87</v>
      </c>
      <c r="BK151" s="169">
        <f>ROUND(L151*K151,3)</f>
        <v>0</v>
      </c>
      <c r="BL151" s="18" t="s">
        <v>1048</v>
      </c>
      <c r="BM151" s="18" t="s">
        <v>1639</v>
      </c>
    </row>
    <row r="152" spans="2:65" s="1" customFormat="1" ht="31.5" customHeight="1">
      <c r="B152" s="132"/>
      <c r="C152" s="161" t="s">
        <v>276</v>
      </c>
      <c r="D152" s="161" t="s">
        <v>189</v>
      </c>
      <c r="E152" s="162" t="s">
        <v>1045</v>
      </c>
      <c r="F152" s="319" t="s">
        <v>1640</v>
      </c>
      <c r="G152" s="319"/>
      <c r="H152" s="319"/>
      <c r="I152" s="319"/>
      <c r="J152" s="265" t="s">
        <v>1047</v>
      </c>
      <c r="K152" s="266">
        <v>5</v>
      </c>
      <c r="L152" s="320">
        <v>0</v>
      </c>
      <c r="M152" s="320"/>
      <c r="N152" s="321">
        <f>ROUND(L152*K152,3)</f>
        <v>0</v>
      </c>
      <c r="O152" s="321"/>
      <c r="P152" s="321"/>
      <c r="Q152" s="321"/>
      <c r="R152" s="135"/>
      <c r="T152" s="166" t="s">
        <v>5</v>
      </c>
      <c r="U152" s="42" t="s">
        <v>43</v>
      </c>
      <c r="V152" s="36"/>
      <c r="W152" s="167">
        <f>V152*K152</f>
        <v>0</v>
      </c>
      <c r="X152" s="167">
        <v>0</v>
      </c>
      <c r="Y152" s="167">
        <f>X152*K152</f>
        <v>0</v>
      </c>
      <c r="Z152" s="167">
        <v>0</v>
      </c>
      <c r="AA152" s="168">
        <f>Z152*K152</f>
        <v>0</v>
      </c>
      <c r="AR152" s="18" t="s">
        <v>1048</v>
      </c>
      <c r="AT152" s="18" t="s">
        <v>189</v>
      </c>
      <c r="AU152" s="18" t="s">
        <v>83</v>
      </c>
      <c r="AY152" s="18" t="s">
        <v>188</v>
      </c>
      <c r="BE152" s="109">
        <f>IF(U152="základná",N152,0)</f>
        <v>0</v>
      </c>
      <c r="BF152" s="109">
        <f>IF(U152="znížená",N152,0)</f>
        <v>0</v>
      </c>
      <c r="BG152" s="109">
        <f>IF(U152="zákl. prenesená",N152,0)</f>
        <v>0</v>
      </c>
      <c r="BH152" s="109">
        <f>IF(U152="zníž. prenesená",N152,0)</f>
        <v>0</v>
      </c>
      <c r="BI152" s="109">
        <f>IF(U152="nulová",N152,0)</f>
        <v>0</v>
      </c>
      <c r="BJ152" s="18" t="s">
        <v>87</v>
      </c>
      <c r="BK152" s="169">
        <f>ROUND(L152*K152,3)</f>
        <v>0</v>
      </c>
      <c r="BL152" s="18" t="s">
        <v>1048</v>
      </c>
      <c r="BM152" s="18" t="s">
        <v>1641</v>
      </c>
    </row>
    <row r="153" spans="2:65" s="1" customFormat="1" ht="49.9" customHeight="1">
      <c r="B153" s="35"/>
      <c r="C153" s="36"/>
      <c r="D153" s="152" t="s">
        <v>1054</v>
      </c>
      <c r="E153" s="36"/>
      <c r="F153" s="36"/>
      <c r="G153" s="36"/>
      <c r="H153" s="36"/>
      <c r="I153" s="36"/>
      <c r="J153" s="36"/>
      <c r="K153" s="36"/>
      <c r="L153" s="36"/>
      <c r="M153" s="36"/>
      <c r="N153" s="312">
        <f>BK153</f>
        <v>0</v>
      </c>
      <c r="O153" s="313"/>
      <c r="P153" s="313"/>
      <c r="Q153" s="313"/>
      <c r="R153" s="37"/>
      <c r="T153" s="172"/>
      <c r="U153" s="36"/>
      <c r="V153" s="36"/>
      <c r="W153" s="36"/>
      <c r="X153" s="36"/>
      <c r="Y153" s="36"/>
      <c r="Z153" s="36"/>
      <c r="AA153" s="69"/>
      <c r="AT153" s="18" t="s">
        <v>75</v>
      </c>
      <c r="AU153" s="18" t="s">
        <v>76</v>
      </c>
      <c r="AY153" s="18" t="s">
        <v>1055</v>
      </c>
      <c r="BK153" s="169">
        <f>SUM(BK154:BK158)</f>
        <v>0</v>
      </c>
    </row>
    <row r="154" spans="2:65" s="1" customFormat="1" ht="22.35" customHeight="1">
      <c r="B154" s="35"/>
      <c r="C154" s="173" t="s">
        <v>5</v>
      </c>
      <c r="D154" s="173" t="s">
        <v>189</v>
      </c>
      <c r="E154" s="174" t="s">
        <v>5</v>
      </c>
      <c r="F154" s="322" t="s">
        <v>5</v>
      </c>
      <c r="G154" s="322"/>
      <c r="H154" s="322"/>
      <c r="I154" s="322"/>
      <c r="J154" s="175" t="s">
        <v>5</v>
      </c>
      <c r="K154" s="165"/>
      <c r="L154" s="320"/>
      <c r="M154" s="369"/>
      <c r="N154" s="321">
        <f t="shared" ref="N153:N158" si="15">BK154</f>
        <v>0</v>
      </c>
      <c r="O154" s="321"/>
      <c r="P154" s="321"/>
      <c r="Q154" s="321"/>
      <c r="R154" s="37"/>
      <c r="T154" s="166" t="s">
        <v>5</v>
      </c>
      <c r="U154" s="176" t="s">
        <v>43</v>
      </c>
      <c r="V154" s="36"/>
      <c r="W154" s="36"/>
      <c r="X154" s="36"/>
      <c r="Y154" s="36"/>
      <c r="Z154" s="36"/>
      <c r="AA154" s="69"/>
      <c r="AT154" s="18" t="s">
        <v>1055</v>
      </c>
      <c r="AU154" s="18" t="s">
        <v>83</v>
      </c>
      <c r="AY154" s="18" t="s">
        <v>1055</v>
      </c>
      <c r="BE154" s="109">
        <f>IF(U154="základná",N154,0)</f>
        <v>0</v>
      </c>
      <c r="BF154" s="109">
        <f>IF(U154="znížená",N154,0)</f>
        <v>0</v>
      </c>
      <c r="BG154" s="109">
        <f>IF(U154="zákl. prenesená",N154,0)</f>
        <v>0</v>
      </c>
      <c r="BH154" s="109">
        <f>IF(U154="zníž. prenesená",N154,0)</f>
        <v>0</v>
      </c>
      <c r="BI154" s="109">
        <f>IF(U154="nulová",N154,0)</f>
        <v>0</v>
      </c>
      <c r="BJ154" s="18" t="s">
        <v>87</v>
      </c>
      <c r="BK154" s="169">
        <f>L154*K154</f>
        <v>0</v>
      </c>
    </row>
    <row r="155" spans="2:65" s="1" customFormat="1" ht="22.35" customHeight="1">
      <c r="B155" s="35"/>
      <c r="C155" s="173" t="s">
        <v>5</v>
      </c>
      <c r="D155" s="173" t="s">
        <v>189</v>
      </c>
      <c r="E155" s="174" t="s">
        <v>5</v>
      </c>
      <c r="F155" s="322" t="s">
        <v>5</v>
      </c>
      <c r="G155" s="322"/>
      <c r="H155" s="322"/>
      <c r="I155" s="322"/>
      <c r="J155" s="175" t="s">
        <v>5</v>
      </c>
      <c r="K155" s="165"/>
      <c r="L155" s="320"/>
      <c r="M155" s="369"/>
      <c r="N155" s="321">
        <f t="shared" si="15"/>
        <v>0</v>
      </c>
      <c r="O155" s="321"/>
      <c r="P155" s="321"/>
      <c r="Q155" s="321"/>
      <c r="R155" s="37"/>
      <c r="T155" s="166" t="s">
        <v>5</v>
      </c>
      <c r="U155" s="176" t="s">
        <v>43</v>
      </c>
      <c r="V155" s="36"/>
      <c r="W155" s="36"/>
      <c r="X155" s="36"/>
      <c r="Y155" s="36"/>
      <c r="Z155" s="36"/>
      <c r="AA155" s="69"/>
      <c r="AT155" s="18" t="s">
        <v>1055</v>
      </c>
      <c r="AU155" s="18" t="s">
        <v>83</v>
      </c>
      <c r="AY155" s="18" t="s">
        <v>1055</v>
      </c>
      <c r="BE155" s="109">
        <f>IF(U155="základná",N155,0)</f>
        <v>0</v>
      </c>
      <c r="BF155" s="109">
        <f>IF(U155="znížená",N155,0)</f>
        <v>0</v>
      </c>
      <c r="BG155" s="109">
        <f>IF(U155="zákl. prenesená",N155,0)</f>
        <v>0</v>
      </c>
      <c r="BH155" s="109">
        <f>IF(U155="zníž. prenesená",N155,0)</f>
        <v>0</v>
      </c>
      <c r="BI155" s="109">
        <f>IF(U155="nulová",N155,0)</f>
        <v>0</v>
      </c>
      <c r="BJ155" s="18" t="s">
        <v>87</v>
      </c>
      <c r="BK155" s="169">
        <f>L155*K155</f>
        <v>0</v>
      </c>
    </row>
    <row r="156" spans="2:65" s="1" customFormat="1" ht="22.35" customHeight="1">
      <c r="B156" s="35"/>
      <c r="C156" s="173" t="s">
        <v>5</v>
      </c>
      <c r="D156" s="173" t="s">
        <v>189</v>
      </c>
      <c r="E156" s="174" t="s">
        <v>5</v>
      </c>
      <c r="F156" s="322" t="s">
        <v>5</v>
      </c>
      <c r="G156" s="322"/>
      <c r="H156" s="322"/>
      <c r="I156" s="322"/>
      <c r="J156" s="175" t="s">
        <v>5</v>
      </c>
      <c r="K156" s="165"/>
      <c r="L156" s="320"/>
      <c r="M156" s="369"/>
      <c r="N156" s="321">
        <f t="shared" si="15"/>
        <v>0</v>
      </c>
      <c r="O156" s="321"/>
      <c r="P156" s="321"/>
      <c r="Q156" s="321"/>
      <c r="R156" s="37"/>
      <c r="T156" s="166" t="s">
        <v>5</v>
      </c>
      <c r="U156" s="176" t="s">
        <v>43</v>
      </c>
      <c r="V156" s="36"/>
      <c r="W156" s="36"/>
      <c r="X156" s="36"/>
      <c r="Y156" s="36"/>
      <c r="Z156" s="36"/>
      <c r="AA156" s="69"/>
      <c r="AT156" s="18" t="s">
        <v>1055</v>
      </c>
      <c r="AU156" s="18" t="s">
        <v>83</v>
      </c>
      <c r="AY156" s="18" t="s">
        <v>1055</v>
      </c>
      <c r="BE156" s="109">
        <f>IF(U156="základná",N156,0)</f>
        <v>0</v>
      </c>
      <c r="BF156" s="109">
        <f>IF(U156="znížená",N156,0)</f>
        <v>0</v>
      </c>
      <c r="BG156" s="109">
        <f>IF(U156="zákl. prenesená",N156,0)</f>
        <v>0</v>
      </c>
      <c r="BH156" s="109">
        <f>IF(U156="zníž. prenesená",N156,0)</f>
        <v>0</v>
      </c>
      <c r="BI156" s="109">
        <f>IF(U156="nulová",N156,0)</f>
        <v>0</v>
      </c>
      <c r="BJ156" s="18" t="s">
        <v>87</v>
      </c>
      <c r="BK156" s="169">
        <f>L156*K156</f>
        <v>0</v>
      </c>
    </row>
    <row r="157" spans="2:65" s="1" customFormat="1" ht="22.35" customHeight="1">
      <c r="B157" s="35"/>
      <c r="C157" s="173" t="s">
        <v>5</v>
      </c>
      <c r="D157" s="173" t="s">
        <v>189</v>
      </c>
      <c r="E157" s="174" t="s">
        <v>5</v>
      </c>
      <c r="F157" s="322" t="s">
        <v>5</v>
      </c>
      <c r="G157" s="322"/>
      <c r="H157" s="322"/>
      <c r="I157" s="322"/>
      <c r="J157" s="175" t="s">
        <v>5</v>
      </c>
      <c r="K157" s="165"/>
      <c r="L157" s="320"/>
      <c r="M157" s="369"/>
      <c r="N157" s="321">
        <f t="shared" si="15"/>
        <v>0</v>
      </c>
      <c r="O157" s="321"/>
      <c r="P157" s="321"/>
      <c r="Q157" s="321"/>
      <c r="R157" s="37"/>
      <c r="T157" s="166" t="s">
        <v>5</v>
      </c>
      <c r="U157" s="176" t="s">
        <v>43</v>
      </c>
      <c r="V157" s="36"/>
      <c r="W157" s="36"/>
      <c r="X157" s="36"/>
      <c r="Y157" s="36"/>
      <c r="Z157" s="36"/>
      <c r="AA157" s="69"/>
      <c r="AT157" s="18" t="s">
        <v>1055</v>
      </c>
      <c r="AU157" s="18" t="s">
        <v>83</v>
      </c>
      <c r="AY157" s="18" t="s">
        <v>1055</v>
      </c>
      <c r="BE157" s="109">
        <f>IF(U157="základná",N157,0)</f>
        <v>0</v>
      </c>
      <c r="BF157" s="109">
        <f>IF(U157="znížená",N157,0)</f>
        <v>0</v>
      </c>
      <c r="BG157" s="109">
        <f>IF(U157="zákl. prenesená",N157,0)</f>
        <v>0</v>
      </c>
      <c r="BH157" s="109">
        <f>IF(U157="zníž. prenesená",N157,0)</f>
        <v>0</v>
      </c>
      <c r="BI157" s="109">
        <f>IF(U157="nulová",N157,0)</f>
        <v>0</v>
      </c>
      <c r="BJ157" s="18" t="s">
        <v>87</v>
      </c>
      <c r="BK157" s="169">
        <f>L157*K157</f>
        <v>0</v>
      </c>
    </row>
    <row r="158" spans="2:65" s="1" customFormat="1" ht="22.35" customHeight="1">
      <c r="B158" s="35"/>
      <c r="C158" s="173" t="s">
        <v>5</v>
      </c>
      <c r="D158" s="173" t="s">
        <v>189</v>
      </c>
      <c r="E158" s="174" t="s">
        <v>5</v>
      </c>
      <c r="F158" s="322" t="s">
        <v>5</v>
      </c>
      <c r="G158" s="322"/>
      <c r="H158" s="322"/>
      <c r="I158" s="322"/>
      <c r="J158" s="175" t="s">
        <v>5</v>
      </c>
      <c r="K158" s="165"/>
      <c r="L158" s="320"/>
      <c r="M158" s="369"/>
      <c r="N158" s="321">
        <f t="shared" si="15"/>
        <v>0</v>
      </c>
      <c r="O158" s="321"/>
      <c r="P158" s="321"/>
      <c r="Q158" s="321"/>
      <c r="R158" s="37"/>
      <c r="T158" s="166" t="s">
        <v>5</v>
      </c>
      <c r="U158" s="176" t="s">
        <v>43</v>
      </c>
      <c r="V158" s="51"/>
      <c r="W158" s="51"/>
      <c r="X158" s="51"/>
      <c r="Y158" s="51"/>
      <c r="Z158" s="51"/>
      <c r="AA158" s="53"/>
      <c r="AT158" s="18" t="s">
        <v>1055</v>
      </c>
      <c r="AU158" s="18" t="s">
        <v>83</v>
      </c>
      <c r="AY158" s="18" t="s">
        <v>1055</v>
      </c>
      <c r="BE158" s="109">
        <f>IF(U158="základná",N158,0)</f>
        <v>0</v>
      </c>
      <c r="BF158" s="109">
        <f>IF(U158="znížená",N158,0)</f>
        <v>0</v>
      </c>
      <c r="BG158" s="109">
        <f>IF(U158="zákl. prenesená",N158,0)</f>
        <v>0</v>
      </c>
      <c r="BH158" s="109">
        <f>IF(U158="zníž. prenesená",N158,0)</f>
        <v>0</v>
      </c>
      <c r="BI158" s="109">
        <f>IF(U158="nulová",N158,0)</f>
        <v>0</v>
      </c>
      <c r="BJ158" s="18" t="s">
        <v>87</v>
      </c>
      <c r="BK158" s="169">
        <f>L158*K158</f>
        <v>0</v>
      </c>
    </row>
    <row r="159" spans="2:65" s="1" customFormat="1" ht="6.95" customHeight="1">
      <c r="B159" s="54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6"/>
    </row>
  </sheetData>
  <sheetProtection password="CF25" sheet="1" objects="1" scenarios="1"/>
  <mergeCells count="161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95:Q95"/>
    <mergeCell ref="N96:Q96"/>
    <mergeCell ref="N98:Q98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N104:Q104"/>
    <mergeCell ref="L106:Q106"/>
    <mergeCell ref="C112:Q112"/>
    <mergeCell ref="F114:P114"/>
    <mergeCell ref="F115:P115"/>
    <mergeCell ref="F116:P116"/>
    <mergeCell ref="M118:P118"/>
    <mergeCell ref="M120:Q120"/>
    <mergeCell ref="M121:Q121"/>
    <mergeCell ref="F123:I123"/>
    <mergeCell ref="L123:M123"/>
    <mergeCell ref="N123:Q123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4:I144"/>
    <mergeCell ref="L144:M144"/>
    <mergeCell ref="N144:Q144"/>
    <mergeCell ref="F146:I146"/>
    <mergeCell ref="L146:M146"/>
    <mergeCell ref="N146:Q146"/>
    <mergeCell ref="F148:I148"/>
    <mergeCell ref="L148:M148"/>
    <mergeCell ref="N148:Q148"/>
    <mergeCell ref="N156:Q156"/>
    <mergeCell ref="F149:I149"/>
    <mergeCell ref="L149:M149"/>
    <mergeCell ref="N149:Q149"/>
    <mergeCell ref="F151:I151"/>
    <mergeCell ref="L151:M151"/>
    <mergeCell ref="N151:Q151"/>
    <mergeCell ref="F152:I152"/>
    <mergeCell ref="L152:M152"/>
    <mergeCell ref="N152:Q152"/>
    <mergeCell ref="H1:K1"/>
    <mergeCell ref="S2:AC2"/>
    <mergeCell ref="F157:I157"/>
    <mergeCell ref="L157:M157"/>
    <mergeCell ref="N157:Q157"/>
    <mergeCell ref="F158:I158"/>
    <mergeCell ref="L158:M158"/>
    <mergeCell ref="N158:Q158"/>
    <mergeCell ref="N124:Q124"/>
    <mergeCell ref="N125:Q125"/>
    <mergeCell ref="N126:Q126"/>
    <mergeCell ref="N143:Q143"/>
    <mergeCell ref="N145:Q145"/>
    <mergeCell ref="N147:Q147"/>
    <mergeCell ref="N150:Q150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</mergeCells>
  <dataValidations count="2">
    <dataValidation type="list" allowBlank="1" showInputMessage="1" showErrorMessage="1" error="Povolené sú hodnoty K, M." sqref="D154:D159">
      <formula1>"K, M"</formula1>
    </dataValidation>
    <dataValidation type="list" allowBlank="1" showInputMessage="1" showErrorMessage="1" error="Povolené sú hodnoty základná, znížená, nulová." sqref="U154:U159">
      <formula1>"základná, znížená, nulová"</formula1>
    </dataValidation>
  </dataValidations>
  <hyperlinks>
    <hyperlink ref="F1:G1" location="C2" display="1) Krycí list rozpočtu"/>
    <hyperlink ref="H1:K1" location="C87" display="2) Rekapitulácia rozpočtu"/>
    <hyperlink ref="L1" location="C123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73"/>
  <sheetViews>
    <sheetView showGridLines="0" workbookViewId="0">
      <pane ySplit="1" topLeftCell="A158" activePane="bottomLeft" state="frozen"/>
      <selection pane="bottomLeft" activeCell="N168" sqref="N168:Q168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2"/>
      <c r="C1" s="12"/>
      <c r="D1" s="13" t="s">
        <v>1</v>
      </c>
      <c r="E1" s="12"/>
      <c r="F1" s="14" t="s">
        <v>123</v>
      </c>
      <c r="G1" s="14"/>
      <c r="H1" s="368" t="s">
        <v>124</v>
      </c>
      <c r="I1" s="368"/>
      <c r="J1" s="368"/>
      <c r="K1" s="368"/>
      <c r="L1" s="14" t="s">
        <v>125</v>
      </c>
      <c r="M1" s="12"/>
      <c r="N1" s="12"/>
      <c r="O1" s="13" t="s">
        <v>126</v>
      </c>
      <c r="P1" s="12"/>
      <c r="Q1" s="12"/>
      <c r="R1" s="12"/>
      <c r="S1" s="14" t="s">
        <v>127</v>
      </c>
      <c r="T1" s="14"/>
      <c r="U1" s="116"/>
      <c r="V1" s="116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>
      <c r="C2" s="302" t="s">
        <v>7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S2" s="279" t="s">
        <v>8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T2" s="18" t="s">
        <v>106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76</v>
      </c>
    </row>
    <row r="4" spans="1:66" ht="36.950000000000003" customHeight="1">
      <c r="B4" s="22"/>
      <c r="C4" s="347" t="s">
        <v>1763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23"/>
      <c r="T4" s="24" t="s">
        <v>11</v>
      </c>
      <c r="AT4" s="18" t="s">
        <v>6</v>
      </c>
    </row>
    <row r="5" spans="1:66" ht="6.95" customHeight="1">
      <c r="B5" s="2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3"/>
    </row>
    <row r="6" spans="1:66" ht="25.35" customHeight="1">
      <c r="B6" s="22"/>
      <c r="C6" s="26"/>
      <c r="D6" s="30" t="s">
        <v>16</v>
      </c>
      <c r="E6" s="26"/>
      <c r="F6" s="379" t="str">
        <f>'Rekapitulácia stavby 9.2.'!K6</f>
        <v>Poradenské centrum UKF v Nitre - zmena 12/2016</v>
      </c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26"/>
      <c r="R6" s="23"/>
    </row>
    <row r="7" spans="1:66" ht="25.35" customHeight="1">
      <c r="B7" s="22"/>
      <c r="C7" s="26"/>
      <c r="D7" s="30" t="s">
        <v>128</v>
      </c>
      <c r="E7" s="26"/>
      <c r="F7" s="379" t="s">
        <v>129</v>
      </c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26"/>
      <c r="R7" s="23"/>
    </row>
    <row r="8" spans="1:66" s="1" customFormat="1" ht="32.85" customHeight="1">
      <c r="B8" s="35"/>
      <c r="C8" s="36"/>
      <c r="D8" s="29" t="s">
        <v>130</v>
      </c>
      <c r="E8" s="36"/>
      <c r="F8" s="308" t="s">
        <v>1642</v>
      </c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6"/>
      <c r="R8" s="37"/>
    </row>
    <row r="9" spans="1:66" s="1" customFormat="1" ht="14.45" customHeight="1">
      <c r="B9" s="35"/>
      <c r="C9" s="36"/>
      <c r="D9" s="30" t="s">
        <v>18</v>
      </c>
      <c r="E9" s="36"/>
      <c r="F9" s="28" t="s">
        <v>5</v>
      </c>
      <c r="G9" s="36"/>
      <c r="H9" s="36"/>
      <c r="I9" s="36"/>
      <c r="J9" s="36"/>
      <c r="K9" s="36"/>
      <c r="L9" s="36"/>
      <c r="M9" s="30" t="s">
        <v>19</v>
      </c>
      <c r="N9" s="36"/>
      <c r="O9" s="28" t="s">
        <v>5</v>
      </c>
      <c r="P9" s="36"/>
      <c r="Q9" s="36"/>
      <c r="R9" s="37"/>
    </row>
    <row r="10" spans="1:66" s="1" customFormat="1" ht="14.45" customHeight="1">
      <c r="B10" s="35"/>
      <c r="C10" s="36"/>
      <c r="D10" s="30" t="s">
        <v>20</v>
      </c>
      <c r="E10" s="36"/>
      <c r="F10" s="28" t="s">
        <v>21</v>
      </c>
      <c r="G10" s="36"/>
      <c r="H10" s="36"/>
      <c r="I10" s="36"/>
      <c r="J10" s="36"/>
      <c r="K10" s="36"/>
      <c r="L10" s="36"/>
      <c r="M10" s="30" t="s">
        <v>22</v>
      </c>
      <c r="N10" s="36"/>
      <c r="O10" s="367" t="str">
        <f>'Rekapitulácia stavby 9.2.'!AN8</f>
        <v>19. 12. 2016</v>
      </c>
      <c r="P10" s="382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0" t="s">
        <v>24</v>
      </c>
      <c r="E12" s="36"/>
      <c r="F12" s="36"/>
      <c r="G12" s="36"/>
      <c r="H12" s="36"/>
      <c r="I12" s="36"/>
      <c r="J12" s="36"/>
      <c r="K12" s="36"/>
      <c r="L12" s="36"/>
      <c r="M12" s="30" t="s">
        <v>25</v>
      </c>
      <c r="N12" s="36"/>
      <c r="O12" s="306" t="s">
        <v>5</v>
      </c>
      <c r="P12" s="306"/>
      <c r="Q12" s="36"/>
      <c r="R12" s="37"/>
    </row>
    <row r="13" spans="1:66" s="1" customFormat="1" ht="18" customHeight="1">
      <c r="B13" s="35"/>
      <c r="C13" s="36"/>
      <c r="D13" s="36"/>
      <c r="E13" s="28" t="s">
        <v>26</v>
      </c>
      <c r="F13" s="36"/>
      <c r="G13" s="36"/>
      <c r="H13" s="36"/>
      <c r="I13" s="36"/>
      <c r="J13" s="36"/>
      <c r="K13" s="36"/>
      <c r="L13" s="36"/>
      <c r="M13" s="30" t="s">
        <v>27</v>
      </c>
      <c r="N13" s="36"/>
      <c r="O13" s="306" t="s">
        <v>5</v>
      </c>
      <c r="P13" s="30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0" t="s">
        <v>28</v>
      </c>
      <c r="E15" s="36"/>
      <c r="F15" s="36"/>
      <c r="G15" s="36"/>
      <c r="H15" s="36"/>
      <c r="I15" s="36"/>
      <c r="J15" s="36"/>
      <c r="K15" s="36"/>
      <c r="L15" s="36"/>
      <c r="M15" s="30" t="s">
        <v>25</v>
      </c>
      <c r="N15" s="36"/>
      <c r="O15" s="361" t="str">
        <f>IF('Rekapitulácia stavby 9.2.'!AN13="","",'Rekapitulácia stavby 9.2.'!AN13)</f>
        <v>Vyplň údaj</v>
      </c>
      <c r="P15" s="306"/>
      <c r="Q15" s="36"/>
      <c r="R15" s="37"/>
    </row>
    <row r="16" spans="1:66" s="1" customFormat="1" ht="18" customHeight="1">
      <c r="B16" s="35"/>
      <c r="C16" s="36"/>
      <c r="D16" s="36"/>
      <c r="E16" s="361" t="str">
        <f>IF('Rekapitulácia stavby 9.2.'!E14="","",'Rekapitulácia stavby 9.2.'!E14)</f>
        <v>Vyplň údaj</v>
      </c>
      <c r="F16" s="393"/>
      <c r="G16" s="393"/>
      <c r="H16" s="393"/>
      <c r="I16" s="393"/>
      <c r="J16" s="393"/>
      <c r="K16" s="393"/>
      <c r="L16" s="393"/>
      <c r="M16" s="30" t="s">
        <v>27</v>
      </c>
      <c r="N16" s="36"/>
      <c r="O16" s="361" t="str">
        <f>IF('Rekapitulácia stavby 9.2.'!AN14="","",'Rekapitulácia stavby 9.2.'!AN14)</f>
        <v>Vyplň údaj</v>
      </c>
      <c r="P16" s="30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0" t="s">
        <v>30</v>
      </c>
      <c r="E18" s="36"/>
      <c r="F18" s="36"/>
      <c r="G18" s="36"/>
      <c r="H18" s="36"/>
      <c r="I18" s="36"/>
      <c r="J18" s="36"/>
      <c r="K18" s="36"/>
      <c r="L18" s="36"/>
      <c r="M18" s="30" t="s">
        <v>25</v>
      </c>
      <c r="N18" s="36"/>
      <c r="O18" s="306" t="s">
        <v>5</v>
      </c>
      <c r="P18" s="306"/>
      <c r="Q18" s="36"/>
      <c r="R18" s="37"/>
    </row>
    <row r="19" spans="2:18" s="1" customFormat="1" ht="18" customHeight="1">
      <c r="B19" s="35"/>
      <c r="C19" s="36"/>
      <c r="D19" s="36"/>
      <c r="E19" s="28" t="s">
        <v>31</v>
      </c>
      <c r="F19" s="36"/>
      <c r="G19" s="36"/>
      <c r="H19" s="36"/>
      <c r="I19" s="36"/>
      <c r="J19" s="36"/>
      <c r="K19" s="36"/>
      <c r="L19" s="36"/>
      <c r="M19" s="30" t="s">
        <v>27</v>
      </c>
      <c r="N19" s="36"/>
      <c r="O19" s="306" t="s">
        <v>5</v>
      </c>
      <c r="P19" s="30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0" t="s">
        <v>34</v>
      </c>
      <c r="E21" s="36"/>
      <c r="F21" s="36"/>
      <c r="G21" s="36"/>
      <c r="H21" s="36"/>
      <c r="I21" s="36"/>
      <c r="J21" s="36"/>
      <c r="K21" s="36"/>
      <c r="L21" s="36"/>
      <c r="M21" s="30" t="s">
        <v>25</v>
      </c>
      <c r="N21" s="36"/>
      <c r="O21" s="306" t="s">
        <v>5</v>
      </c>
      <c r="P21" s="306"/>
      <c r="Q21" s="36"/>
      <c r="R21" s="37"/>
    </row>
    <row r="22" spans="2:18" s="1" customFormat="1" ht="18" customHeight="1">
      <c r="B22" s="35"/>
      <c r="C22" s="36"/>
      <c r="D22" s="36"/>
      <c r="E22" s="28" t="s">
        <v>1601</v>
      </c>
      <c r="F22" s="36"/>
      <c r="G22" s="36"/>
      <c r="H22" s="36"/>
      <c r="I22" s="36"/>
      <c r="J22" s="36"/>
      <c r="K22" s="36"/>
      <c r="L22" s="36"/>
      <c r="M22" s="30" t="s">
        <v>27</v>
      </c>
      <c r="N22" s="36"/>
      <c r="O22" s="306" t="s">
        <v>5</v>
      </c>
      <c r="P22" s="30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0" t="s">
        <v>36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22.5" customHeight="1">
      <c r="B25" s="35"/>
      <c r="C25" s="36"/>
      <c r="D25" s="36"/>
      <c r="E25" s="311" t="s">
        <v>5</v>
      </c>
      <c r="F25" s="311"/>
      <c r="G25" s="311"/>
      <c r="H25" s="311"/>
      <c r="I25" s="311"/>
      <c r="J25" s="311"/>
      <c r="K25" s="311"/>
      <c r="L25" s="311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36"/>
      <c r="R27" s="37"/>
    </row>
    <row r="28" spans="2:18" s="1" customFormat="1" ht="14.45" customHeight="1">
      <c r="B28" s="35"/>
      <c r="C28" s="36"/>
      <c r="D28" s="117" t="s">
        <v>132</v>
      </c>
      <c r="E28" s="36"/>
      <c r="F28" s="36"/>
      <c r="G28" s="36"/>
      <c r="H28" s="36"/>
      <c r="I28" s="36"/>
      <c r="J28" s="36"/>
      <c r="K28" s="36"/>
      <c r="L28" s="275"/>
      <c r="M28" s="363">
        <f>N89</f>
        <v>0</v>
      </c>
      <c r="N28" s="363"/>
      <c r="O28" s="363"/>
      <c r="P28" s="363"/>
      <c r="Q28" s="36"/>
      <c r="R28" s="37"/>
    </row>
    <row r="29" spans="2:18" s="1" customFormat="1" ht="14.45" customHeight="1">
      <c r="B29" s="35"/>
      <c r="C29" s="36"/>
      <c r="D29" s="34" t="s">
        <v>117</v>
      </c>
      <c r="E29" s="36"/>
      <c r="F29" s="36"/>
      <c r="G29" s="36"/>
      <c r="H29" s="36"/>
      <c r="I29" s="36"/>
      <c r="J29" s="36"/>
      <c r="K29" s="36"/>
      <c r="L29" s="275"/>
      <c r="M29" s="363">
        <f>N94</f>
        <v>0</v>
      </c>
      <c r="N29" s="363"/>
      <c r="O29" s="363"/>
      <c r="P29" s="363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275"/>
      <c r="M30" s="275"/>
      <c r="N30" s="275"/>
      <c r="O30" s="275"/>
      <c r="P30" s="275"/>
      <c r="Q30" s="36"/>
      <c r="R30" s="37"/>
    </row>
    <row r="31" spans="2:18" s="1" customFormat="1" ht="25.35" customHeight="1">
      <c r="B31" s="35"/>
      <c r="C31" s="36"/>
      <c r="D31" s="118" t="s">
        <v>39</v>
      </c>
      <c r="E31" s="36"/>
      <c r="F31" s="36"/>
      <c r="G31" s="36"/>
      <c r="H31" s="36"/>
      <c r="I31" s="36"/>
      <c r="J31" s="36"/>
      <c r="K31" s="36"/>
      <c r="L31" s="275"/>
      <c r="M31" s="360">
        <f>ROUND(M28+M29,L392)</f>
        <v>0</v>
      </c>
      <c r="N31" s="338"/>
      <c r="O31" s="338"/>
      <c r="P31" s="338"/>
      <c r="Q31" s="36"/>
      <c r="R31" s="37"/>
    </row>
    <row r="32" spans="2:18" s="1" customFormat="1" ht="6.95" customHeight="1">
      <c r="B32" s="35"/>
      <c r="C32" s="36"/>
      <c r="D32" s="46"/>
      <c r="E32" s="46"/>
      <c r="F32" s="46"/>
      <c r="G32" s="46"/>
      <c r="H32" s="46"/>
      <c r="I32" s="46"/>
      <c r="J32" s="46"/>
      <c r="K32" s="46"/>
      <c r="L32" s="194"/>
      <c r="M32" s="194"/>
      <c r="N32" s="194"/>
      <c r="O32" s="194"/>
      <c r="P32" s="194"/>
      <c r="Q32" s="36"/>
      <c r="R32" s="37"/>
    </row>
    <row r="33" spans="2:18" s="1" customFormat="1" ht="14.45" customHeight="1">
      <c r="B33" s="35"/>
      <c r="C33" s="36"/>
      <c r="D33" s="40" t="s">
        <v>40</v>
      </c>
      <c r="E33" s="40" t="s">
        <v>41</v>
      </c>
      <c r="F33" s="41">
        <v>0.2</v>
      </c>
      <c r="G33" s="119" t="s">
        <v>42</v>
      </c>
      <c r="H33" s="392">
        <f>ROUND((((SUM(BE94:BE101)+SUM(BE120:BE166))+SUM(BE168:BE172))),2)</f>
        <v>0</v>
      </c>
      <c r="I33" s="381"/>
      <c r="J33" s="381"/>
      <c r="K33" s="36"/>
      <c r="L33" s="275"/>
      <c r="M33" s="356">
        <f>ROUND(((ROUND((SUM(BE94:BE101)+SUM(BE120:BE166)), 2)*F33)+SUM(BE168:BE172)*F33),2)</f>
        <v>0</v>
      </c>
      <c r="N33" s="338"/>
      <c r="O33" s="338"/>
      <c r="P33" s="338"/>
      <c r="Q33" s="36"/>
      <c r="R33" s="37"/>
    </row>
    <row r="34" spans="2:18" s="1" customFormat="1" ht="14.45" customHeight="1">
      <c r="B34" s="35"/>
      <c r="C34" s="36"/>
      <c r="D34" s="36"/>
      <c r="E34" s="40" t="s">
        <v>43</v>
      </c>
      <c r="F34" s="41">
        <v>0.2</v>
      </c>
      <c r="G34" s="119" t="s">
        <v>42</v>
      </c>
      <c r="H34" s="392">
        <f>ROUND((((SUM(BF94:BF101)+SUM(BF120:BF166))+SUM(BF168:BF172))),2)</f>
        <v>0</v>
      </c>
      <c r="I34" s="381"/>
      <c r="J34" s="381"/>
      <c r="K34" s="36"/>
      <c r="L34" s="275"/>
      <c r="M34" s="356">
        <f>ROUND(((ROUND((SUM(BF94:BF101)+SUM(BF120:BF166)), 2)*F34)+SUM(BF168:BF172)*F34),2)</f>
        <v>0</v>
      </c>
      <c r="N34" s="338"/>
      <c r="O34" s="338"/>
      <c r="P34" s="338"/>
      <c r="Q34" s="36"/>
      <c r="R34" s="37"/>
    </row>
    <row r="35" spans="2:18" s="1" customFormat="1" ht="14.45" hidden="1" customHeight="1">
      <c r="B35" s="35"/>
      <c r="C35" s="36"/>
      <c r="D35" s="36"/>
      <c r="E35" s="40" t="s">
        <v>44</v>
      </c>
      <c r="F35" s="41">
        <v>0.2</v>
      </c>
      <c r="G35" s="119" t="s">
        <v>42</v>
      </c>
      <c r="H35" s="392">
        <f>ROUND((((SUM(BG94:BG101)+SUM(BG120:BG166))+SUM(BG168:BG172))),2)</f>
        <v>0</v>
      </c>
      <c r="I35" s="381"/>
      <c r="J35" s="381"/>
      <c r="K35" s="36"/>
      <c r="L35" s="275"/>
      <c r="M35" s="356">
        <v>0</v>
      </c>
      <c r="N35" s="338"/>
      <c r="O35" s="338"/>
      <c r="P35" s="338"/>
      <c r="Q35" s="36"/>
      <c r="R35" s="37"/>
    </row>
    <row r="36" spans="2:18" s="1" customFormat="1" ht="14.45" hidden="1" customHeight="1">
      <c r="B36" s="35"/>
      <c r="C36" s="36"/>
      <c r="D36" s="36"/>
      <c r="E36" s="40" t="s">
        <v>45</v>
      </c>
      <c r="F36" s="41">
        <v>0.2</v>
      </c>
      <c r="G36" s="119" t="s">
        <v>42</v>
      </c>
      <c r="H36" s="392">
        <f>ROUND((((SUM(BH94:BH101)+SUM(BH120:BH166))+SUM(BH168:BH172))),2)</f>
        <v>0</v>
      </c>
      <c r="I36" s="381"/>
      <c r="J36" s="381"/>
      <c r="K36" s="36"/>
      <c r="L36" s="275"/>
      <c r="M36" s="356">
        <v>0</v>
      </c>
      <c r="N36" s="338"/>
      <c r="O36" s="338"/>
      <c r="P36" s="338"/>
      <c r="Q36" s="36"/>
      <c r="R36" s="37"/>
    </row>
    <row r="37" spans="2:18" s="1" customFormat="1" ht="14.45" hidden="1" customHeight="1">
      <c r="B37" s="35"/>
      <c r="C37" s="36"/>
      <c r="D37" s="36"/>
      <c r="E37" s="40" t="s">
        <v>46</v>
      </c>
      <c r="F37" s="41">
        <v>0</v>
      </c>
      <c r="G37" s="119" t="s">
        <v>42</v>
      </c>
      <c r="H37" s="392">
        <f>ROUND((((SUM(BI94:BI101)+SUM(BI120:BI166))+SUM(BI168:BI172))),2)</f>
        <v>0</v>
      </c>
      <c r="I37" s="381"/>
      <c r="J37" s="381"/>
      <c r="K37" s="36"/>
      <c r="L37" s="275"/>
      <c r="M37" s="356">
        <v>0</v>
      </c>
      <c r="N37" s="338"/>
      <c r="O37" s="338"/>
      <c r="P37" s="338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275"/>
      <c r="M38" s="275"/>
      <c r="N38" s="275"/>
      <c r="O38" s="275"/>
      <c r="P38" s="275"/>
      <c r="Q38" s="36"/>
      <c r="R38" s="37"/>
    </row>
    <row r="39" spans="2:18" s="1" customFormat="1" ht="25.35" customHeight="1">
      <c r="B39" s="35"/>
      <c r="C39" s="115"/>
      <c r="D39" s="120" t="s">
        <v>47</v>
      </c>
      <c r="E39" s="70"/>
      <c r="F39" s="70"/>
      <c r="G39" s="121" t="s">
        <v>48</v>
      </c>
      <c r="H39" s="122" t="s">
        <v>49</v>
      </c>
      <c r="I39" s="70"/>
      <c r="J39" s="70"/>
      <c r="K39" s="70"/>
      <c r="L39" s="357">
        <f>SUM(M31:M37)</f>
        <v>0</v>
      </c>
      <c r="M39" s="357"/>
      <c r="N39" s="357"/>
      <c r="O39" s="357"/>
      <c r="P39" s="35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>
      <c r="B42" s="2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3"/>
    </row>
    <row r="43" spans="2:18">
      <c r="B43" s="22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3"/>
    </row>
    <row r="44" spans="2:18">
      <c r="B44" s="2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3"/>
    </row>
    <row r="45" spans="2:18">
      <c r="B45" s="22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3"/>
    </row>
    <row r="46" spans="2:18">
      <c r="B46" s="22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3"/>
    </row>
    <row r="47" spans="2:18">
      <c r="B47" s="2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3"/>
    </row>
    <row r="48" spans="2:18">
      <c r="B48" s="22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3"/>
    </row>
    <row r="49" spans="2:18">
      <c r="B49" s="22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3"/>
    </row>
    <row r="50" spans="2:18" s="1" customFormat="1" ht="15">
      <c r="B50" s="35"/>
      <c r="C50" s="36"/>
      <c r="D50" s="45" t="s">
        <v>50</v>
      </c>
      <c r="E50" s="46"/>
      <c r="F50" s="46"/>
      <c r="G50" s="46"/>
      <c r="H50" s="47"/>
      <c r="I50" s="36"/>
      <c r="J50" s="45" t="s">
        <v>51</v>
      </c>
      <c r="K50" s="46"/>
      <c r="L50" s="46"/>
      <c r="M50" s="46"/>
      <c r="N50" s="46"/>
      <c r="O50" s="46"/>
      <c r="P50" s="47"/>
      <c r="Q50" s="36"/>
      <c r="R50" s="37"/>
    </row>
    <row r="51" spans="2:18">
      <c r="B51" s="22"/>
      <c r="C51" s="26"/>
      <c r="D51" s="48"/>
      <c r="E51" s="26"/>
      <c r="F51" s="26"/>
      <c r="G51" s="26"/>
      <c r="H51" s="49"/>
      <c r="I51" s="26"/>
      <c r="J51" s="48"/>
      <c r="K51" s="26"/>
      <c r="L51" s="26"/>
      <c r="M51" s="26"/>
      <c r="N51" s="26"/>
      <c r="O51" s="26"/>
      <c r="P51" s="49"/>
      <c r="Q51" s="26"/>
      <c r="R51" s="23"/>
    </row>
    <row r="52" spans="2:18">
      <c r="B52" s="22"/>
      <c r="C52" s="26"/>
      <c r="D52" s="48"/>
      <c r="E52" s="26"/>
      <c r="F52" s="26"/>
      <c r="G52" s="26"/>
      <c r="H52" s="49"/>
      <c r="I52" s="26"/>
      <c r="J52" s="48"/>
      <c r="K52" s="26"/>
      <c r="L52" s="26"/>
      <c r="M52" s="26"/>
      <c r="N52" s="26"/>
      <c r="O52" s="26"/>
      <c r="P52" s="49"/>
      <c r="Q52" s="26"/>
      <c r="R52" s="23"/>
    </row>
    <row r="53" spans="2:18">
      <c r="B53" s="22"/>
      <c r="C53" s="26"/>
      <c r="D53" s="48"/>
      <c r="E53" s="26"/>
      <c r="F53" s="26"/>
      <c r="G53" s="26"/>
      <c r="H53" s="49"/>
      <c r="I53" s="26"/>
      <c r="J53" s="48"/>
      <c r="K53" s="26"/>
      <c r="L53" s="26"/>
      <c r="M53" s="26"/>
      <c r="N53" s="26"/>
      <c r="O53" s="26"/>
      <c r="P53" s="49"/>
      <c r="Q53" s="26"/>
      <c r="R53" s="23"/>
    </row>
    <row r="54" spans="2:18">
      <c r="B54" s="22"/>
      <c r="C54" s="26"/>
      <c r="D54" s="48"/>
      <c r="E54" s="26"/>
      <c r="F54" s="26"/>
      <c r="G54" s="26"/>
      <c r="H54" s="49"/>
      <c r="I54" s="26"/>
      <c r="J54" s="48"/>
      <c r="K54" s="26"/>
      <c r="L54" s="26"/>
      <c r="M54" s="26"/>
      <c r="N54" s="26"/>
      <c r="O54" s="26"/>
      <c r="P54" s="49"/>
      <c r="Q54" s="26"/>
      <c r="R54" s="23"/>
    </row>
    <row r="55" spans="2:18">
      <c r="B55" s="22"/>
      <c r="C55" s="26"/>
      <c r="D55" s="48"/>
      <c r="E55" s="26"/>
      <c r="F55" s="26"/>
      <c r="G55" s="26"/>
      <c r="H55" s="49"/>
      <c r="I55" s="26"/>
      <c r="J55" s="48"/>
      <c r="K55" s="26"/>
      <c r="L55" s="26"/>
      <c r="M55" s="26"/>
      <c r="N55" s="26"/>
      <c r="O55" s="26"/>
      <c r="P55" s="49"/>
      <c r="Q55" s="26"/>
      <c r="R55" s="23"/>
    </row>
    <row r="56" spans="2:18">
      <c r="B56" s="22"/>
      <c r="C56" s="26"/>
      <c r="D56" s="48"/>
      <c r="E56" s="26"/>
      <c r="F56" s="26"/>
      <c r="G56" s="26"/>
      <c r="H56" s="49"/>
      <c r="I56" s="26"/>
      <c r="J56" s="48"/>
      <c r="K56" s="26"/>
      <c r="L56" s="26"/>
      <c r="M56" s="26"/>
      <c r="N56" s="26"/>
      <c r="O56" s="26"/>
      <c r="P56" s="49"/>
      <c r="Q56" s="26"/>
      <c r="R56" s="23"/>
    </row>
    <row r="57" spans="2:18">
      <c r="B57" s="22"/>
      <c r="C57" s="26"/>
      <c r="D57" s="48"/>
      <c r="E57" s="26"/>
      <c r="F57" s="26"/>
      <c r="G57" s="26"/>
      <c r="H57" s="49"/>
      <c r="I57" s="26"/>
      <c r="J57" s="48"/>
      <c r="K57" s="26"/>
      <c r="L57" s="26"/>
      <c r="M57" s="26"/>
      <c r="N57" s="26"/>
      <c r="O57" s="26"/>
      <c r="P57" s="49"/>
      <c r="Q57" s="26"/>
      <c r="R57" s="23"/>
    </row>
    <row r="58" spans="2:18">
      <c r="B58" s="22"/>
      <c r="C58" s="26"/>
      <c r="D58" s="48"/>
      <c r="E58" s="26"/>
      <c r="F58" s="26"/>
      <c r="G58" s="26"/>
      <c r="H58" s="49"/>
      <c r="I58" s="26"/>
      <c r="J58" s="48"/>
      <c r="K58" s="26"/>
      <c r="L58" s="26"/>
      <c r="M58" s="26"/>
      <c r="N58" s="26"/>
      <c r="O58" s="26"/>
      <c r="P58" s="49"/>
      <c r="Q58" s="26"/>
      <c r="R58" s="23"/>
    </row>
    <row r="59" spans="2:18" s="1" customFormat="1" ht="15">
      <c r="B59" s="35"/>
      <c r="C59" s="36"/>
      <c r="D59" s="50" t="s">
        <v>52</v>
      </c>
      <c r="E59" s="51"/>
      <c r="F59" s="51"/>
      <c r="G59" s="52" t="s">
        <v>53</v>
      </c>
      <c r="H59" s="53"/>
      <c r="I59" s="36"/>
      <c r="J59" s="50" t="s">
        <v>52</v>
      </c>
      <c r="K59" s="51"/>
      <c r="L59" s="51"/>
      <c r="M59" s="51"/>
      <c r="N59" s="52" t="s">
        <v>53</v>
      </c>
      <c r="O59" s="51"/>
      <c r="P59" s="53"/>
      <c r="Q59" s="36"/>
      <c r="R59" s="37"/>
    </row>
    <row r="60" spans="2:18">
      <c r="B60" s="22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3"/>
    </row>
    <row r="61" spans="2:18" s="1" customFormat="1" ht="15">
      <c r="B61" s="35"/>
      <c r="C61" s="36"/>
      <c r="D61" s="45" t="s">
        <v>54</v>
      </c>
      <c r="E61" s="46"/>
      <c r="F61" s="46"/>
      <c r="G61" s="46"/>
      <c r="H61" s="47"/>
      <c r="I61" s="36"/>
      <c r="J61" s="45" t="s">
        <v>55</v>
      </c>
      <c r="K61" s="46"/>
      <c r="L61" s="46"/>
      <c r="M61" s="46"/>
      <c r="N61" s="46"/>
      <c r="O61" s="46"/>
      <c r="P61" s="47"/>
      <c r="Q61" s="36"/>
      <c r="R61" s="37"/>
    </row>
    <row r="62" spans="2:18">
      <c r="B62" s="22"/>
      <c r="C62" s="26"/>
      <c r="D62" s="48"/>
      <c r="E62" s="26"/>
      <c r="F62" s="26"/>
      <c r="G62" s="26"/>
      <c r="H62" s="49"/>
      <c r="I62" s="26"/>
      <c r="J62" s="48"/>
      <c r="K62" s="26"/>
      <c r="L62" s="26"/>
      <c r="M62" s="26"/>
      <c r="N62" s="26"/>
      <c r="O62" s="26"/>
      <c r="P62" s="49"/>
      <c r="Q62" s="26"/>
      <c r="R62" s="23"/>
    </row>
    <row r="63" spans="2:18">
      <c r="B63" s="22"/>
      <c r="C63" s="26"/>
      <c r="D63" s="48"/>
      <c r="E63" s="26"/>
      <c r="F63" s="26"/>
      <c r="G63" s="26"/>
      <c r="H63" s="49"/>
      <c r="I63" s="26"/>
      <c r="J63" s="48"/>
      <c r="K63" s="26"/>
      <c r="L63" s="26"/>
      <c r="M63" s="26"/>
      <c r="N63" s="26"/>
      <c r="O63" s="26"/>
      <c r="P63" s="49"/>
      <c r="Q63" s="26"/>
      <c r="R63" s="23"/>
    </row>
    <row r="64" spans="2:18">
      <c r="B64" s="22"/>
      <c r="C64" s="26"/>
      <c r="D64" s="48"/>
      <c r="E64" s="26"/>
      <c r="F64" s="26"/>
      <c r="G64" s="26"/>
      <c r="H64" s="49"/>
      <c r="I64" s="26"/>
      <c r="J64" s="48"/>
      <c r="K64" s="26"/>
      <c r="L64" s="26"/>
      <c r="M64" s="26"/>
      <c r="N64" s="26"/>
      <c r="O64" s="26"/>
      <c r="P64" s="49"/>
      <c r="Q64" s="26"/>
      <c r="R64" s="23"/>
    </row>
    <row r="65" spans="2:18">
      <c r="B65" s="22"/>
      <c r="C65" s="26"/>
      <c r="D65" s="48"/>
      <c r="E65" s="26"/>
      <c r="F65" s="26"/>
      <c r="G65" s="26"/>
      <c r="H65" s="49"/>
      <c r="I65" s="26"/>
      <c r="J65" s="48"/>
      <c r="K65" s="26"/>
      <c r="L65" s="26"/>
      <c r="M65" s="26"/>
      <c r="N65" s="26"/>
      <c r="O65" s="26"/>
      <c r="P65" s="49"/>
      <c r="Q65" s="26"/>
      <c r="R65" s="23"/>
    </row>
    <row r="66" spans="2:18">
      <c r="B66" s="22"/>
      <c r="C66" s="26"/>
      <c r="D66" s="48"/>
      <c r="E66" s="26"/>
      <c r="F66" s="26"/>
      <c r="G66" s="26"/>
      <c r="H66" s="49"/>
      <c r="I66" s="26"/>
      <c r="J66" s="48"/>
      <c r="K66" s="26"/>
      <c r="L66" s="26"/>
      <c r="M66" s="26"/>
      <c r="N66" s="26"/>
      <c r="O66" s="26"/>
      <c r="P66" s="49"/>
      <c r="Q66" s="26"/>
      <c r="R66" s="23"/>
    </row>
    <row r="67" spans="2:18">
      <c r="B67" s="22"/>
      <c r="C67" s="26"/>
      <c r="D67" s="48"/>
      <c r="E67" s="26"/>
      <c r="F67" s="26"/>
      <c r="G67" s="26"/>
      <c r="H67" s="49"/>
      <c r="I67" s="26"/>
      <c r="J67" s="48"/>
      <c r="K67" s="26"/>
      <c r="L67" s="26"/>
      <c r="M67" s="26"/>
      <c r="N67" s="26"/>
      <c r="O67" s="26"/>
      <c r="P67" s="49"/>
      <c r="Q67" s="26"/>
      <c r="R67" s="23"/>
    </row>
    <row r="68" spans="2:18">
      <c r="B68" s="22"/>
      <c r="C68" s="26"/>
      <c r="D68" s="48"/>
      <c r="E68" s="26"/>
      <c r="F68" s="26"/>
      <c r="G68" s="26"/>
      <c r="H68" s="49"/>
      <c r="I68" s="26"/>
      <c r="J68" s="48"/>
      <c r="K68" s="26"/>
      <c r="L68" s="26"/>
      <c r="M68" s="26"/>
      <c r="N68" s="26"/>
      <c r="O68" s="26"/>
      <c r="P68" s="49"/>
      <c r="Q68" s="26"/>
      <c r="R68" s="23"/>
    </row>
    <row r="69" spans="2:18">
      <c r="B69" s="22"/>
      <c r="C69" s="26"/>
      <c r="D69" s="48"/>
      <c r="E69" s="26"/>
      <c r="F69" s="26"/>
      <c r="G69" s="26"/>
      <c r="H69" s="49"/>
      <c r="I69" s="26"/>
      <c r="J69" s="48"/>
      <c r="K69" s="26"/>
      <c r="L69" s="26"/>
      <c r="M69" s="26"/>
      <c r="N69" s="26"/>
      <c r="O69" s="26"/>
      <c r="P69" s="49"/>
      <c r="Q69" s="26"/>
      <c r="R69" s="23"/>
    </row>
    <row r="70" spans="2:18" s="1" customFormat="1" ht="15">
      <c r="B70" s="35"/>
      <c r="C70" s="36"/>
      <c r="D70" s="50" t="s">
        <v>52</v>
      </c>
      <c r="E70" s="51"/>
      <c r="F70" s="51"/>
      <c r="G70" s="52" t="s">
        <v>53</v>
      </c>
      <c r="H70" s="53"/>
      <c r="I70" s="36"/>
      <c r="J70" s="50" t="s">
        <v>52</v>
      </c>
      <c r="K70" s="51"/>
      <c r="L70" s="51"/>
      <c r="M70" s="51"/>
      <c r="N70" s="52" t="s">
        <v>53</v>
      </c>
      <c r="O70" s="51"/>
      <c r="P70" s="53"/>
      <c r="Q70" s="36"/>
      <c r="R70" s="37"/>
    </row>
    <row r="71" spans="2:18" s="1" customFormat="1" ht="14.4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>
      <c r="B76" s="35"/>
      <c r="C76" s="293" t="s">
        <v>133</v>
      </c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0" t="s">
        <v>16</v>
      </c>
      <c r="D78" s="36"/>
      <c r="E78" s="36"/>
      <c r="F78" s="379" t="str">
        <f>F6</f>
        <v>Poradenské centrum UKF v Nitre - zmena 12/2016</v>
      </c>
      <c r="G78" s="380"/>
      <c r="H78" s="380"/>
      <c r="I78" s="380"/>
      <c r="J78" s="380"/>
      <c r="K78" s="380"/>
      <c r="L78" s="380"/>
      <c r="M78" s="380"/>
      <c r="N78" s="380"/>
      <c r="O78" s="380"/>
      <c r="P78" s="380"/>
      <c r="Q78" s="36"/>
      <c r="R78" s="37"/>
    </row>
    <row r="79" spans="2:18" ht="30" customHeight="1">
      <c r="B79" s="22"/>
      <c r="C79" s="30" t="s">
        <v>128</v>
      </c>
      <c r="D79" s="26"/>
      <c r="E79" s="26"/>
      <c r="F79" s="379" t="s">
        <v>129</v>
      </c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26"/>
      <c r="R79" s="23"/>
    </row>
    <row r="80" spans="2:18" s="1" customFormat="1" ht="36.950000000000003" customHeight="1">
      <c r="B80" s="35"/>
      <c r="C80" s="64" t="s">
        <v>130</v>
      </c>
      <c r="D80" s="36"/>
      <c r="E80" s="36"/>
      <c r="F80" s="295" t="str">
        <f>F8</f>
        <v>007 - Štrukturovaná kabeláž</v>
      </c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6"/>
      <c r="R80" s="37"/>
    </row>
    <row r="81" spans="2:65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65" s="1" customFormat="1" ht="18" customHeight="1">
      <c r="B82" s="35"/>
      <c r="C82" s="30" t="s">
        <v>20</v>
      </c>
      <c r="D82" s="36"/>
      <c r="E82" s="36"/>
      <c r="F82" s="28" t="str">
        <f>F10</f>
        <v>Trieda A.Hlinku 1, Nitra</v>
      </c>
      <c r="G82" s="36"/>
      <c r="H82" s="36"/>
      <c r="I82" s="36"/>
      <c r="J82" s="36"/>
      <c r="K82" s="30" t="s">
        <v>22</v>
      </c>
      <c r="L82" s="36"/>
      <c r="M82" s="382" t="str">
        <f>IF(O10="","",O10)</f>
        <v>19. 12. 2016</v>
      </c>
      <c r="N82" s="382"/>
      <c r="O82" s="382"/>
      <c r="P82" s="382"/>
      <c r="Q82" s="36"/>
      <c r="R82" s="37"/>
    </row>
    <row r="83" spans="2:65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65" s="1" customFormat="1" ht="15">
      <c r="B84" s="35"/>
      <c r="C84" s="30" t="s">
        <v>24</v>
      </c>
      <c r="D84" s="36"/>
      <c r="E84" s="36"/>
      <c r="F84" s="28" t="str">
        <f>E13</f>
        <v>UKF Nitra</v>
      </c>
      <c r="G84" s="36"/>
      <c r="H84" s="36"/>
      <c r="I84" s="36"/>
      <c r="J84" s="36"/>
      <c r="K84" s="30" t="s">
        <v>30</v>
      </c>
      <c r="L84" s="36"/>
      <c r="M84" s="306" t="str">
        <f>E19</f>
        <v>SH final s.r.o. Nitra</v>
      </c>
      <c r="N84" s="306"/>
      <c r="O84" s="306"/>
      <c r="P84" s="306"/>
      <c r="Q84" s="306"/>
      <c r="R84" s="37"/>
    </row>
    <row r="85" spans="2:65" s="1" customFormat="1" ht="14.45" customHeight="1">
      <c r="B85" s="35"/>
      <c r="C85" s="30" t="s">
        <v>28</v>
      </c>
      <c r="D85" s="36"/>
      <c r="E85" s="36"/>
      <c r="F85" s="28" t="str">
        <f>IF(E16="","",E16)</f>
        <v>Vyplň údaj</v>
      </c>
      <c r="G85" s="36"/>
      <c r="H85" s="36"/>
      <c r="I85" s="36"/>
      <c r="J85" s="36"/>
      <c r="K85" s="30" t="s">
        <v>34</v>
      </c>
      <c r="L85" s="36"/>
      <c r="M85" s="306" t="str">
        <f>E22</f>
        <v>Morez s.r.o.</v>
      </c>
      <c r="N85" s="306"/>
      <c r="O85" s="306"/>
      <c r="P85" s="306"/>
      <c r="Q85" s="306"/>
      <c r="R85" s="37"/>
    </row>
    <row r="86" spans="2:65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65" s="1" customFormat="1" ht="29.25" customHeight="1">
      <c r="B87" s="35"/>
      <c r="C87" s="390" t="s">
        <v>134</v>
      </c>
      <c r="D87" s="391"/>
      <c r="E87" s="391"/>
      <c r="F87" s="391"/>
      <c r="G87" s="391"/>
      <c r="H87" s="115"/>
      <c r="I87" s="115"/>
      <c r="J87" s="115"/>
      <c r="K87" s="115"/>
      <c r="L87" s="115"/>
      <c r="M87" s="115"/>
      <c r="N87" s="390" t="s">
        <v>135</v>
      </c>
      <c r="O87" s="391"/>
      <c r="P87" s="391"/>
      <c r="Q87" s="391"/>
      <c r="R87" s="37"/>
    </row>
    <row r="88" spans="2:65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275"/>
      <c r="Q88" s="36"/>
      <c r="R88" s="37"/>
    </row>
    <row r="89" spans="2:65" s="1" customFormat="1" ht="29.25" customHeight="1">
      <c r="B89" s="35"/>
      <c r="C89" s="123" t="s">
        <v>136</v>
      </c>
      <c r="D89" s="36"/>
      <c r="E89" s="36"/>
      <c r="F89" s="36"/>
      <c r="G89" s="36"/>
      <c r="H89" s="36"/>
      <c r="I89" s="36"/>
      <c r="J89" s="36"/>
      <c r="K89" s="36"/>
      <c r="L89" s="275"/>
      <c r="M89" s="275"/>
      <c r="N89" s="355">
        <f>N120</f>
        <v>0</v>
      </c>
      <c r="O89" s="351"/>
      <c r="P89" s="351"/>
      <c r="Q89" s="351"/>
      <c r="R89" s="37"/>
      <c r="AU89" s="18" t="s">
        <v>137</v>
      </c>
    </row>
    <row r="90" spans="2:65" s="7" customFormat="1" ht="24.95" customHeight="1">
      <c r="B90" s="124"/>
      <c r="C90" s="125"/>
      <c r="D90" s="126" t="s">
        <v>1463</v>
      </c>
      <c r="E90" s="125"/>
      <c r="F90" s="125"/>
      <c r="G90" s="125"/>
      <c r="H90" s="125"/>
      <c r="I90" s="125"/>
      <c r="J90" s="125"/>
      <c r="K90" s="125"/>
      <c r="L90" s="276"/>
      <c r="M90" s="276"/>
      <c r="N90" s="349">
        <f>N121</f>
        <v>0</v>
      </c>
      <c r="O90" s="350"/>
      <c r="P90" s="350"/>
      <c r="Q90" s="350"/>
      <c r="R90" s="127"/>
    </row>
    <row r="91" spans="2:65" s="8" customFormat="1" ht="19.899999999999999" customHeight="1">
      <c r="B91" s="128"/>
      <c r="C91" s="94"/>
      <c r="D91" s="105" t="s">
        <v>1643</v>
      </c>
      <c r="E91" s="94"/>
      <c r="F91" s="94"/>
      <c r="G91" s="94"/>
      <c r="H91" s="94"/>
      <c r="I91" s="94"/>
      <c r="J91" s="94"/>
      <c r="K91" s="94"/>
      <c r="L91" s="277"/>
      <c r="M91" s="277"/>
      <c r="N91" s="345">
        <f>N122</f>
        <v>0</v>
      </c>
      <c r="O91" s="348"/>
      <c r="P91" s="348"/>
      <c r="Q91" s="348"/>
      <c r="R91" s="129"/>
    </row>
    <row r="92" spans="2:65" s="7" customFormat="1" ht="21.75" customHeight="1">
      <c r="B92" s="124"/>
      <c r="C92" s="125"/>
      <c r="D92" s="126" t="s">
        <v>164</v>
      </c>
      <c r="E92" s="125"/>
      <c r="F92" s="125"/>
      <c r="G92" s="125"/>
      <c r="H92" s="125"/>
      <c r="I92" s="125"/>
      <c r="J92" s="125"/>
      <c r="K92" s="125"/>
      <c r="L92" s="276"/>
      <c r="M92" s="276"/>
      <c r="N92" s="325">
        <f>N167</f>
        <v>0</v>
      </c>
      <c r="O92" s="350"/>
      <c r="P92" s="350"/>
      <c r="Q92" s="350"/>
      <c r="R92" s="127"/>
    </row>
    <row r="93" spans="2:65" s="1" customFormat="1" ht="21.75" customHeight="1"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275"/>
      <c r="M93" s="275"/>
      <c r="N93" s="275"/>
      <c r="O93" s="275"/>
      <c r="P93" s="275"/>
      <c r="Q93" s="275"/>
      <c r="R93" s="37"/>
    </row>
    <row r="94" spans="2:65" s="1" customFormat="1" ht="29.25" customHeight="1">
      <c r="B94" s="35"/>
      <c r="C94" s="123" t="s">
        <v>165</v>
      </c>
      <c r="D94" s="36"/>
      <c r="E94" s="36"/>
      <c r="F94" s="36"/>
      <c r="G94" s="36"/>
      <c r="H94" s="36"/>
      <c r="I94" s="36"/>
      <c r="J94" s="36"/>
      <c r="K94" s="36"/>
      <c r="L94" s="275"/>
      <c r="M94" s="275"/>
      <c r="N94" s="351">
        <f>ROUND(N95+N96+N97+N98+N99+N100,2)</f>
        <v>0</v>
      </c>
      <c r="O94" s="352"/>
      <c r="P94" s="352"/>
      <c r="Q94" s="352"/>
      <c r="R94" s="37"/>
      <c r="T94" s="130"/>
      <c r="U94" s="131" t="s">
        <v>40</v>
      </c>
    </row>
    <row r="95" spans="2:65" s="1" customFormat="1" ht="18" customHeight="1">
      <c r="B95" s="132"/>
      <c r="C95" s="133"/>
      <c r="D95" s="281" t="s">
        <v>166</v>
      </c>
      <c r="E95" s="344"/>
      <c r="F95" s="344"/>
      <c r="G95" s="344"/>
      <c r="H95" s="344"/>
      <c r="I95" s="133"/>
      <c r="J95" s="133"/>
      <c r="K95" s="133"/>
      <c r="L95" s="275"/>
      <c r="M95" s="275"/>
      <c r="N95" s="283">
        <f>ROUND(N89*T95,2)</f>
        <v>0</v>
      </c>
      <c r="O95" s="345"/>
      <c r="P95" s="345"/>
      <c r="Q95" s="345"/>
      <c r="R95" s="135"/>
      <c r="S95" s="133"/>
      <c r="T95" s="136"/>
      <c r="U95" s="137" t="s">
        <v>43</v>
      </c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138"/>
      <c r="AI95" s="138"/>
      <c r="AJ95" s="138"/>
      <c r="AK95" s="138"/>
      <c r="AL95" s="138"/>
      <c r="AM95" s="138"/>
      <c r="AN95" s="138"/>
      <c r="AO95" s="138"/>
      <c r="AP95" s="138"/>
      <c r="AQ95" s="138"/>
      <c r="AR95" s="138"/>
      <c r="AS95" s="138"/>
      <c r="AT95" s="138"/>
      <c r="AU95" s="138"/>
      <c r="AV95" s="138"/>
      <c r="AW95" s="138"/>
      <c r="AX95" s="138"/>
      <c r="AY95" s="139" t="s">
        <v>167</v>
      </c>
      <c r="AZ95" s="138"/>
      <c r="BA95" s="138"/>
      <c r="BB95" s="138"/>
      <c r="BC95" s="138"/>
      <c r="BD95" s="138"/>
      <c r="BE95" s="140">
        <f t="shared" ref="BE95:BE100" si="0">IF(U95="základná",N95,0)</f>
        <v>0</v>
      </c>
      <c r="BF95" s="140">
        <f t="shared" ref="BF95:BF100" si="1">IF(U95="znížená",N95,0)</f>
        <v>0</v>
      </c>
      <c r="BG95" s="140">
        <f t="shared" ref="BG95:BG100" si="2">IF(U95="zákl. prenesená",N95,0)</f>
        <v>0</v>
      </c>
      <c r="BH95" s="140">
        <f t="shared" ref="BH95:BH100" si="3">IF(U95="zníž. prenesená",N95,0)</f>
        <v>0</v>
      </c>
      <c r="BI95" s="140">
        <f t="shared" ref="BI95:BI100" si="4">IF(U95="nulová",N95,0)</f>
        <v>0</v>
      </c>
      <c r="BJ95" s="139" t="s">
        <v>87</v>
      </c>
      <c r="BK95" s="138"/>
      <c r="BL95" s="138"/>
      <c r="BM95" s="138"/>
    </row>
    <row r="96" spans="2:65" s="1" customFormat="1" ht="18" customHeight="1">
      <c r="B96" s="132"/>
      <c r="C96" s="133"/>
      <c r="D96" s="281" t="s">
        <v>168</v>
      </c>
      <c r="E96" s="344"/>
      <c r="F96" s="344"/>
      <c r="G96" s="344"/>
      <c r="H96" s="344"/>
      <c r="I96" s="133"/>
      <c r="J96" s="133"/>
      <c r="K96" s="133"/>
      <c r="L96" s="275"/>
      <c r="M96" s="275"/>
      <c r="N96" s="283">
        <f>ROUND(N89*T96,2)</f>
        <v>0</v>
      </c>
      <c r="O96" s="345"/>
      <c r="P96" s="345"/>
      <c r="Q96" s="345"/>
      <c r="R96" s="135"/>
      <c r="S96" s="133"/>
      <c r="T96" s="136"/>
      <c r="U96" s="137" t="s">
        <v>43</v>
      </c>
      <c r="V96" s="138"/>
      <c r="W96" s="138"/>
      <c r="X96" s="138"/>
      <c r="Y96" s="138"/>
      <c r="Z96" s="138"/>
      <c r="AA96" s="138"/>
      <c r="AB96" s="138"/>
      <c r="AC96" s="138"/>
      <c r="AD96" s="138"/>
      <c r="AE96" s="138"/>
      <c r="AF96" s="138"/>
      <c r="AG96" s="138"/>
      <c r="AH96" s="138"/>
      <c r="AI96" s="138"/>
      <c r="AJ96" s="138"/>
      <c r="AK96" s="138"/>
      <c r="AL96" s="138"/>
      <c r="AM96" s="138"/>
      <c r="AN96" s="138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9" t="s">
        <v>167</v>
      </c>
      <c r="AZ96" s="138"/>
      <c r="BA96" s="138"/>
      <c r="BB96" s="138"/>
      <c r="BC96" s="138"/>
      <c r="BD96" s="138"/>
      <c r="BE96" s="140">
        <f t="shared" si="0"/>
        <v>0</v>
      </c>
      <c r="BF96" s="140">
        <f t="shared" si="1"/>
        <v>0</v>
      </c>
      <c r="BG96" s="140">
        <f t="shared" si="2"/>
        <v>0</v>
      </c>
      <c r="BH96" s="140">
        <f t="shared" si="3"/>
        <v>0</v>
      </c>
      <c r="BI96" s="140">
        <f t="shared" si="4"/>
        <v>0</v>
      </c>
      <c r="BJ96" s="139" t="s">
        <v>87</v>
      </c>
      <c r="BK96" s="138"/>
      <c r="BL96" s="138"/>
      <c r="BM96" s="138"/>
    </row>
    <row r="97" spans="2:65" s="1" customFormat="1" ht="18" customHeight="1">
      <c r="B97" s="132"/>
      <c r="C97" s="133"/>
      <c r="D97" s="281" t="s">
        <v>169</v>
      </c>
      <c r="E97" s="344"/>
      <c r="F97" s="344"/>
      <c r="G97" s="344"/>
      <c r="H97" s="344"/>
      <c r="I97" s="133"/>
      <c r="J97" s="133"/>
      <c r="K97" s="133"/>
      <c r="L97" s="275"/>
      <c r="M97" s="275"/>
      <c r="N97" s="283">
        <f>ROUND(N89*T97,2)</f>
        <v>0</v>
      </c>
      <c r="O97" s="345"/>
      <c r="P97" s="345"/>
      <c r="Q97" s="345"/>
      <c r="R97" s="135"/>
      <c r="S97" s="133"/>
      <c r="T97" s="136"/>
      <c r="U97" s="137" t="s">
        <v>43</v>
      </c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9" t="s">
        <v>167</v>
      </c>
      <c r="AZ97" s="138"/>
      <c r="BA97" s="138"/>
      <c r="BB97" s="138"/>
      <c r="BC97" s="138"/>
      <c r="BD97" s="138"/>
      <c r="BE97" s="140">
        <f t="shared" si="0"/>
        <v>0</v>
      </c>
      <c r="BF97" s="140">
        <f t="shared" si="1"/>
        <v>0</v>
      </c>
      <c r="BG97" s="140">
        <f t="shared" si="2"/>
        <v>0</v>
      </c>
      <c r="BH97" s="140">
        <f t="shared" si="3"/>
        <v>0</v>
      </c>
      <c r="BI97" s="140">
        <f t="shared" si="4"/>
        <v>0</v>
      </c>
      <c r="BJ97" s="139" t="s">
        <v>87</v>
      </c>
      <c r="BK97" s="138"/>
      <c r="BL97" s="138"/>
      <c r="BM97" s="138"/>
    </row>
    <row r="98" spans="2:65" s="1" customFormat="1" ht="18" customHeight="1">
      <c r="B98" s="132"/>
      <c r="C98" s="133"/>
      <c r="D98" s="281" t="s">
        <v>170</v>
      </c>
      <c r="E98" s="344"/>
      <c r="F98" s="344"/>
      <c r="G98" s="344"/>
      <c r="H98" s="344"/>
      <c r="I98" s="133"/>
      <c r="J98" s="133"/>
      <c r="K98" s="133"/>
      <c r="L98" s="275"/>
      <c r="M98" s="275"/>
      <c r="N98" s="283">
        <f>ROUND(N89*T98,2)</f>
        <v>0</v>
      </c>
      <c r="O98" s="345"/>
      <c r="P98" s="345"/>
      <c r="Q98" s="345"/>
      <c r="R98" s="135"/>
      <c r="S98" s="133"/>
      <c r="T98" s="136"/>
      <c r="U98" s="137" t="s">
        <v>43</v>
      </c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138"/>
      <c r="AX98" s="138"/>
      <c r="AY98" s="139" t="s">
        <v>167</v>
      </c>
      <c r="AZ98" s="138"/>
      <c r="BA98" s="138"/>
      <c r="BB98" s="138"/>
      <c r="BC98" s="138"/>
      <c r="BD98" s="138"/>
      <c r="BE98" s="140">
        <f t="shared" si="0"/>
        <v>0</v>
      </c>
      <c r="BF98" s="140">
        <f t="shared" si="1"/>
        <v>0</v>
      </c>
      <c r="BG98" s="140">
        <f t="shared" si="2"/>
        <v>0</v>
      </c>
      <c r="BH98" s="140">
        <f t="shared" si="3"/>
        <v>0</v>
      </c>
      <c r="BI98" s="140">
        <f t="shared" si="4"/>
        <v>0</v>
      </c>
      <c r="BJ98" s="139" t="s">
        <v>87</v>
      </c>
      <c r="BK98" s="138"/>
      <c r="BL98" s="138"/>
      <c r="BM98" s="138"/>
    </row>
    <row r="99" spans="2:65" s="1" customFormat="1" ht="18" customHeight="1">
      <c r="B99" s="132"/>
      <c r="C99" s="133"/>
      <c r="D99" s="281" t="s">
        <v>171</v>
      </c>
      <c r="E99" s="344"/>
      <c r="F99" s="344"/>
      <c r="G99" s="344"/>
      <c r="H99" s="344"/>
      <c r="I99" s="133"/>
      <c r="J99" s="133"/>
      <c r="K99" s="133"/>
      <c r="L99" s="275"/>
      <c r="M99" s="275"/>
      <c r="N99" s="283">
        <f>ROUND(N89*T99,2)</f>
        <v>0</v>
      </c>
      <c r="O99" s="345"/>
      <c r="P99" s="345"/>
      <c r="Q99" s="345"/>
      <c r="R99" s="135"/>
      <c r="S99" s="133"/>
      <c r="T99" s="136"/>
      <c r="U99" s="137" t="s">
        <v>43</v>
      </c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9" t="s">
        <v>167</v>
      </c>
      <c r="AZ99" s="138"/>
      <c r="BA99" s="138"/>
      <c r="BB99" s="138"/>
      <c r="BC99" s="138"/>
      <c r="BD99" s="138"/>
      <c r="BE99" s="140">
        <f t="shared" si="0"/>
        <v>0</v>
      </c>
      <c r="BF99" s="140">
        <f t="shared" si="1"/>
        <v>0</v>
      </c>
      <c r="BG99" s="140">
        <f t="shared" si="2"/>
        <v>0</v>
      </c>
      <c r="BH99" s="140">
        <f t="shared" si="3"/>
        <v>0</v>
      </c>
      <c r="BI99" s="140">
        <f t="shared" si="4"/>
        <v>0</v>
      </c>
      <c r="BJ99" s="139" t="s">
        <v>87</v>
      </c>
      <c r="BK99" s="138"/>
      <c r="BL99" s="138"/>
      <c r="BM99" s="138"/>
    </row>
    <row r="100" spans="2:65" s="1" customFormat="1" ht="18" customHeight="1">
      <c r="B100" s="132"/>
      <c r="C100" s="133"/>
      <c r="D100" s="134" t="s">
        <v>172</v>
      </c>
      <c r="E100" s="133"/>
      <c r="F100" s="133"/>
      <c r="G100" s="133"/>
      <c r="H100" s="133"/>
      <c r="I100" s="133"/>
      <c r="J100" s="133"/>
      <c r="K100" s="133"/>
      <c r="L100" s="275"/>
      <c r="M100" s="275"/>
      <c r="N100" s="283">
        <f>ROUND(N89*T100,2)</f>
        <v>0</v>
      </c>
      <c r="O100" s="345"/>
      <c r="P100" s="345"/>
      <c r="Q100" s="345"/>
      <c r="R100" s="135"/>
      <c r="S100" s="133"/>
      <c r="T100" s="141"/>
      <c r="U100" s="142" t="s">
        <v>43</v>
      </c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8"/>
      <c r="AW100" s="138"/>
      <c r="AX100" s="138"/>
      <c r="AY100" s="139" t="s">
        <v>173</v>
      </c>
      <c r="AZ100" s="138"/>
      <c r="BA100" s="138"/>
      <c r="BB100" s="138"/>
      <c r="BC100" s="138"/>
      <c r="BD100" s="138"/>
      <c r="BE100" s="140">
        <f t="shared" si="0"/>
        <v>0</v>
      </c>
      <c r="BF100" s="140">
        <f t="shared" si="1"/>
        <v>0</v>
      </c>
      <c r="BG100" s="140">
        <f t="shared" si="2"/>
        <v>0</v>
      </c>
      <c r="BH100" s="140">
        <f t="shared" si="3"/>
        <v>0</v>
      </c>
      <c r="BI100" s="140">
        <f t="shared" si="4"/>
        <v>0</v>
      </c>
      <c r="BJ100" s="139" t="s">
        <v>87</v>
      </c>
      <c r="BK100" s="138"/>
      <c r="BL100" s="138"/>
      <c r="BM100" s="138"/>
    </row>
    <row r="101" spans="2:65" s="1" customFormat="1"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275"/>
      <c r="M101" s="275"/>
      <c r="N101" s="275"/>
      <c r="O101" s="275"/>
      <c r="P101" s="275"/>
      <c r="Q101" s="275"/>
      <c r="R101" s="37"/>
    </row>
    <row r="102" spans="2:65" s="1" customFormat="1" ht="29.25" customHeight="1">
      <c r="B102" s="35"/>
      <c r="C102" s="114" t="s">
        <v>122</v>
      </c>
      <c r="D102" s="115"/>
      <c r="E102" s="115"/>
      <c r="F102" s="115"/>
      <c r="G102" s="115"/>
      <c r="H102" s="115"/>
      <c r="I102" s="115"/>
      <c r="J102" s="115"/>
      <c r="K102" s="115"/>
      <c r="L102" s="346">
        <f>ROUND(SUM(N89+N94),2)</f>
        <v>0</v>
      </c>
      <c r="M102" s="346"/>
      <c r="N102" s="346"/>
      <c r="O102" s="346"/>
      <c r="P102" s="346"/>
      <c r="Q102" s="346"/>
      <c r="R102" s="37"/>
    </row>
    <row r="103" spans="2:65" s="1" customFormat="1" ht="6.95" customHeight="1"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215"/>
      <c r="M103" s="215"/>
      <c r="N103" s="215"/>
      <c r="O103" s="215"/>
      <c r="P103" s="215"/>
      <c r="Q103" s="215"/>
      <c r="R103" s="56"/>
    </row>
    <row r="107" spans="2:65" s="1" customFormat="1" ht="6.95" customHeight="1">
      <c r="B107" s="57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9"/>
    </row>
    <row r="108" spans="2:65" s="1" customFormat="1" ht="36.950000000000003" customHeight="1">
      <c r="B108" s="35"/>
      <c r="C108" s="293" t="s">
        <v>174</v>
      </c>
      <c r="D108" s="381"/>
      <c r="E108" s="381"/>
      <c r="F108" s="381"/>
      <c r="G108" s="381"/>
      <c r="H108" s="381"/>
      <c r="I108" s="381"/>
      <c r="J108" s="381"/>
      <c r="K108" s="381"/>
      <c r="L108" s="381"/>
      <c r="M108" s="381"/>
      <c r="N108" s="381"/>
      <c r="O108" s="381"/>
      <c r="P108" s="381"/>
      <c r="Q108" s="381"/>
      <c r="R108" s="37"/>
    </row>
    <row r="109" spans="2:65" s="1" customFormat="1" ht="6.95" customHeight="1">
      <c r="B109" s="35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7"/>
    </row>
    <row r="110" spans="2:65" s="1" customFormat="1" ht="30" customHeight="1">
      <c r="B110" s="35"/>
      <c r="C110" s="30" t="s">
        <v>16</v>
      </c>
      <c r="D110" s="36"/>
      <c r="E110" s="36"/>
      <c r="F110" s="379" t="str">
        <f>F6</f>
        <v>Poradenské centrum UKF v Nitre - zmena 12/2016</v>
      </c>
      <c r="G110" s="380"/>
      <c r="H110" s="380"/>
      <c r="I110" s="380"/>
      <c r="J110" s="380"/>
      <c r="K110" s="380"/>
      <c r="L110" s="380"/>
      <c r="M110" s="380"/>
      <c r="N110" s="380"/>
      <c r="O110" s="380"/>
      <c r="P110" s="380"/>
      <c r="Q110" s="36"/>
      <c r="R110" s="37"/>
    </row>
    <row r="111" spans="2:65" ht="30" customHeight="1">
      <c r="B111" s="22"/>
      <c r="C111" s="30" t="s">
        <v>128</v>
      </c>
      <c r="D111" s="26"/>
      <c r="E111" s="26"/>
      <c r="F111" s="379" t="s">
        <v>129</v>
      </c>
      <c r="G111" s="307"/>
      <c r="H111" s="307"/>
      <c r="I111" s="307"/>
      <c r="J111" s="307"/>
      <c r="K111" s="307"/>
      <c r="L111" s="307"/>
      <c r="M111" s="307"/>
      <c r="N111" s="307"/>
      <c r="O111" s="307"/>
      <c r="P111" s="307"/>
      <c r="Q111" s="26"/>
      <c r="R111" s="23"/>
    </row>
    <row r="112" spans="2:65" s="1" customFormat="1" ht="36.950000000000003" customHeight="1">
      <c r="B112" s="35"/>
      <c r="C112" s="64" t="s">
        <v>130</v>
      </c>
      <c r="D112" s="36"/>
      <c r="E112" s="36"/>
      <c r="F112" s="295" t="str">
        <f>F8</f>
        <v>007 - Štrukturovaná kabeláž</v>
      </c>
      <c r="G112" s="381"/>
      <c r="H112" s="381"/>
      <c r="I112" s="381"/>
      <c r="J112" s="381"/>
      <c r="K112" s="381"/>
      <c r="L112" s="381"/>
      <c r="M112" s="381"/>
      <c r="N112" s="381"/>
      <c r="O112" s="381"/>
      <c r="P112" s="381"/>
      <c r="Q112" s="36"/>
      <c r="R112" s="37"/>
    </row>
    <row r="113" spans="2:65" s="1" customFormat="1" ht="6.95" customHeight="1">
      <c r="B113" s="35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7"/>
    </row>
    <row r="114" spans="2:65" s="1" customFormat="1" ht="18" customHeight="1">
      <c r="B114" s="35"/>
      <c r="C114" s="30" t="s">
        <v>20</v>
      </c>
      <c r="D114" s="36"/>
      <c r="E114" s="36"/>
      <c r="F114" s="28" t="str">
        <f>F10</f>
        <v>Trieda A.Hlinku 1, Nitra</v>
      </c>
      <c r="G114" s="36"/>
      <c r="H114" s="36"/>
      <c r="I114" s="36"/>
      <c r="J114" s="36"/>
      <c r="K114" s="30" t="s">
        <v>22</v>
      </c>
      <c r="L114" s="36"/>
      <c r="M114" s="382" t="str">
        <f>IF(O10="","",O10)</f>
        <v>19. 12. 2016</v>
      </c>
      <c r="N114" s="382"/>
      <c r="O114" s="382"/>
      <c r="P114" s="382"/>
      <c r="Q114" s="36"/>
      <c r="R114" s="37"/>
    </row>
    <row r="115" spans="2:65" s="1" customFormat="1" ht="6.95" customHeight="1"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7"/>
    </row>
    <row r="116" spans="2:65" s="1" customFormat="1" ht="15">
      <c r="B116" s="35"/>
      <c r="C116" s="30" t="s">
        <v>24</v>
      </c>
      <c r="D116" s="36"/>
      <c r="E116" s="36"/>
      <c r="F116" s="28" t="str">
        <f>E13</f>
        <v>UKF Nitra</v>
      </c>
      <c r="G116" s="36"/>
      <c r="H116" s="36"/>
      <c r="I116" s="36"/>
      <c r="J116" s="36"/>
      <c r="K116" s="30" t="s">
        <v>30</v>
      </c>
      <c r="L116" s="36"/>
      <c r="M116" s="306" t="str">
        <f>E19</f>
        <v>SH final s.r.o. Nitra</v>
      </c>
      <c r="N116" s="306"/>
      <c r="O116" s="306"/>
      <c r="P116" s="306"/>
      <c r="Q116" s="306"/>
      <c r="R116" s="37"/>
    </row>
    <row r="117" spans="2:65" s="1" customFormat="1" ht="14.45" customHeight="1">
      <c r="B117" s="35"/>
      <c r="C117" s="30" t="s">
        <v>28</v>
      </c>
      <c r="D117" s="36"/>
      <c r="E117" s="36"/>
      <c r="F117" s="28" t="str">
        <f>IF(E16="","",E16)</f>
        <v>Vyplň údaj</v>
      </c>
      <c r="G117" s="36"/>
      <c r="H117" s="36"/>
      <c r="I117" s="36"/>
      <c r="J117" s="36"/>
      <c r="K117" s="30" t="s">
        <v>34</v>
      </c>
      <c r="L117" s="36"/>
      <c r="M117" s="306" t="str">
        <f>E22</f>
        <v>Morez s.r.o.</v>
      </c>
      <c r="N117" s="306"/>
      <c r="O117" s="306"/>
      <c r="P117" s="306"/>
      <c r="Q117" s="306"/>
      <c r="R117" s="37"/>
    </row>
    <row r="118" spans="2:65" s="1" customFormat="1" ht="10.35" customHeight="1">
      <c r="B118" s="35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7"/>
    </row>
    <row r="119" spans="2:65" s="9" customFormat="1" ht="29.25" customHeight="1">
      <c r="B119" s="143"/>
      <c r="C119" s="144" t="s">
        <v>175</v>
      </c>
      <c r="D119" s="145" t="s">
        <v>176</v>
      </c>
      <c r="E119" s="145" t="s">
        <v>58</v>
      </c>
      <c r="F119" s="383" t="s">
        <v>177</v>
      </c>
      <c r="G119" s="383"/>
      <c r="H119" s="383"/>
      <c r="I119" s="383"/>
      <c r="J119" s="145" t="s">
        <v>178</v>
      </c>
      <c r="K119" s="145" t="s">
        <v>179</v>
      </c>
      <c r="L119" s="384" t="s">
        <v>180</v>
      </c>
      <c r="M119" s="384"/>
      <c r="N119" s="383" t="s">
        <v>135</v>
      </c>
      <c r="O119" s="383"/>
      <c r="P119" s="383"/>
      <c r="Q119" s="385"/>
      <c r="R119" s="146"/>
      <c r="T119" s="71" t="s">
        <v>181</v>
      </c>
      <c r="U119" s="72" t="s">
        <v>40</v>
      </c>
      <c r="V119" s="72" t="s">
        <v>182</v>
      </c>
      <c r="W119" s="72" t="s">
        <v>183</v>
      </c>
      <c r="X119" s="72" t="s">
        <v>184</v>
      </c>
      <c r="Y119" s="72" t="s">
        <v>185</v>
      </c>
      <c r="Z119" s="72" t="s">
        <v>186</v>
      </c>
      <c r="AA119" s="73" t="s">
        <v>187</v>
      </c>
    </row>
    <row r="120" spans="2:65" s="1" customFormat="1" ht="29.25" customHeight="1">
      <c r="B120" s="35"/>
      <c r="C120" s="75" t="s">
        <v>132</v>
      </c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23">
        <f>BK120</f>
        <v>0</v>
      </c>
      <c r="O120" s="324"/>
      <c r="P120" s="324"/>
      <c r="Q120" s="324"/>
      <c r="R120" s="37"/>
      <c r="T120" s="74"/>
      <c r="U120" s="46"/>
      <c r="V120" s="46"/>
      <c r="W120" s="147">
        <f>W121+W167</f>
        <v>0</v>
      </c>
      <c r="X120" s="46"/>
      <c r="Y120" s="147">
        <f>Y121+Y167</f>
        <v>0</v>
      </c>
      <c r="Z120" s="46"/>
      <c r="AA120" s="148">
        <f>AA121+AA167</f>
        <v>0</v>
      </c>
      <c r="AT120" s="18" t="s">
        <v>75</v>
      </c>
      <c r="AU120" s="18" t="s">
        <v>137</v>
      </c>
      <c r="BK120" s="149">
        <f>BK121+BK167</f>
        <v>0</v>
      </c>
    </row>
    <row r="121" spans="2:65" s="10" customFormat="1" ht="37.35" customHeight="1">
      <c r="B121" s="150"/>
      <c r="C121" s="151"/>
      <c r="D121" s="152" t="s">
        <v>1463</v>
      </c>
      <c r="E121" s="152"/>
      <c r="F121" s="152"/>
      <c r="G121" s="152"/>
      <c r="H121" s="152"/>
      <c r="I121" s="152"/>
      <c r="J121" s="152"/>
      <c r="K121" s="152"/>
      <c r="L121" s="152"/>
      <c r="M121" s="152"/>
      <c r="N121" s="325">
        <f>BK121</f>
        <v>0</v>
      </c>
      <c r="O121" s="326"/>
      <c r="P121" s="326"/>
      <c r="Q121" s="326"/>
      <c r="R121" s="153"/>
      <c r="T121" s="154"/>
      <c r="U121" s="151"/>
      <c r="V121" s="151"/>
      <c r="W121" s="155">
        <f>W122</f>
        <v>0</v>
      </c>
      <c r="X121" s="151"/>
      <c r="Y121" s="155">
        <f>Y122</f>
        <v>0</v>
      </c>
      <c r="Z121" s="151"/>
      <c r="AA121" s="156">
        <f>AA122</f>
        <v>0</v>
      </c>
      <c r="AR121" s="157" t="s">
        <v>83</v>
      </c>
      <c r="AT121" s="158" t="s">
        <v>75</v>
      </c>
      <c r="AU121" s="158" t="s">
        <v>76</v>
      </c>
      <c r="AY121" s="157" t="s">
        <v>188</v>
      </c>
      <c r="BK121" s="159">
        <f>BK122</f>
        <v>0</v>
      </c>
    </row>
    <row r="122" spans="2:65" s="10" customFormat="1" ht="19.899999999999999" customHeight="1">
      <c r="B122" s="150"/>
      <c r="C122" s="151"/>
      <c r="D122" s="160" t="s">
        <v>1643</v>
      </c>
      <c r="E122" s="160"/>
      <c r="F122" s="160"/>
      <c r="G122" s="160"/>
      <c r="H122" s="160"/>
      <c r="I122" s="160"/>
      <c r="J122" s="160"/>
      <c r="K122" s="160"/>
      <c r="L122" s="160"/>
      <c r="M122" s="160"/>
      <c r="N122" s="327">
        <f>BK122</f>
        <v>0</v>
      </c>
      <c r="O122" s="328"/>
      <c r="P122" s="328"/>
      <c r="Q122" s="328"/>
      <c r="R122" s="153"/>
      <c r="T122" s="154"/>
      <c r="U122" s="151"/>
      <c r="V122" s="151"/>
      <c r="W122" s="155">
        <f>SUM(W123:W166)</f>
        <v>0</v>
      </c>
      <c r="X122" s="151"/>
      <c r="Y122" s="155">
        <f>SUM(Y123:Y166)</f>
        <v>0</v>
      </c>
      <c r="Z122" s="151"/>
      <c r="AA122" s="156">
        <f>SUM(AA123:AA166)</f>
        <v>0</v>
      </c>
      <c r="AR122" s="157" t="s">
        <v>83</v>
      </c>
      <c r="AT122" s="158" t="s">
        <v>75</v>
      </c>
      <c r="AU122" s="158" t="s">
        <v>83</v>
      </c>
      <c r="AY122" s="157" t="s">
        <v>188</v>
      </c>
      <c r="BK122" s="159">
        <f>SUM(BK123:BK166)</f>
        <v>0</v>
      </c>
    </row>
    <row r="123" spans="2:65" s="1" customFormat="1" ht="31.5" customHeight="1">
      <c r="B123" s="132"/>
      <c r="C123" s="170" t="s">
        <v>83</v>
      </c>
      <c r="D123" s="170" t="s">
        <v>236</v>
      </c>
      <c r="E123" s="171" t="s">
        <v>1644</v>
      </c>
      <c r="F123" s="331" t="s">
        <v>1645</v>
      </c>
      <c r="G123" s="331"/>
      <c r="H123" s="331"/>
      <c r="I123" s="331"/>
      <c r="J123" s="269" t="s">
        <v>1608</v>
      </c>
      <c r="K123" s="270">
        <v>15</v>
      </c>
      <c r="L123" s="332">
        <v>0</v>
      </c>
      <c r="M123" s="332"/>
      <c r="N123" s="333">
        <f t="shared" ref="N123:N166" si="5">ROUND(L123*K123,3)</f>
        <v>0</v>
      </c>
      <c r="O123" s="321"/>
      <c r="P123" s="321"/>
      <c r="Q123" s="321"/>
      <c r="R123" s="135"/>
      <c r="T123" s="166" t="s">
        <v>5</v>
      </c>
      <c r="U123" s="42" t="s">
        <v>43</v>
      </c>
      <c r="V123" s="36"/>
      <c r="W123" s="167">
        <f t="shared" ref="W123:W166" si="6">V123*K123</f>
        <v>0</v>
      </c>
      <c r="X123" s="167">
        <v>0</v>
      </c>
      <c r="Y123" s="167">
        <f t="shared" ref="Y123:Y166" si="7">X123*K123</f>
        <v>0</v>
      </c>
      <c r="Z123" s="167">
        <v>0</v>
      </c>
      <c r="AA123" s="168">
        <f t="shared" ref="AA123:AA166" si="8">Z123*K123</f>
        <v>0</v>
      </c>
      <c r="AR123" s="18" t="s">
        <v>219</v>
      </c>
      <c r="AT123" s="18" t="s">
        <v>236</v>
      </c>
      <c r="AU123" s="18" t="s">
        <v>87</v>
      </c>
      <c r="AY123" s="18" t="s">
        <v>188</v>
      </c>
      <c r="BE123" s="109">
        <f t="shared" ref="BE123:BE166" si="9">IF(U123="základná",N123,0)</f>
        <v>0</v>
      </c>
      <c r="BF123" s="109">
        <f t="shared" ref="BF123:BF166" si="10">IF(U123="znížená",N123,0)</f>
        <v>0</v>
      </c>
      <c r="BG123" s="109">
        <f t="shared" ref="BG123:BG166" si="11">IF(U123="zákl. prenesená",N123,0)</f>
        <v>0</v>
      </c>
      <c r="BH123" s="109">
        <f t="shared" ref="BH123:BH166" si="12">IF(U123="zníž. prenesená",N123,0)</f>
        <v>0</v>
      </c>
      <c r="BI123" s="109">
        <f t="shared" ref="BI123:BI166" si="13">IF(U123="nulová",N123,0)</f>
        <v>0</v>
      </c>
      <c r="BJ123" s="18" t="s">
        <v>87</v>
      </c>
      <c r="BK123" s="169">
        <f t="shared" ref="BK123:BK166" si="14">ROUND(L123*K123,3)</f>
        <v>0</v>
      </c>
      <c r="BL123" s="18" t="s">
        <v>193</v>
      </c>
      <c r="BM123" s="18" t="s">
        <v>87</v>
      </c>
    </row>
    <row r="124" spans="2:65" s="1" customFormat="1" ht="22.5" customHeight="1">
      <c r="B124" s="132"/>
      <c r="C124" s="161" t="s">
        <v>76</v>
      </c>
      <c r="D124" s="161" t="s">
        <v>189</v>
      </c>
      <c r="E124" s="162" t="s">
        <v>1646</v>
      </c>
      <c r="F124" s="319" t="s">
        <v>1559</v>
      </c>
      <c r="G124" s="319"/>
      <c r="H124" s="319"/>
      <c r="I124" s="319"/>
      <c r="J124" s="265" t="s">
        <v>1608</v>
      </c>
      <c r="K124" s="266">
        <v>15</v>
      </c>
      <c r="L124" s="320">
        <v>0</v>
      </c>
      <c r="M124" s="320"/>
      <c r="N124" s="321">
        <f t="shared" si="5"/>
        <v>0</v>
      </c>
      <c r="O124" s="321"/>
      <c r="P124" s="321"/>
      <c r="Q124" s="321"/>
      <c r="R124" s="135"/>
      <c r="T124" s="166" t="s">
        <v>5</v>
      </c>
      <c r="U124" s="42" t="s">
        <v>43</v>
      </c>
      <c r="V124" s="36"/>
      <c r="W124" s="167">
        <f t="shared" si="6"/>
        <v>0</v>
      </c>
      <c r="X124" s="167">
        <v>0</v>
      </c>
      <c r="Y124" s="167">
        <f t="shared" si="7"/>
        <v>0</v>
      </c>
      <c r="Z124" s="167">
        <v>0</v>
      </c>
      <c r="AA124" s="168">
        <f t="shared" si="8"/>
        <v>0</v>
      </c>
      <c r="AR124" s="18" t="s">
        <v>193</v>
      </c>
      <c r="AT124" s="18" t="s">
        <v>189</v>
      </c>
      <c r="AU124" s="18" t="s">
        <v>87</v>
      </c>
      <c r="AY124" s="18" t="s">
        <v>188</v>
      </c>
      <c r="BE124" s="109">
        <f t="shared" si="9"/>
        <v>0</v>
      </c>
      <c r="BF124" s="109">
        <f t="shared" si="10"/>
        <v>0</v>
      </c>
      <c r="BG124" s="109">
        <f t="shared" si="11"/>
        <v>0</v>
      </c>
      <c r="BH124" s="109">
        <f t="shared" si="12"/>
        <v>0</v>
      </c>
      <c r="BI124" s="109">
        <f t="shared" si="13"/>
        <v>0</v>
      </c>
      <c r="BJ124" s="18" t="s">
        <v>87</v>
      </c>
      <c r="BK124" s="169">
        <f t="shared" si="14"/>
        <v>0</v>
      </c>
      <c r="BL124" s="18" t="s">
        <v>193</v>
      </c>
      <c r="BM124" s="18" t="s">
        <v>193</v>
      </c>
    </row>
    <row r="125" spans="2:65" s="1" customFormat="1" ht="22.5" customHeight="1">
      <c r="B125" s="132"/>
      <c r="C125" s="170" t="s">
        <v>87</v>
      </c>
      <c r="D125" s="170" t="s">
        <v>236</v>
      </c>
      <c r="E125" s="171" t="s">
        <v>1647</v>
      </c>
      <c r="F125" s="331" t="s">
        <v>1648</v>
      </c>
      <c r="G125" s="331"/>
      <c r="H125" s="331"/>
      <c r="I125" s="331"/>
      <c r="J125" s="269" t="s">
        <v>1608</v>
      </c>
      <c r="K125" s="270">
        <v>2</v>
      </c>
      <c r="L125" s="332">
        <v>0</v>
      </c>
      <c r="M125" s="332"/>
      <c r="N125" s="333">
        <f t="shared" si="5"/>
        <v>0</v>
      </c>
      <c r="O125" s="321"/>
      <c r="P125" s="321"/>
      <c r="Q125" s="321"/>
      <c r="R125" s="135"/>
      <c r="T125" s="166" t="s">
        <v>5</v>
      </c>
      <c r="U125" s="42" t="s">
        <v>43</v>
      </c>
      <c r="V125" s="36"/>
      <c r="W125" s="167">
        <f t="shared" si="6"/>
        <v>0</v>
      </c>
      <c r="X125" s="167">
        <v>0</v>
      </c>
      <c r="Y125" s="167">
        <f t="shared" si="7"/>
        <v>0</v>
      </c>
      <c r="Z125" s="167">
        <v>0</v>
      </c>
      <c r="AA125" s="168">
        <f t="shared" si="8"/>
        <v>0</v>
      </c>
      <c r="AR125" s="18" t="s">
        <v>219</v>
      </c>
      <c r="AT125" s="18" t="s">
        <v>236</v>
      </c>
      <c r="AU125" s="18" t="s">
        <v>87</v>
      </c>
      <c r="AY125" s="18" t="s">
        <v>188</v>
      </c>
      <c r="BE125" s="109">
        <f t="shared" si="9"/>
        <v>0</v>
      </c>
      <c r="BF125" s="109">
        <f t="shared" si="10"/>
        <v>0</v>
      </c>
      <c r="BG125" s="109">
        <f t="shared" si="11"/>
        <v>0</v>
      </c>
      <c r="BH125" s="109">
        <f t="shared" si="12"/>
        <v>0</v>
      </c>
      <c r="BI125" s="109">
        <f t="shared" si="13"/>
        <v>0</v>
      </c>
      <c r="BJ125" s="18" t="s">
        <v>87</v>
      </c>
      <c r="BK125" s="169">
        <f t="shared" si="14"/>
        <v>0</v>
      </c>
      <c r="BL125" s="18" t="s">
        <v>193</v>
      </c>
      <c r="BM125" s="18" t="s">
        <v>211</v>
      </c>
    </row>
    <row r="126" spans="2:65" s="1" customFormat="1" ht="22.5" customHeight="1">
      <c r="B126" s="132"/>
      <c r="C126" s="161" t="s">
        <v>76</v>
      </c>
      <c r="D126" s="161" t="s">
        <v>189</v>
      </c>
      <c r="E126" s="162" t="s">
        <v>1649</v>
      </c>
      <c r="F126" s="319" t="s">
        <v>1559</v>
      </c>
      <c r="G126" s="319"/>
      <c r="H126" s="319"/>
      <c r="I126" s="319"/>
      <c r="J126" s="265" t="s">
        <v>1608</v>
      </c>
      <c r="K126" s="266">
        <v>2</v>
      </c>
      <c r="L126" s="320">
        <v>0</v>
      </c>
      <c r="M126" s="320"/>
      <c r="N126" s="321">
        <f t="shared" si="5"/>
        <v>0</v>
      </c>
      <c r="O126" s="321"/>
      <c r="P126" s="321"/>
      <c r="Q126" s="321"/>
      <c r="R126" s="135"/>
      <c r="T126" s="166" t="s">
        <v>5</v>
      </c>
      <c r="U126" s="42" t="s">
        <v>43</v>
      </c>
      <c r="V126" s="36"/>
      <c r="W126" s="167">
        <f t="shared" si="6"/>
        <v>0</v>
      </c>
      <c r="X126" s="167">
        <v>0</v>
      </c>
      <c r="Y126" s="167">
        <f t="shared" si="7"/>
        <v>0</v>
      </c>
      <c r="Z126" s="167">
        <v>0</v>
      </c>
      <c r="AA126" s="168">
        <f t="shared" si="8"/>
        <v>0</v>
      </c>
      <c r="AR126" s="18" t="s">
        <v>193</v>
      </c>
      <c r="AT126" s="18" t="s">
        <v>189</v>
      </c>
      <c r="AU126" s="18" t="s">
        <v>87</v>
      </c>
      <c r="AY126" s="18" t="s">
        <v>188</v>
      </c>
      <c r="BE126" s="109">
        <f t="shared" si="9"/>
        <v>0</v>
      </c>
      <c r="BF126" s="109">
        <f t="shared" si="10"/>
        <v>0</v>
      </c>
      <c r="BG126" s="109">
        <f t="shared" si="11"/>
        <v>0</v>
      </c>
      <c r="BH126" s="109">
        <f t="shared" si="12"/>
        <v>0</v>
      </c>
      <c r="BI126" s="109">
        <f t="shared" si="13"/>
        <v>0</v>
      </c>
      <c r="BJ126" s="18" t="s">
        <v>87</v>
      </c>
      <c r="BK126" s="169">
        <f t="shared" si="14"/>
        <v>0</v>
      </c>
      <c r="BL126" s="18" t="s">
        <v>193</v>
      </c>
      <c r="BM126" s="18" t="s">
        <v>219</v>
      </c>
    </row>
    <row r="127" spans="2:65" s="1" customFormat="1" ht="22.5" customHeight="1">
      <c r="B127" s="132"/>
      <c r="C127" s="170" t="s">
        <v>199</v>
      </c>
      <c r="D127" s="170" t="s">
        <v>236</v>
      </c>
      <c r="E127" s="171" t="s">
        <v>1650</v>
      </c>
      <c r="F127" s="331" t="s">
        <v>1651</v>
      </c>
      <c r="G127" s="331"/>
      <c r="H127" s="331"/>
      <c r="I127" s="331"/>
      <c r="J127" s="269" t="s">
        <v>1608</v>
      </c>
      <c r="K127" s="270">
        <v>2</v>
      </c>
      <c r="L127" s="332">
        <v>0</v>
      </c>
      <c r="M127" s="332"/>
      <c r="N127" s="333">
        <f t="shared" si="5"/>
        <v>0</v>
      </c>
      <c r="O127" s="321"/>
      <c r="P127" s="321"/>
      <c r="Q127" s="321"/>
      <c r="R127" s="135"/>
      <c r="T127" s="166" t="s">
        <v>5</v>
      </c>
      <c r="U127" s="42" t="s">
        <v>43</v>
      </c>
      <c r="V127" s="36"/>
      <c r="W127" s="167">
        <f t="shared" si="6"/>
        <v>0</v>
      </c>
      <c r="X127" s="167">
        <v>0</v>
      </c>
      <c r="Y127" s="167">
        <f t="shared" si="7"/>
        <v>0</v>
      </c>
      <c r="Z127" s="167">
        <v>0</v>
      </c>
      <c r="AA127" s="168">
        <f t="shared" si="8"/>
        <v>0</v>
      </c>
      <c r="AR127" s="18" t="s">
        <v>219</v>
      </c>
      <c r="AT127" s="18" t="s">
        <v>236</v>
      </c>
      <c r="AU127" s="18" t="s">
        <v>87</v>
      </c>
      <c r="AY127" s="18" t="s">
        <v>188</v>
      </c>
      <c r="BE127" s="109">
        <f t="shared" si="9"/>
        <v>0</v>
      </c>
      <c r="BF127" s="109">
        <f t="shared" si="10"/>
        <v>0</v>
      </c>
      <c r="BG127" s="109">
        <f t="shared" si="11"/>
        <v>0</v>
      </c>
      <c r="BH127" s="109">
        <f t="shared" si="12"/>
        <v>0</v>
      </c>
      <c r="BI127" s="109">
        <f t="shared" si="13"/>
        <v>0</v>
      </c>
      <c r="BJ127" s="18" t="s">
        <v>87</v>
      </c>
      <c r="BK127" s="169">
        <f t="shared" si="14"/>
        <v>0</v>
      </c>
      <c r="BL127" s="18" t="s">
        <v>193</v>
      </c>
      <c r="BM127" s="18" t="s">
        <v>227</v>
      </c>
    </row>
    <row r="128" spans="2:65" s="1" customFormat="1" ht="22.5" customHeight="1">
      <c r="B128" s="132"/>
      <c r="C128" s="161" t="s">
        <v>76</v>
      </c>
      <c r="D128" s="161" t="s">
        <v>189</v>
      </c>
      <c r="E128" s="162" t="s">
        <v>1652</v>
      </c>
      <c r="F128" s="319" t="s">
        <v>1559</v>
      </c>
      <c r="G128" s="319"/>
      <c r="H128" s="319"/>
      <c r="I128" s="319"/>
      <c r="J128" s="265" t="s">
        <v>1608</v>
      </c>
      <c r="K128" s="266">
        <v>2</v>
      </c>
      <c r="L128" s="320">
        <v>0</v>
      </c>
      <c r="M128" s="320"/>
      <c r="N128" s="321">
        <f t="shared" si="5"/>
        <v>0</v>
      </c>
      <c r="O128" s="321"/>
      <c r="P128" s="321"/>
      <c r="Q128" s="321"/>
      <c r="R128" s="135"/>
      <c r="T128" s="166" t="s">
        <v>5</v>
      </c>
      <c r="U128" s="42" t="s">
        <v>43</v>
      </c>
      <c r="V128" s="36"/>
      <c r="W128" s="167">
        <f t="shared" si="6"/>
        <v>0</v>
      </c>
      <c r="X128" s="167">
        <v>0</v>
      </c>
      <c r="Y128" s="167">
        <f t="shared" si="7"/>
        <v>0</v>
      </c>
      <c r="Z128" s="167">
        <v>0</v>
      </c>
      <c r="AA128" s="168">
        <f t="shared" si="8"/>
        <v>0</v>
      </c>
      <c r="AR128" s="18" t="s">
        <v>193</v>
      </c>
      <c r="AT128" s="18" t="s">
        <v>189</v>
      </c>
      <c r="AU128" s="18" t="s">
        <v>87</v>
      </c>
      <c r="AY128" s="18" t="s">
        <v>188</v>
      </c>
      <c r="BE128" s="109">
        <f t="shared" si="9"/>
        <v>0</v>
      </c>
      <c r="BF128" s="109">
        <f t="shared" si="10"/>
        <v>0</v>
      </c>
      <c r="BG128" s="109">
        <f t="shared" si="11"/>
        <v>0</v>
      </c>
      <c r="BH128" s="109">
        <f t="shared" si="12"/>
        <v>0</v>
      </c>
      <c r="BI128" s="109">
        <f t="shared" si="13"/>
        <v>0</v>
      </c>
      <c r="BJ128" s="18" t="s">
        <v>87</v>
      </c>
      <c r="BK128" s="169">
        <f t="shared" si="14"/>
        <v>0</v>
      </c>
      <c r="BL128" s="18" t="s">
        <v>193</v>
      </c>
      <c r="BM128" s="18" t="s">
        <v>235</v>
      </c>
    </row>
    <row r="129" spans="2:65" s="1" customFormat="1" ht="22.5" customHeight="1">
      <c r="B129" s="132"/>
      <c r="C129" s="170" t="s">
        <v>193</v>
      </c>
      <c r="D129" s="170" t="s">
        <v>236</v>
      </c>
      <c r="E129" s="171" t="s">
        <v>1653</v>
      </c>
      <c r="F129" s="331" t="s">
        <v>1654</v>
      </c>
      <c r="G129" s="331"/>
      <c r="H129" s="331"/>
      <c r="I129" s="331"/>
      <c r="J129" s="269" t="s">
        <v>1608</v>
      </c>
      <c r="K129" s="270">
        <v>20</v>
      </c>
      <c r="L129" s="332">
        <v>0</v>
      </c>
      <c r="M129" s="332"/>
      <c r="N129" s="333">
        <f t="shared" si="5"/>
        <v>0</v>
      </c>
      <c r="O129" s="321"/>
      <c r="P129" s="321"/>
      <c r="Q129" s="321"/>
      <c r="R129" s="135"/>
      <c r="T129" s="166" t="s">
        <v>5</v>
      </c>
      <c r="U129" s="42" t="s">
        <v>43</v>
      </c>
      <c r="V129" s="36"/>
      <c r="W129" s="167">
        <f t="shared" si="6"/>
        <v>0</v>
      </c>
      <c r="X129" s="167">
        <v>0</v>
      </c>
      <c r="Y129" s="167">
        <f t="shared" si="7"/>
        <v>0</v>
      </c>
      <c r="Z129" s="167">
        <v>0</v>
      </c>
      <c r="AA129" s="168">
        <f t="shared" si="8"/>
        <v>0</v>
      </c>
      <c r="AR129" s="18" t="s">
        <v>219</v>
      </c>
      <c r="AT129" s="18" t="s">
        <v>236</v>
      </c>
      <c r="AU129" s="18" t="s">
        <v>87</v>
      </c>
      <c r="AY129" s="18" t="s">
        <v>188</v>
      </c>
      <c r="BE129" s="109">
        <f t="shared" si="9"/>
        <v>0</v>
      </c>
      <c r="BF129" s="109">
        <f t="shared" si="10"/>
        <v>0</v>
      </c>
      <c r="BG129" s="109">
        <f t="shared" si="11"/>
        <v>0</v>
      </c>
      <c r="BH129" s="109">
        <f t="shared" si="12"/>
        <v>0</v>
      </c>
      <c r="BI129" s="109">
        <f t="shared" si="13"/>
        <v>0</v>
      </c>
      <c r="BJ129" s="18" t="s">
        <v>87</v>
      </c>
      <c r="BK129" s="169">
        <f t="shared" si="14"/>
        <v>0</v>
      </c>
      <c r="BL129" s="18" t="s">
        <v>193</v>
      </c>
      <c r="BM129" s="18" t="s">
        <v>244</v>
      </c>
    </row>
    <row r="130" spans="2:65" s="1" customFormat="1" ht="22.5" customHeight="1">
      <c r="B130" s="132"/>
      <c r="C130" s="161" t="s">
        <v>76</v>
      </c>
      <c r="D130" s="161" t="s">
        <v>189</v>
      </c>
      <c r="E130" s="162" t="s">
        <v>1655</v>
      </c>
      <c r="F130" s="319" t="s">
        <v>1559</v>
      </c>
      <c r="G130" s="319"/>
      <c r="H130" s="319"/>
      <c r="I130" s="319"/>
      <c r="J130" s="265" t="s">
        <v>1608</v>
      </c>
      <c r="K130" s="266">
        <v>20</v>
      </c>
      <c r="L130" s="320">
        <v>0</v>
      </c>
      <c r="M130" s="320"/>
      <c r="N130" s="321">
        <f t="shared" si="5"/>
        <v>0</v>
      </c>
      <c r="O130" s="321"/>
      <c r="P130" s="321"/>
      <c r="Q130" s="321"/>
      <c r="R130" s="135"/>
      <c r="T130" s="166" t="s">
        <v>5</v>
      </c>
      <c r="U130" s="42" t="s">
        <v>43</v>
      </c>
      <c r="V130" s="36"/>
      <c r="W130" s="167">
        <f t="shared" si="6"/>
        <v>0</v>
      </c>
      <c r="X130" s="167">
        <v>0</v>
      </c>
      <c r="Y130" s="167">
        <f t="shared" si="7"/>
        <v>0</v>
      </c>
      <c r="Z130" s="167">
        <v>0</v>
      </c>
      <c r="AA130" s="168">
        <f t="shared" si="8"/>
        <v>0</v>
      </c>
      <c r="AR130" s="18" t="s">
        <v>193</v>
      </c>
      <c r="AT130" s="18" t="s">
        <v>189</v>
      </c>
      <c r="AU130" s="18" t="s">
        <v>87</v>
      </c>
      <c r="AY130" s="18" t="s">
        <v>188</v>
      </c>
      <c r="BE130" s="109">
        <f t="shared" si="9"/>
        <v>0</v>
      </c>
      <c r="BF130" s="109">
        <f t="shared" si="10"/>
        <v>0</v>
      </c>
      <c r="BG130" s="109">
        <f t="shared" si="11"/>
        <v>0</v>
      </c>
      <c r="BH130" s="109">
        <f t="shared" si="12"/>
        <v>0</v>
      </c>
      <c r="BI130" s="109">
        <f t="shared" si="13"/>
        <v>0</v>
      </c>
      <c r="BJ130" s="18" t="s">
        <v>87</v>
      </c>
      <c r="BK130" s="169">
        <f t="shared" si="14"/>
        <v>0</v>
      </c>
      <c r="BL130" s="18" t="s">
        <v>193</v>
      </c>
      <c r="BM130" s="18" t="s">
        <v>253</v>
      </c>
    </row>
    <row r="131" spans="2:65" s="1" customFormat="1" ht="22.5" customHeight="1">
      <c r="B131" s="132"/>
      <c r="C131" s="170" t="s">
        <v>211</v>
      </c>
      <c r="D131" s="170" t="s">
        <v>236</v>
      </c>
      <c r="E131" s="171" t="s">
        <v>1656</v>
      </c>
      <c r="F131" s="331" t="s">
        <v>1657</v>
      </c>
      <c r="G131" s="331"/>
      <c r="H131" s="331"/>
      <c r="I131" s="331"/>
      <c r="J131" s="269" t="s">
        <v>1608</v>
      </c>
      <c r="K131" s="270">
        <v>1500</v>
      </c>
      <c r="L131" s="332">
        <v>0</v>
      </c>
      <c r="M131" s="332"/>
      <c r="N131" s="333">
        <f t="shared" si="5"/>
        <v>0</v>
      </c>
      <c r="O131" s="321"/>
      <c r="P131" s="321"/>
      <c r="Q131" s="321"/>
      <c r="R131" s="135"/>
      <c r="T131" s="166" t="s">
        <v>5</v>
      </c>
      <c r="U131" s="42" t="s">
        <v>43</v>
      </c>
      <c r="V131" s="36"/>
      <c r="W131" s="167">
        <f t="shared" si="6"/>
        <v>0</v>
      </c>
      <c r="X131" s="167">
        <v>0</v>
      </c>
      <c r="Y131" s="167">
        <f t="shared" si="7"/>
        <v>0</v>
      </c>
      <c r="Z131" s="167">
        <v>0</v>
      </c>
      <c r="AA131" s="168">
        <f t="shared" si="8"/>
        <v>0</v>
      </c>
      <c r="AR131" s="18" t="s">
        <v>219</v>
      </c>
      <c r="AT131" s="18" t="s">
        <v>236</v>
      </c>
      <c r="AU131" s="18" t="s">
        <v>87</v>
      </c>
      <c r="AY131" s="18" t="s">
        <v>188</v>
      </c>
      <c r="BE131" s="109">
        <f t="shared" si="9"/>
        <v>0</v>
      </c>
      <c r="BF131" s="109">
        <f t="shared" si="10"/>
        <v>0</v>
      </c>
      <c r="BG131" s="109">
        <f t="shared" si="11"/>
        <v>0</v>
      </c>
      <c r="BH131" s="109">
        <f t="shared" si="12"/>
        <v>0</v>
      </c>
      <c r="BI131" s="109">
        <f t="shared" si="13"/>
        <v>0</v>
      </c>
      <c r="BJ131" s="18" t="s">
        <v>87</v>
      </c>
      <c r="BK131" s="169">
        <f t="shared" si="14"/>
        <v>0</v>
      </c>
      <c r="BL131" s="18" t="s">
        <v>193</v>
      </c>
      <c r="BM131" s="18" t="s">
        <v>261</v>
      </c>
    </row>
    <row r="132" spans="2:65" s="1" customFormat="1" ht="22.5" customHeight="1">
      <c r="B132" s="132"/>
      <c r="C132" s="161" t="s">
        <v>76</v>
      </c>
      <c r="D132" s="161" t="s">
        <v>189</v>
      </c>
      <c r="E132" s="162" t="s">
        <v>1658</v>
      </c>
      <c r="F132" s="319" t="s">
        <v>1559</v>
      </c>
      <c r="G132" s="319"/>
      <c r="H132" s="319"/>
      <c r="I132" s="319"/>
      <c r="J132" s="265" t="s">
        <v>1608</v>
      </c>
      <c r="K132" s="266">
        <v>1500</v>
      </c>
      <c r="L132" s="320">
        <v>0</v>
      </c>
      <c r="M132" s="320"/>
      <c r="N132" s="321">
        <f t="shared" si="5"/>
        <v>0</v>
      </c>
      <c r="O132" s="321"/>
      <c r="P132" s="321"/>
      <c r="Q132" s="321"/>
      <c r="R132" s="135"/>
      <c r="T132" s="166" t="s">
        <v>5</v>
      </c>
      <c r="U132" s="42" t="s">
        <v>43</v>
      </c>
      <c r="V132" s="36"/>
      <c r="W132" s="167">
        <f t="shared" si="6"/>
        <v>0</v>
      </c>
      <c r="X132" s="167">
        <v>0</v>
      </c>
      <c r="Y132" s="167">
        <f t="shared" si="7"/>
        <v>0</v>
      </c>
      <c r="Z132" s="167">
        <v>0</v>
      </c>
      <c r="AA132" s="168">
        <f t="shared" si="8"/>
        <v>0</v>
      </c>
      <c r="AR132" s="18" t="s">
        <v>193</v>
      </c>
      <c r="AT132" s="18" t="s">
        <v>189</v>
      </c>
      <c r="AU132" s="18" t="s">
        <v>87</v>
      </c>
      <c r="AY132" s="18" t="s">
        <v>188</v>
      </c>
      <c r="BE132" s="109">
        <f t="shared" si="9"/>
        <v>0</v>
      </c>
      <c r="BF132" s="109">
        <f t="shared" si="10"/>
        <v>0</v>
      </c>
      <c r="BG132" s="109">
        <f t="shared" si="11"/>
        <v>0</v>
      </c>
      <c r="BH132" s="109">
        <f t="shared" si="12"/>
        <v>0</v>
      </c>
      <c r="BI132" s="109">
        <f t="shared" si="13"/>
        <v>0</v>
      </c>
      <c r="BJ132" s="18" t="s">
        <v>87</v>
      </c>
      <c r="BK132" s="169">
        <f t="shared" si="14"/>
        <v>0</v>
      </c>
      <c r="BL132" s="18" t="s">
        <v>193</v>
      </c>
      <c r="BM132" s="18" t="s">
        <v>10</v>
      </c>
    </row>
    <row r="133" spans="2:65" s="1" customFormat="1" ht="22.5" customHeight="1">
      <c r="B133" s="132"/>
      <c r="C133" s="170" t="s">
        <v>215</v>
      </c>
      <c r="D133" s="170" t="s">
        <v>236</v>
      </c>
      <c r="E133" s="171" t="s">
        <v>1659</v>
      </c>
      <c r="F133" s="331" t="s">
        <v>1660</v>
      </c>
      <c r="G133" s="331"/>
      <c r="H133" s="331"/>
      <c r="I133" s="331"/>
      <c r="J133" s="269" t="s">
        <v>1608</v>
      </c>
      <c r="K133" s="270">
        <v>140</v>
      </c>
      <c r="L133" s="332">
        <v>0</v>
      </c>
      <c r="M133" s="332"/>
      <c r="N133" s="333">
        <f t="shared" si="5"/>
        <v>0</v>
      </c>
      <c r="O133" s="321"/>
      <c r="P133" s="321"/>
      <c r="Q133" s="321"/>
      <c r="R133" s="135"/>
      <c r="T133" s="166" t="s">
        <v>5</v>
      </c>
      <c r="U133" s="42" t="s">
        <v>43</v>
      </c>
      <c r="V133" s="36"/>
      <c r="W133" s="167">
        <f t="shared" si="6"/>
        <v>0</v>
      </c>
      <c r="X133" s="167">
        <v>0</v>
      </c>
      <c r="Y133" s="167">
        <f t="shared" si="7"/>
        <v>0</v>
      </c>
      <c r="Z133" s="167">
        <v>0</v>
      </c>
      <c r="AA133" s="168">
        <f t="shared" si="8"/>
        <v>0</v>
      </c>
      <c r="AR133" s="18" t="s">
        <v>219</v>
      </c>
      <c r="AT133" s="18" t="s">
        <v>236</v>
      </c>
      <c r="AU133" s="18" t="s">
        <v>87</v>
      </c>
      <c r="AY133" s="18" t="s">
        <v>188</v>
      </c>
      <c r="BE133" s="109">
        <f t="shared" si="9"/>
        <v>0</v>
      </c>
      <c r="BF133" s="109">
        <f t="shared" si="10"/>
        <v>0</v>
      </c>
      <c r="BG133" s="109">
        <f t="shared" si="11"/>
        <v>0</v>
      </c>
      <c r="BH133" s="109">
        <f t="shared" si="12"/>
        <v>0</v>
      </c>
      <c r="BI133" s="109">
        <f t="shared" si="13"/>
        <v>0</v>
      </c>
      <c r="BJ133" s="18" t="s">
        <v>87</v>
      </c>
      <c r="BK133" s="169">
        <f t="shared" si="14"/>
        <v>0</v>
      </c>
      <c r="BL133" s="18" t="s">
        <v>193</v>
      </c>
      <c r="BM133" s="18" t="s">
        <v>276</v>
      </c>
    </row>
    <row r="134" spans="2:65" s="1" customFormat="1" ht="22.5" customHeight="1">
      <c r="B134" s="132"/>
      <c r="C134" s="161" t="s">
        <v>76</v>
      </c>
      <c r="D134" s="161" t="s">
        <v>189</v>
      </c>
      <c r="E134" s="162" t="s">
        <v>1661</v>
      </c>
      <c r="F134" s="319" t="s">
        <v>1559</v>
      </c>
      <c r="G134" s="319"/>
      <c r="H134" s="319"/>
      <c r="I134" s="319"/>
      <c r="J134" s="265" t="s">
        <v>1608</v>
      </c>
      <c r="K134" s="266">
        <v>140</v>
      </c>
      <c r="L134" s="320">
        <v>0</v>
      </c>
      <c r="M134" s="320"/>
      <c r="N134" s="321">
        <f t="shared" si="5"/>
        <v>0</v>
      </c>
      <c r="O134" s="321"/>
      <c r="P134" s="321"/>
      <c r="Q134" s="321"/>
      <c r="R134" s="135"/>
      <c r="T134" s="166" t="s">
        <v>5</v>
      </c>
      <c r="U134" s="42" t="s">
        <v>43</v>
      </c>
      <c r="V134" s="36"/>
      <c r="W134" s="167">
        <f t="shared" si="6"/>
        <v>0</v>
      </c>
      <c r="X134" s="167">
        <v>0</v>
      </c>
      <c r="Y134" s="167">
        <f t="shared" si="7"/>
        <v>0</v>
      </c>
      <c r="Z134" s="167">
        <v>0</v>
      </c>
      <c r="AA134" s="168">
        <f t="shared" si="8"/>
        <v>0</v>
      </c>
      <c r="AR134" s="18" t="s">
        <v>193</v>
      </c>
      <c r="AT134" s="18" t="s">
        <v>189</v>
      </c>
      <c r="AU134" s="18" t="s">
        <v>87</v>
      </c>
      <c r="AY134" s="18" t="s">
        <v>188</v>
      </c>
      <c r="BE134" s="109">
        <f t="shared" si="9"/>
        <v>0</v>
      </c>
      <c r="BF134" s="109">
        <f t="shared" si="10"/>
        <v>0</v>
      </c>
      <c r="BG134" s="109">
        <f t="shared" si="11"/>
        <v>0</v>
      </c>
      <c r="BH134" s="109">
        <f t="shared" si="12"/>
        <v>0</v>
      </c>
      <c r="BI134" s="109">
        <f t="shared" si="13"/>
        <v>0</v>
      </c>
      <c r="BJ134" s="18" t="s">
        <v>87</v>
      </c>
      <c r="BK134" s="169">
        <f t="shared" si="14"/>
        <v>0</v>
      </c>
      <c r="BL134" s="18" t="s">
        <v>193</v>
      </c>
      <c r="BM134" s="18" t="s">
        <v>284</v>
      </c>
    </row>
    <row r="135" spans="2:65" s="1" customFormat="1" ht="22.5" customHeight="1">
      <c r="B135" s="132"/>
      <c r="C135" s="170" t="s">
        <v>249</v>
      </c>
      <c r="D135" s="170" t="s">
        <v>236</v>
      </c>
      <c r="E135" s="171" t="s">
        <v>1662</v>
      </c>
      <c r="F135" s="331" t="s">
        <v>1663</v>
      </c>
      <c r="G135" s="331"/>
      <c r="H135" s="331"/>
      <c r="I135" s="331"/>
      <c r="J135" s="269" t="s">
        <v>1608</v>
      </c>
      <c r="K135" s="270">
        <v>15</v>
      </c>
      <c r="L135" s="332">
        <v>0</v>
      </c>
      <c r="M135" s="332"/>
      <c r="N135" s="333">
        <f t="shared" si="5"/>
        <v>0</v>
      </c>
      <c r="O135" s="321"/>
      <c r="P135" s="321"/>
      <c r="Q135" s="321"/>
      <c r="R135" s="135"/>
      <c r="T135" s="166" t="s">
        <v>5</v>
      </c>
      <c r="U135" s="42" t="s">
        <v>43</v>
      </c>
      <c r="V135" s="36"/>
      <c r="W135" s="167">
        <f t="shared" si="6"/>
        <v>0</v>
      </c>
      <c r="X135" s="167">
        <v>0</v>
      </c>
      <c r="Y135" s="167">
        <f t="shared" si="7"/>
        <v>0</v>
      </c>
      <c r="Z135" s="167">
        <v>0</v>
      </c>
      <c r="AA135" s="168">
        <f t="shared" si="8"/>
        <v>0</v>
      </c>
      <c r="AR135" s="18" t="s">
        <v>219</v>
      </c>
      <c r="AT135" s="18" t="s">
        <v>236</v>
      </c>
      <c r="AU135" s="18" t="s">
        <v>87</v>
      </c>
      <c r="AY135" s="18" t="s">
        <v>188</v>
      </c>
      <c r="BE135" s="109">
        <f t="shared" si="9"/>
        <v>0</v>
      </c>
      <c r="BF135" s="109">
        <f t="shared" si="10"/>
        <v>0</v>
      </c>
      <c r="BG135" s="109">
        <f t="shared" si="11"/>
        <v>0</v>
      </c>
      <c r="BH135" s="109">
        <f t="shared" si="12"/>
        <v>0</v>
      </c>
      <c r="BI135" s="109">
        <f t="shared" si="13"/>
        <v>0</v>
      </c>
      <c r="BJ135" s="18" t="s">
        <v>87</v>
      </c>
      <c r="BK135" s="169">
        <f t="shared" si="14"/>
        <v>0</v>
      </c>
      <c r="BL135" s="18" t="s">
        <v>193</v>
      </c>
      <c r="BM135" s="18" t="s">
        <v>292</v>
      </c>
    </row>
    <row r="136" spans="2:65" s="1" customFormat="1" ht="22.5" customHeight="1">
      <c r="B136" s="132"/>
      <c r="C136" s="161" t="s">
        <v>76</v>
      </c>
      <c r="D136" s="161" t="s">
        <v>189</v>
      </c>
      <c r="E136" s="162" t="s">
        <v>1664</v>
      </c>
      <c r="F136" s="319" t="s">
        <v>1559</v>
      </c>
      <c r="G136" s="319"/>
      <c r="H136" s="319"/>
      <c r="I136" s="319"/>
      <c r="J136" s="265" t="s">
        <v>1608</v>
      </c>
      <c r="K136" s="266">
        <v>15</v>
      </c>
      <c r="L136" s="320">
        <v>0</v>
      </c>
      <c r="M136" s="320"/>
      <c r="N136" s="321">
        <f t="shared" si="5"/>
        <v>0</v>
      </c>
      <c r="O136" s="321"/>
      <c r="P136" s="321"/>
      <c r="Q136" s="321"/>
      <c r="R136" s="135"/>
      <c r="T136" s="166" t="s">
        <v>5</v>
      </c>
      <c r="U136" s="42" t="s">
        <v>43</v>
      </c>
      <c r="V136" s="36"/>
      <c r="W136" s="167">
        <f t="shared" si="6"/>
        <v>0</v>
      </c>
      <c r="X136" s="167">
        <v>0</v>
      </c>
      <c r="Y136" s="167">
        <f t="shared" si="7"/>
        <v>0</v>
      </c>
      <c r="Z136" s="167">
        <v>0</v>
      </c>
      <c r="AA136" s="168">
        <f t="shared" si="8"/>
        <v>0</v>
      </c>
      <c r="AR136" s="18" t="s">
        <v>193</v>
      </c>
      <c r="AT136" s="18" t="s">
        <v>189</v>
      </c>
      <c r="AU136" s="18" t="s">
        <v>87</v>
      </c>
      <c r="AY136" s="18" t="s">
        <v>188</v>
      </c>
      <c r="BE136" s="109">
        <f t="shared" si="9"/>
        <v>0</v>
      </c>
      <c r="BF136" s="109">
        <f t="shared" si="10"/>
        <v>0</v>
      </c>
      <c r="BG136" s="109">
        <f t="shared" si="11"/>
        <v>0</v>
      </c>
      <c r="BH136" s="109">
        <f t="shared" si="12"/>
        <v>0</v>
      </c>
      <c r="BI136" s="109">
        <f t="shared" si="13"/>
        <v>0</v>
      </c>
      <c r="BJ136" s="18" t="s">
        <v>87</v>
      </c>
      <c r="BK136" s="169">
        <f t="shared" si="14"/>
        <v>0</v>
      </c>
      <c r="BL136" s="18" t="s">
        <v>193</v>
      </c>
      <c r="BM136" s="18" t="s">
        <v>301</v>
      </c>
    </row>
    <row r="137" spans="2:65" s="1" customFormat="1" ht="22.5" customHeight="1">
      <c r="B137" s="132"/>
      <c r="C137" s="170" t="s">
        <v>261</v>
      </c>
      <c r="D137" s="170" t="s">
        <v>236</v>
      </c>
      <c r="E137" s="171" t="s">
        <v>1665</v>
      </c>
      <c r="F137" s="331" t="s">
        <v>1666</v>
      </c>
      <c r="G137" s="331"/>
      <c r="H137" s="331"/>
      <c r="I137" s="331"/>
      <c r="J137" s="269" t="s">
        <v>1608</v>
      </c>
      <c r="K137" s="270">
        <v>1</v>
      </c>
      <c r="L137" s="332">
        <v>0</v>
      </c>
      <c r="M137" s="332"/>
      <c r="N137" s="333">
        <f t="shared" si="5"/>
        <v>0</v>
      </c>
      <c r="O137" s="321"/>
      <c r="P137" s="321"/>
      <c r="Q137" s="321"/>
      <c r="R137" s="135"/>
      <c r="T137" s="166" t="s">
        <v>5</v>
      </c>
      <c r="U137" s="42" t="s">
        <v>43</v>
      </c>
      <c r="V137" s="36"/>
      <c r="W137" s="167">
        <f t="shared" si="6"/>
        <v>0</v>
      </c>
      <c r="X137" s="167">
        <v>0</v>
      </c>
      <c r="Y137" s="167">
        <f t="shared" si="7"/>
        <v>0</v>
      </c>
      <c r="Z137" s="167">
        <v>0</v>
      </c>
      <c r="AA137" s="168">
        <f t="shared" si="8"/>
        <v>0</v>
      </c>
      <c r="AR137" s="18" t="s">
        <v>219</v>
      </c>
      <c r="AT137" s="18" t="s">
        <v>236</v>
      </c>
      <c r="AU137" s="18" t="s">
        <v>87</v>
      </c>
      <c r="AY137" s="18" t="s">
        <v>188</v>
      </c>
      <c r="BE137" s="109">
        <f t="shared" si="9"/>
        <v>0</v>
      </c>
      <c r="BF137" s="109">
        <f t="shared" si="10"/>
        <v>0</v>
      </c>
      <c r="BG137" s="109">
        <f t="shared" si="11"/>
        <v>0</v>
      </c>
      <c r="BH137" s="109">
        <f t="shared" si="12"/>
        <v>0</v>
      </c>
      <c r="BI137" s="109">
        <f t="shared" si="13"/>
        <v>0</v>
      </c>
      <c r="BJ137" s="18" t="s">
        <v>87</v>
      </c>
      <c r="BK137" s="169">
        <f t="shared" si="14"/>
        <v>0</v>
      </c>
      <c r="BL137" s="18" t="s">
        <v>193</v>
      </c>
      <c r="BM137" s="18" t="s">
        <v>309</v>
      </c>
    </row>
    <row r="138" spans="2:65" s="1" customFormat="1" ht="22.5" customHeight="1">
      <c r="B138" s="132"/>
      <c r="C138" s="161" t="s">
        <v>76</v>
      </c>
      <c r="D138" s="161" t="s">
        <v>189</v>
      </c>
      <c r="E138" s="162" t="s">
        <v>1667</v>
      </c>
      <c r="F138" s="319" t="s">
        <v>1559</v>
      </c>
      <c r="G138" s="319"/>
      <c r="H138" s="319"/>
      <c r="I138" s="319"/>
      <c r="J138" s="265" t="s">
        <v>1608</v>
      </c>
      <c r="K138" s="266">
        <v>1</v>
      </c>
      <c r="L138" s="320">
        <v>0</v>
      </c>
      <c r="M138" s="320"/>
      <c r="N138" s="321">
        <f t="shared" si="5"/>
        <v>0</v>
      </c>
      <c r="O138" s="321"/>
      <c r="P138" s="321"/>
      <c r="Q138" s="321"/>
      <c r="R138" s="135"/>
      <c r="T138" s="166" t="s">
        <v>5</v>
      </c>
      <c r="U138" s="42" t="s">
        <v>43</v>
      </c>
      <c r="V138" s="36"/>
      <c r="W138" s="167">
        <f t="shared" si="6"/>
        <v>0</v>
      </c>
      <c r="X138" s="167">
        <v>0</v>
      </c>
      <c r="Y138" s="167">
        <f t="shared" si="7"/>
        <v>0</v>
      </c>
      <c r="Z138" s="167">
        <v>0</v>
      </c>
      <c r="AA138" s="168">
        <f t="shared" si="8"/>
        <v>0</v>
      </c>
      <c r="AR138" s="18" t="s">
        <v>193</v>
      </c>
      <c r="AT138" s="18" t="s">
        <v>189</v>
      </c>
      <c r="AU138" s="18" t="s">
        <v>87</v>
      </c>
      <c r="AY138" s="18" t="s">
        <v>188</v>
      </c>
      <c r="BE138" s="109">
        <f t="shared" si="9"/>
        <v>0</v>
      </c>
      <c r="BF138" s="109">
        <f t="shared" si="10"/>
        <v>0</v>
      </c>
      <c r="BG138" s="109">
        <f t="shared" si="11"/>
        <v>0</v>
      </c>
      <c r="BH138" s="109">
        <f t="shared" si="12"/>
        <v>0</v>
      </c>
      <c r="BI138" s="109">
        <f t="shared" si="13"/>
        <v>0</v>
      </c>
      <c r="BJ138" s="18" t="s">
        <v>87</v>
      </c>
      <c r="BK138" s="169">
        <f t="shared" si="14"/>
        <v>0</v>
      </c>
      <c r="BL138" s="18" t="s">
        <v>193</v>
      </c>
      <c r="BM138" s="18" t="s">
        <v>317</v>
      </c>
    </row>
    <row r="139" spans="2:65" s="1" customFormat="1" ht="22.5" customHeight="1">
      <c r="B139" s="132"/>
      <c r="C139" s="170" t="s">
        <v>10</v>
      </c>
      <c r="D139" s="170" t="s">
        <v>236</v>
      </c>
      <c r="E139" s="171" t="s">
        <v>1668</v>
      </c>
      <c r="F139" s="331" t="s">
        <v>1669</v>
      </c>
      <c r="G139" s="331"/>
      <c r="H139" s="331"/>
      <c r="I139" s="331"/>
      <c r="J139" s="269" t="s">
        <v>1608</v>
      </c>
      <c r="K139" s="270">
        <v>1</v>
      </c>
      <c r="L139" s="332">
        <v>0</v>
      </c>
      <c r="M139" s="332"/>
      <c r="N139" s="333">
        <f t="shared" si="5"/>
        <v>0</v>
      </c>
      <c r="O139" s="321"/>
      <c r="P139" s="321"/>
      <c r="Q139" s="321"/>
      <c r="R139" s="135"/>
      <c r="T139" s="166" t="s">
        <v>5</v>
      </c>
      <c r="U139" s="42" t="s">
        <v>43</v>
      </c>
      <c r="V139" s="36"/>
      <c r="W139" s="167">
        <f t="shared" si="6"/>
        <v>0</v>
      </c>
      <c r="X139" s="167">
        <v>0</v>
      </c>
      <c r="Y139" s="167">
        <f t="shared" si="7"/>
        <v>0</v>
      </c>
      <c r="Z139" s="167">
        <v>0</v>
      </c>
      <c r="AA139" s="168">
        <f t="shared" si="8"/>
        <v>0</v>
      </c>
      <c r="AR139" s="18" t="s">
        <v>219</v>
      </c>
      <c r="AT139" s="18" t="s">
        <v>236</v>
      </c>
      <c r="AU139" s="18" t="s">
        <v>87</v>
      </c>
      <c r="AY139" s="18" t="s">
        <v>188</v>
      </c>
      <c r="BE139" s="109">
        <f t="shared" si="9"/>
        <v>0</v>
      </c>
      <c r="BF139" s="109">
        <f t="shared" si="10"/>
        <v>0</v>
      </c>
      <c r="BG139" s="109">
        <f t="shared" si="11"/>
        <v>0</v>
      </c>
      <c r="BH139" s="109">
        <f t="shared" si="12"/>
        <v>0</v>
      </c>
      <c r="BI139" s="109">
        <f t="shared" si="13"/>
        <v>0</v>
      </c>
      <c r="BJ139" s="18" t="s">
        <v>87</v>
      </c>
      <c r="BK139" s="169">
        <f t="shared" si="14"/>
        <v>0</v>
      </c>
      <c r="BL139" s="18" t="s">
        <v>193</v>
      </c>
      <c r="BM139" s="18" t="s">
        <v>325</v>
      </c>
    </row>
    <row r="140" spans="2:65" s="1" customFormat="1" ht="22.5" customHeight="1">
      <c r="B140" s="132"/>
      <c r="C140" s="161" t="s">
        <v>76</v>
      </c>
      <c r="D140" s="161" t="s">
        <v>189</v>
      </c>
      <c r="E140" s="162" t="s">
        <v>1622</v>
      </c>
      <c r="F140" s="319" t="s">
        <v>1559</v>
      </c>
      <c r="G140" s="319"/>
      <c r="H140" s="319"/>
      <c r="I140" s="319"/>
      <c r="J140" s="265" t="s">
        <v>1608</v>
      </c>
      <c r="K140" s="266">
        <v>1</v>
      </c>
      <c r="L140" s="320">
        <v>0</v>
      </c>
      <c r="M140" s="320"/>
      <c r="N140" s="321">
        <f t="shared" si="5"/>
        <v>0</v>
      </c>
      <c r="O140" s="321"/>
      <c r="P140" s="321"/>
      <c r="Q140" s="321"/>
      <c r="R140" s="135"/>
      <c r="T140" s="166" t="s">
        <v>5</v>
      </c>
      <c r="U140" s="42" t="s">
        <v>43</v>
      </c>
      <c r="V140" s="36"/>
      <c r="W140" s="167">
        <f t="shared" si="6"/>
        <v>0</v>
      </c>
      <c r="X140" s="167">
        <v>0</v>
      </c>
      <c r="Y140" s="167">
        <f t="shared" si="7"/>
        <v>0</v>
      </c>
      <c r="Z140" s="167">
        <v>0</v>
      </c>
      <c r="AA140" s="168">
        <f t="shared" si="8"/>
        <v>0</v>
      </c>
      <c r="AR140" s="18" t="s">
        <v>193</v>
      </c>
      <c r="AT140" s="18" t="s">
        <v>189</v>
      </c>
      <c r="AU140" s="18" t="s">
        <v>87</v>
      </c>
      <c r="AY140" s="18" t="s">
        <v>188</v>
      </c>
      <c r="BE140" s="109">
        <f t="shared" si="9"/>
        <v>0</v>
      </c>
      <c r="BF140" s="109">
        <f t="shared" si="10"/>
        <v>0</v>
      </c>
      <c r="BG140" s="109">
        <f t="shared" si="11"/>
        <v>0</v>
      </c>
      <c r="BH140" s="109">
        <f t="shared" si="12"/>
        <v>0</v>
      </c>
      <c r="BI140" s="109">
        <f t="shared" si="13"/>
        <v>0</v>
      </c>
      <c r="BJ140" s="18" t="s">
        <v>87</v>
      </c>
      <c r="BK140" s="169">
        <f t="shared" si="14"/>
        <v>0</v>
      </c>
      <c r="BL140" s="18" t="s">
        <v>193</v>
      </c>
      <c r="BM140" s="18" t="s">
        <v>333</v>
      </c>
    </row>
    <row r="141" spans="2:65" s="1" customFormat="1" ht="57" customHeight="1">
      <c r="B141" s="132"/>
      <c r="C141" s="170" t="s">
        <v>272</v>
      </c>
      <c r="D141" s="170" t="s">
        <v>236</v>
      </c>
      <c r="E141" s="171" t="s">
        <v>1670</v>
      </c>
      <c r="F141" s="331" t="s">
        <v>1671</v>
      </c>
      <c r="G141" s="331"/>
      <c r="H141" s="331"/>
      <c r="I141" s="331"/>
      <c r="J141" s="269" t="s">
        <v>1608</v>
      </c>
      <c r="K141" s="270">
        <v>1</v>
      </c>
      <c r="L141" s="332">
        <v>0</v>
      </c>
      <c r="M141" s="332"/>
      <c r="N141" s="333">
        <f t="shared" si="5"/>
        <v>0</v>
      </c>
      <c r="O141" s="321"/>
      <c r="P141" s="321"/>
      <c r="Q141" s="321"/>
      <c r="R141" s="135"/>
      <c r="T141" s="166" t="s">
        <v>5</v>
      </c>
      <c r="U141" s="42" t="s">
        <v>43</v>
      </c>
      <c r="V141" s="36"/>
      <c r="W141" s="167">
        <f t="shared" si="6"/>
        <v>0</v>
      </c>
      <c r="X141" s="167">
        <v>0</v>
      </c>
      <c r="Y141" s="167">
        <f t="shared" si="7"/>
        <v>0</v>
      </c>
      <c r="Z141" s="167">
        <v>0</v>
      </c>
      <c r="AA141" s="168">
        <f t="shared" si="8"/>
        <v>0</v>
      </c>
      <c r="AR141" s="18" t="s">
        <v>219</v>
      </c>
      <c r="AT141" s="18" t="s">
        <v>236</v>
      </c>
      <c r="AU141" s="18" t="s">
        <v>87</v>
      </c>
      <c r="AY141" s="18" t="s">
        <v>188</v>
      </c>
      <c r="BE141" s="109">
        <f t="shared" si="9"/>
        <v>0</v>
      </c>
      <c r="BF141" s="109">
        <f t="shared" si="10"/>
        <v>0</v>
      </c>
      <c r="BG141" s="109">
        <f t="shared" si="11"/>
        <v>0</v>
      </c>
      <c r="BH141" s="109">
        <f t="shared" si="12"/>
        <v>0</v>
      </c>
      <c r="BI141" s="109">
        <f t="shared" si="13"/>
        <v>0</v>
      </c>
      <c r="BJ141" s="18" t="s">
        <v>87</v>
      </c>
      <c r="BK141" s="169">
        <f t="shared" si="14"/>
        <v>0</v>
      </c>
      <c r="BL141" s="18" t="s">
        <v>193</v>
      </c>
      <c r="BM141" s="18" t="s">
        <v>341</v>
      </c>
    </row>
    <row r="142" spans="2:65" s="1" customFormat="1" ht="22.5" customHeight="1">
      <c r="B142" s="132"/>
      <c r="C142" s="161" t="s">
        <v>76</v>
      </c>
      <c r="D142" s="161" t="s">
        <v>189</v>
      </c>
      <c r="E142" s="162" t="s">
        <v>1672</v>
      </c>
      <c r="F142" s="319" t="s">
        <v>1559</v>
      </c>
      <c r="G142" s="319"/>
      <c r="H142" s="319"/>
      <c r="I142" s="319"/>
      <c r="J142" s="265" t="s">
        <v>1608</v>
      </c>
      <c r="K142" s="266">
        <v>1</v>
      </c>
      <c r="L142" s="320">
        <v>0</v>
      </c>
      <c r="M142" s="320"/>
      <c r="N142" s="321">
        <f t="shared" si="5"/>
        <v>0</v>
      </c>
      <c r="O142" s="321"/>
      <c r="P142" s="321"/>
      <c r="Q142" s="321"/>
      <c r="R142" s="135"/>
      <c r="T142" s="166" t="s">
        <v>5</v>
      </c>
      <c r="U142" s="42" t="s">
        <v>43</v>
      </c>
      <c r="V142" s="36"/>
      <c r="W142" s="167">
        <f t="shared" si="6"/>
        <v>0</v>
      </c>
      <c r="X142" s="167">
        <v>0</v>
      </c>
      <c r="Y142" s="167">
        <f t="shared" si="7"/>
        <v>0</v>
      </c>
      <c r="Z142" s="167">
        <v>0</v>
      </c>
      <c r="AA142" s="168">
        <f t="shared" si="8"/>
        <v>0</v>
      </c>
      <c r="AR142" s="18" t="s">
        <v>193</v>
      </c>
      <c r="AT142" s="18" t="s">
        <v>189</v>
      </c>
      <c r="AU142" s="18" t="s">
        <v>87</v>
      </c>
      <c r="AY142" s="18" t="s">
        <v>188</v>
      </c>
      <c r="BE142" s="109">
        <f t="shared" si="9"/>
        <v>0</v>
      </c>
      <c r="BF142" s="109">
        <f t="shared" si="10"/>
        <v>0</v>
      </c>
      <c r="BG142" s="109">
        <f t="shared" si="11"/>
        <v>0</v>
      </c>
      <c r="BH142" s="109">
        <f t="shared" si="12"/>
        <v>0</v>
      </c>
      <c r="BI142" s="109">
        <f t="shared" si="13"/>
        <v>0</v>
      </c>
      <c r="BJ142" s="18" t="s">
        <v>87</v>
      </c>
      <c r="BK142" s="169">
        <f t="shared" si="14"/>
        <v>0</v>
      </c>
      <c r="BL142" s="18" t="s">
        <v>193</v>
      </c>
      <c r="BM142" s="18" t="s">
        <v>349</v>
      </c>
    </row>
    <row r="143" spans="2:65" s="1" customFormat="1" ht="31.5" customHeight="1">
      <c r="B143" s="132"/>
      <c r="C143" s="170" t="s">
        <v>276</v>
      </c>
      <c r="D143" s="170" t="s">
        <v>236</v>
      </c>
      <c r="E143" s="171" t="s">
        <v>1673</v>
      </c>
      <c r="F143" s="331" t="s">
        <v>1674</v>
      </c>
      <c r="G143" s="331"/>
      <c r="H143" s="331"/>
      <c r="I143" s="331"/>
      <c r="J143" s="269" t="s">
        <v>1608</v>
      </c>
      <c r="K143" s="270">
        <v>1</v>
      </c>
      <c r="L143" s="332">
        <v>0</v>
      </c>
      <c r="M143" s="332"/>
      <c r="N143" s="333">
        <f t="shared" si="5"/>
        <v>0</v>
      </c>
      <c r="O143" s="321"/>
      <c r="P143" s="321"/>
      <c r="Q143" s="321"/>
      <c r="R143" s="135"/>
      <c r="T143" s="166" t="s">
        <v>5</v>
      </c>
      <c r="U143" s="42" t="s">
        <v>43</v>
      </c>
      <c r="V143" s="36"/>
      <c r="W143" s="167">
        <f t="shared" si="6"/>
        <v>0</v>
      </c>
      <c r="X143" s="167">
        <v>0</v>
      </c>
      <c r="Y143" s="167">
        <f t="shared" si="7"/>
        <v>0</v>
      </c>
      <c r="Z143" s="167">
        <v>0</v>
      </c>
      <c r="AA143" s="168">
        <f t="shared" si="8"/>
        <v>0</v>
      </c>
      <c r="AR143" s="18" t="s">
        <v>219</v>
      </c>
      <c r="AT143" s="18" t="s">
        <v>236</v>
      </c>
      <c r="AU143" s="18" t="s">
        <v>87</v>
      </c>
      <c r="AY143" s="18" t="s">
        <v>188</v>
      </c>
      <c r="BE143" s="109">
        <f t="shared" si="9"/>
        <v>0</v>
      </c>
      <c r="BF143" s="109">
        <f t="shared" si="10"/>
        <v>0</v>
      </c>
      <c r="BG143" s="109">
        <f t="shared" si="11"/>
        <v>0</v>
      </c>
      <c r="BH143" s="109">
        <f t="shared" si="12"/>
        <v>0</v>
      </c>
      <c r="BI143" s="109">
        <f t="shared" si="13"/>
        <v>0</v>
      </c>
      <c r="BJ143" s="18" t="s">
        <v>87</v>
      </c>
      <c r="BK143" s="169">
        <f t="shared" si="14"/>
        <v>0</v>
      </c>
      <c r="BL143" s="18" t="s">
        <v>193</v>
      </c>
      <c r="BM143" s="18" t="s">
        <v>357</v>
      </c>
    </row>
    <row r="144" spans="2:65" s="1" customFormat="1" ht="22.5" customHeight="1">
      <c r="B144" s="132"/>
      <c r="C144" s="161" t="s">
        <v>76</v>
      </c>
      <c r="D144" s="161" t="s">
        <v>189</v>
      </c>
      <c r="E144" s="162" t="s">
        <v>1672</v>
      </c>
      <c r="F144" s="319" t="s">
        <v>1559</v>
      </c>
      <c r="G144" s="319"/>
      <c r="H144" s="319"/>
      <c r="I144" s="319"/>
      <c r="J144" s="265" t="s">
        <v>1608</v>
      </c>
      <c r="K144" s="266">
        <v>1</v>
      </c>
      <c r="L144" s="320">
        <v>0</v>
      </c>
      <c r="M144" s="320"/>
      <c r="N144" s="321">
        <f t="shared" si="5"/>
        <v>0</v>
      </c>
      <c r="O144" s="321"/>
      <c r="P144" s="321"/>
      <c r="Q144" s="321"/>
      <c r="R144" s="135"/>
      <c r="T144" s="166" t="s">
        <v>5</v>
      </c>
      <c r="U144" s="42" t="s">
        <v>43</v>
      </c>
      <c r="V144" s="36"/>
      <c r="W144" s="167">
        <f t="shared" si="6"/>
        <v>0</v>
      </c>
      <c r="X144" s="167">
        <v>0</v>
      </c>
      <c r="Y144" s="167">
        <f t="shared" si="7"/>
        <v>0</v>
      </c>
      <c r="Z144" s="167">
        <v>0</v>
      </c>
      <c r="AA144" s="168">
        <f t="shared" si="8"/>
        <v>0</v>
      </c>
      <c r="AR144" s="18" t="s">
        <v>193</v>
      </c>
      <c r="AT144" s="18" t="s">
        <v>189</v>
      </c>
      <c r="AU144" s="18" t="s">
        <v>87</v>
      </c>
      <c r="AY144" s="18" t="s">
        <v>188</v>
      </c>
      <c r="BE144" s="109">
        <f t="shared" si="9"/>
        <v>0</v>
      </c>
      <c r="BF144" s="109">
        <f t="shared" si="10"/>
        <v>0</v>
      </c>
      <c r="BG144" s="109">
        <f t="shared" si="11"/>
        <v>0</v>
      </c>
      <c r="BH144" s="109">
        <f t="shared" si="12"/>
        <v>0</v>
      </c>
      <c r="BI144" s="109">
        <f t="shared" si="13"/>
        <v>0</v>
      </c>
      <c r="BJ144" s="18" t="s">
        <v>87</v>
      </c>
      <c r="BK144" s="169">
        <f t="shared" si="14"/>
        <v>0</v>
      </c>
      <c r="BL144" s="18" t="s">
        <v>193</v>
      </c>
      <c r="BM144" s="18" t="s">
        <v>365</v>
      </c>
    </row>
    <row r="145" spans="2:65" s="1" customFormat="1" ht="44.25" customHeight="1">
      <c r="B145" s="132"/>
      <c r="C145" s="170" t="s">
        <v>280</v>
      </c>
      <c r="D145" s="170" t="s">
        <v>236</v>
      </c>
      <c r="E145" s="171" t="s">
        <v>1675</v>
      </c>
      <c r="F145" s="331" t="s">
        <v>1676</v>
      </c>
      <c r="G145" s="331"/>
      <c r="H145" s="331"/>
      <c r="I145" s="331"/>
      <c r="J145" s="269" t="s">
        <v>1608</v>
      </c>
      <c r="K145" s="270">
        <v>1</v>
      </c>
      <c r="L145" s="332">
        <v>0</v>
      </c>
      <c r="M145" s="332"/>
      <c r="N145" s="333">
        <f t="shared" si="5"/>
        <v>0</v>
      </c>
      <c r="O145" s="321"/>
      <c r="P145" s="321"/>
      <c r="Q145" s="321"/>
      <c r="R145" s="135"/>
      <c r="T145" s="166" t="s">
        <v>5</v>
      </c>
      <c r="U145" s="42" t="s">
        <v>43</v>
      </c>
      <c r="V145" s="36"/>
      <c r="W145" s="167">
        <f t="shared" si="6"/>
        <v>0</v>
      </c>
      <c r="X145" s="167">
        <v>0</v>
      </c>
      <c r="Y145" s="167">
        <f t="shared" si="7"/>
        <v>0</v>
      </c>
      <c r="Z145" s="167">
        <v>0</v>
      </c>
      <c r="AA145" s="168">
        <f t="shared" si="8"/>
        <v>0</v>
      </c>
      <c r="AR145" s="18" t="s">
        <v>219</v>
      </c>
      <c r="AT145" s="18" t="s">
        <v>236</v>
      </c>
      <c r="AU145" s="18" t="s">
        <v>87</v>
      </c>
      <c r="AY145" s="18" t="s">
        <v>188</v>
      </c>
      <c r="BE145" s="109">
        <f t="shared" si="9"/>
        <v>0</v>
      </c>
      <c r="BF145" s="109">
        <f t="shared" si="10"/>
        <v>0</v>
      </c>
      <c r="BG145" s="109">
        <f t="shared" si="11"/>
        <v>0</v>
      </c>
      <c r="BH145" s="109">
        <f t="shared" si="12"/>
        <v>0</v>
      </c>
      <c r="BI145" s="109">
        <f t="shared" si="13"/>
        <v>0</v>
      </c>
      <c r="BJ145" s="18" t="s">
        <v>87</v>
      </c>
      <c r="BK145" s="169">
        <f t="shared" si="14"/>
        <v>0</v>
      </c>
      <c r="BL145" s="18" t="s">
        <v>193</v>
      </c>
      <c r="BM145" s="18" t="s">
        <v>373</v>
      </c>
    </row>
    <row r="146" spans="2:65" s="1" customFormat="1" ht="22.5" customHeight="1">
      <c r="B146" s="132"/>
      <c r="C146" s="161" t="s">
        <v>76</v>
      </c>
      <c r="D146" s="161" t="s">
        <v>189</v>
      </c>
      <c r="E146" s="162" t="s">
        <v>1672</v>
      </c>
      <c r="F146" s="319" t="s">
        <v>1559</v>
      </c>
      <c r="G146" s="319"/>
      <c r="H146" s="319"/>
      <c r="I146" s="319"/>
      <c r="J146" s="265" t="s">
        <v>1608</v>
      </c>
      <c r="K146" s="266">
        <v>1</v>
      </c>
      <c r="L146" s="320">
        <v>0</v>
      </c>
      <c r="M146" s="320"/>
      <c r="N146" s="321">
        <f t="shared" si="5"/>
        <v>0</v>
      </c>
      <c r="O146" s="321"/>
      <c r="P146" s="321"/>
      <c r="Q146" s="321"/>
      <c r="R146" s="135"/>
      <c r="T146" s="166" t="s">
        <v>5</v>
      </c>
      <c r="U146" s="42" t="s">
        <v>43</v>
      </c>
      <c r="V146" s="36"/>
      <c r="W146" s="167">
        <f t="shared" si="6"/>
        <v>0</v>
      </c>
      <c r="X146" s="167">
        <v>0</v>
      </c>
      <c r="Y146" s="167">
        <f t="shared" si="7"/>
        <v>0</v>
      </c>
      <c r="Z146" s="167">
        <v>0</v>
      </c>
      <c r="AA146" s="168">
        <f t="shared" si="8"/>
        <v>0</v>
      </c>
      <c r="AR146" s="18" t="s">
        <v>193</v>
      </c>
      <c r="AT146" s="18" t="s">
        <v>189</v>
      </c>
      <c r="AU146" s="18" t="s">
        <v>87</v>
      </c>
      <c r="AY146" s="18" t="s">
        <v>188</v>
      </c>
      <c r="BE146" s="109">
        <f t="shared" si="9"/>
        <v>0</v>
      </c>
      <c r="BF146" s="109">
        <f t="shared" si="10"/>
        <v>0</v>
      </c>
      <c r="BG146" s="109">
        <f t="shared" si="11"/>
        <v>0</v>
      </c>
      <c r="BH146" s="109">
        <f t="shared" si="12"/>
        <v>0</v>
      </c>
      <c r="BI146" s="109">
        <f t="shared" si="13"/>
        <v>0</v>
      </c>
      <c r="BJ146" s="18" t="s">
        <v>87</v>
      </c>
      <c r="BK146" s="169">
        <f t="shared" si="14"/>
        <v>0</v>
      </c>
      <c r="BL146" s="18" t="s">
        <v>193</v>
      </c>
      <c r="BM146" s="18" t="s">
        <v>380</v>
      </c>
    </row>
    <row r="147" spans="2:65" s="1" customFormat="1" ht="31.5" customHeight="1">
      <c r="B147" s="132"/>
      <c r="C147" s="170" t="s">
        <v>284</v>
      </c>
      <c r="D147" s="170" t="s">
        <v>236</v>
      </c>
      <c r="E147" s="171" t="s">
        <v>1677</v>
      </c>
      <c r="F147" s="331" t="s">
        <v>1678</v>
      </c>
      <c r="G147" s="331"/>
      <c r="H147" s="331"/>
      <c r="I147" s="331"/>
      <c r="J147" s="269" t="s">
        <v>1608</v>
      </c>
      <c r="K147" s="270">
        <v>4</v>
      </c>
      <c r="L147" s="332">
        <v>0</v>
      </c>
      <c r="M147" s="332"/>
      <c r="N147" s="333">
        <f t="shared" si="5"/>
        <v>0</v>
      </c>
      <c r="O147" s="321"/>
      <c r="P147" s="321"/>
      <c r="Q147" s="321"/>
      <c r="R147" s="135"/>
      <c r="T147" s="166" t="s">
        <v>5</v>
      </c>
      <c r="U147" s="42" t="s">
        <v>43</v>
      </c>
      <c r="V147" s="36"/>
      <c r="W147" s="167">
        <f t="shared" si="6"/>
        <v>0</v>
      </c>
      <c r="X147" s="167">
        <v>0</v>
      </c>
      <c r="Y147" s="167">
        <f t="shared" si="7"/>
        <v>0</v>
      </c>
      <c r="Z147" s="167">
        <v>0</v>
      </c>
      <c r="AA147" s="168">
        <f t="shared" si="8"/>
        <v>0</v>
      </c>
      <c r="AR147" s="18" t="s">
        <v>219</v>
      </c>
      <c r="AT147" s="18" t="s">
        <v>236</v>
      </c>
      <c r="AU147" s="18" t="s">
        <v>87</v>
      </c>
      <c r="AY147" s="18" t="s">
        <v>188</v>
      </c>
      <c r="BE147" s="109">
        <f t="shared" si="9"/>
        <v>0</v>
      </c>
      <c r="BF147" s="109">
        <f t="shared" si="10"/>
        <v>0</v>
      </c>
      <c r="BG147" s="109">
        <f t="shared" si="11"/>
        <v>0</v>
      </c>
      <c r="BH147" s="109">
        <f t="shared" si="12"/>
        <v>0</v>
      </c>
      <c r="BI147" s="109">
        <f t="shared" si="13"/>
        <v>0</v>
      </c>
      <c r="BJ147" s="18" t="s">
        <v>87</v>
      </c>
      <c r="BK147" s="169">
        <f t="shared" si="14"/>
        <v>0</v>
      </c>
      <c r="BL147" s="18" t="s">
        <v>193</v>
      </c>
      <c r="BM147" s="18" t="s">
        <v>387</v>
      </c>
    </row>
    <row r="148" spans="2:65" s="1" customFormat="1" ht="22.5" customHeight="1">
      <c r="B148" s="132"/>
      <c r="C148" s="161" t="s">
        <v>76</v>
      </c>
      <c r="D148" s="161" t="s">
        <v>189</v>
      </c>
      <c r="E148" s="162" t="s">
        <v>1679</v>
      </c>
      <c r="F148" s="319" t="s">
        <v>1559</v>
      </c>
      <c r="G148" s="319"/>
      <c r="H148" s="319"/>
      <c r="I148" s="319"/>
      <c r="J148" s="265" t="s">
        <v>1608</v>
      </c>
      <c r="K148" s="266">
        <v>4</v>
      </c>
      <c r="L148" s="320">
        <v>0</v>
      </c>
      <c r="M148" s="320"/>
      <c r="N148" s="321">
        <f t="shared" si="5"/>
        <v>0</v>
      </c>
      <c r="O148" s="321"/>
      <c r="P148" s="321"/>
      <c r="Q148" s="321"/>
      <c r="R148" s="135"/>
      <c r="T148" s="166" t="s">
        <v>5</v>
      </c>
      <c r="U148" s="42" t="s">
        <v>43</v>
      </c>
      <c r="V148" s="36"/>
      <c r="W148" s="167">
        <f t="shared" si="6"/>
        <v>0</v>
      </c>
      <c r="X148" s="167">
        <v>0</v>
      </c>
      <c r="Y148" s="167">
        <f t="shared" si="7"/>
        <v>0</v>
      </c>
      <c r="Z148" s="167">
        <v>0</v>
      </c>
      <c r="AA148" s="168">
        <f t="shared" si="8"/>
        <v>0</v>
      </c>
      <c r="AR148" s="18" t="s">
        <v>193</v>
      </c>
      <c r="AT148" s="18" t="s">
        <v>189</v>
      </c>
      <c r="AU148" s="18" t="s">
        <v>87</v>
      </c>
      <c r="AY148" s="18" t="s">
        <v>188</v>
      </c>
      <c r="BE148" s="109">
        <f t="shared" si="9"/>
        <v>0</v>
      </c>
      <c r="BF148" s="109">
        <f t="shared" si="10"/>
        <v>0</v>
      </c>
      <c r="BG148" s="109">
        <f t="shared" si="11"/>
        <v>0</v>
      </c>
      <c r="BH148" s="109">
        <f t="shared" si="12"/>
        <v>0</v>
      </c>
      <c r="BI148" s="109">
        <f t="shared" si="13"/>
        <v>0</v>
      </c>
      <c r="BJ148" s="18" t="s">
        <v>87</v>
      </c>
      <c r="BK148" s="169">
        <f t="shared" si="14"/>
        <v>0</v>
      </c>
      <c r="BL148" s="18" t="s">
        <v>193</v>
      </c>
      <c r="BM148" s="18" t="s">
        <v>396</v>
      </c>
    </row>
    <row r="149" spans="2:65" s="1" customFormat="1" ht="31.5" customHeight="1">
      <c r="B149" s="132"/>
      <c r="C149" s="170" t="s">
        <v>288</v>
      </c>
      <c r="D149" s="170" t="s">
        <v>236</v>
      </c>
      <c r="E149" s="171" t="s">
        <v>1680</v>
      </c>
      <c r="F149" s="331" t="s">
        <v>1681</v>
      </c>
      <c r="G149" s="331"/>
      <c r="H149" s="331"/>
      <c r="I149" s="331"/>
      <c r="J149" s="269" t="s">
        <v>1608</v>
      </c>
      <c r="K149" s="270">
        <v>1</v>
      </c>
      <c r="L149" s="332">
        <v>0</v>
      </c>
      <c r="M149" s="332"/>
      <c r="N149" s="333">
        <f t="shared" si="5"/>
        <v>0</v>
      </c>
      <c r="O149" s="321"/>
      <c r="P149" s="321"/>
      <c r="Q149" s="321"/>
      <c r="R149" s="135"/>
      <c r="T149" s="166" t="s">
        <v>5</v>
      </c>
      <c r="U149" s="42" t="s">
        <v>43</v>
      </c>
      <c r="V149" s="36"/>
      <c r="W149" s="167">
        <f t="shared" si="6"/>
        <v>0</v>
      </c>
      <c r="X149" s="167">
        <v>0</v>
      </c>
      <c r="Y149" s="167">
        <f t="shared" si="7"/>
        <v>0</v>
      </c>
      <c r="Z149" s="167">
        <v>0</v>
      </c>
      <c r="AA149" s="168">
        <f t="shared" si="8"/>
        <v>0</v>
      </c>
      <c r="AR149" s="18" t="s">
        <v>219</v>
      </c>
      <c r="AT149" s="18" t="s">
        <v>236</v>
      </c>
      <c r="AU149" s="18" t="s">
        <v>87</v>
      </c>
      <c r="AY149" s="18" t="s">
        <v>188</v>
      </c>
      <c r="BE149" s="109">
        <f t="shared" si="9"/>
        <v>0</v>
      </c>
      <c r="BF149" s="109">
        <f t="shared" si="10"/>
        <v>0</v>
      </c>
      <c r="BG149" s="109">
        <f t="shared" si="11"/>
        <v>0</v>
      </c>
      <c r="BH149" s="109">
        <f t="shared" si="12"/>
        <v>0</v>
      </c>
      <c r="BI149" s="109">
        <f t="shared" si="13"/>
        <v>0</v>
      </c>
      <c r="BJ149" s="18" t="s">
        <v>87</v>
      </c>
      <c r="BK149" s="169">
        <f t="shared" si="14"/>
        <v>0</v>
      </c>
      <c r="BL149" s="18" t="s">
        <v>193</v>
      </c>
      <c r="BM149" s="18" t="s">
        <v>404</v>
      </c>
    </row>
    <row r="150" spans="2:65" s="1" customFormat="1" ht="22.5" customHeight="1">
      <c r="B150" s="132"/>
      <c r="C150" s="161" t="s">
        <v>76</v>
      </c>
      <c r="D150" s="161" t="s">
        <v>189</v>
      </c>
      <c r="E150" s="162" t="s">
        <v>1682</v>
      </c>
      <c r="F150" s="319" t="s">
        <v>1559</v>
      </c>
      <c r="G150" s="319"/>
      <c r="H150" s="319"/>
      <c r="I150" s="319"/>
      <c r="J150" s="265" t="s">
        <v>1608</v>
      </c>
      <c r="K150" s="266">
        <v>1</v>
      </c>
      <c r="L150" s="320">
        <v>0</v>
      </c>
      <c r="M150" s="320"/>
      <c r="N150" s="321">
        <f t="shared" si="5"/>
        <v>0</v>
      </c>
      <c r="O150" s="321"/>
      <c r="P150" s="321"/>
      <c r="Q150" s="321"/>
      <c r="R150" s="135"/>
      <c r="T150" s="166" t="s">
        <v>5</v>
      </c>
      <c r="U150" s="42" t="s">
        <v>43</v>
      </c>
      <c r="V150" s="36"/>
      <c r="W150" s="167">
        <f t="shared" si="6"/>
        <v>0</v>
      </c>
      <c r="X150" s="167">
        <v>0</v>
      </c>
      <c r="Y150" s="167">
        <f t="shared" si="7"/>
        <v>0</v>
      </c>
      <c r="Z150" s="167">
        <v>0</v>
      </c>
      <c r="AA150" s="168">
        <f t="shared" si="8"/>
        <v>0</v>
      </c>
      <c r="AR150" s="18" t="s">
        <v>193</v>
      </c>
      <c r="AT150" s="18" t="s">
        <v>189</v>
      </c>
      <c r="AU150" s="18" t="s">
        <v>87</v>
      </c>
      <c r="AY150" s="18" t="s">
        <v>188</v>
      </c>
      <c r="BE150" s="109">
        <f t="shared" si="9"/>
        <v>0</v>
      </c>
      <c r="BF150" s="109">
        <f t="shared" si="10"/>
        <v>0</v>
      </c>
      <c r="BG150" s="109">
        <f t="shared" si="11"/>
        <v>0</v>
      </c>
      <c r="BH150" s="109">
        <f t="shared" si="12"/>
        <v>0</v>
      </c>
      <c r="BI150" s="109">
        <f t="shared" si="13"/>
        <v>0</v>
      </c>
      <c r="BJ150" s="18" t="s">
        <v>87</v>
      </c>
      <c r="BK150" s="169">
        <f t="shared" si="14"/>
        <v>0</v>
      </c>
      <c r="BL150" s="18" t="s">
        <v>193</v>
      </c>
      <c r="BM150" s="18" t="s">
        <v>412</v>
      </c>
    </row>
    <row r="151" spans="2:65" s="1" customFormat="1" ht="22.5" customHeight="1">
      <c r="B151" s="132"/>
      <c r="C151" s="170" t="s">
        <v>296</v>
      </c>
      <c r="D151" s="170" t="s">
        <v>236</v>
      </c>
      <c r="E151" s="171" t="s">
        <v>1683</v>
      </c>
      <c r="F151" s="331" t="s">
        <v>1684</v>
      </c>
      <c r="G151" s="331"/>
      <c r="H151" s="331"/>
      <c r="I151" s="331"/>
      <c r="J151" s="269" t="s">
        <v>1608</v>
      </c>
      <c r="K151" s="270">
        <v>2</v>
      </c>
      <c r="L151" s="332">
        <v>0</v>
      </c>
      <c r="M151" s="332"/>
      <c r="N151" s="333">
        <f t="shared" si="5"/>
        <v>0</v>
      </c>
      <c r="O151" s="321"/>
      <c r="P151" s="321"/>
      <c r="Q151" s="321"/>
      <c r="R151" s="135"/>
      <c r="T151" s="166" t="s">
        <v>5</v>
      </c>
      <c r="U151" s="42" t="s">
        <v>43</v>
      </c>
      <c r="V151" s="36"/>
      <c r="W151" s="167">
        <f t="shared" si="6"/>
        <v>0</v>
      </c>
      <c r="X151" s="167">
        <v>0</v>
      </c>
      <c r="Y151" s="167">
        <f t="shared" si="7"/>
        <v>0</v>
      </c>
      <c r="Z151" s="167">
        <v>0</v>
      </c>
      <c r="AA151" s="168">
        <f t="shared" si="8"/>
        <v>0</v>
      </c>
      <c r="AR151" s="18" t="s">
        <v>219</v>
      </c>
      <c r="AT151" s="18" t="s">
        <v>236</v>
      </c>
      <c r="AU151" s="18" t="s">
        <v>87</v>
      </c>
      <c r="AY151" s="18" t="s">
        <v>188</v>
      </c>
      <c r="BE151" s="109">
        <f t="shared" si="9"/>
        <v>0</v>
      </c>
      <c r="BF151" s="109">
        <f t="shared" si="10"/>
        <v>0</v>
      </c>
      <c r="BG151" s="109">
        <f t="shared" si="11"/>
        <v>0</v>
      </c>
      <c r="BH151" s="109">
        <f t="shared" si="12"/>
        <v>0</v>
      </c>
      <c r="BI151" s="109">
        <f t="shared" si="13"/>
        <v>0</v>
      </c>
      <c r="BJ151" s="18" t="s">
        <v>87</v>
      </c>
      <c r="BK151" s="169">
        <f t="shared" si="14"/>
        <v>0</v>
      </c>
      <c r="BL151" s="18" t="s">
        <v>193</v>
      </c>
      <c r="BM151" s="18" t="s">
        <v>420</v>
      </c>
    </row>
    <row r="152" spans="2:65" s="1" customFormat="1" ht="22.5" customHeight="1">
      <c r="B152" s="132"/>
      <c r="C152" s="161" t="s">
        <v>76</v>
      </c>
      <c r="D152" s="161" t="s">
        <v>189</v>
      </c>
      <c r="E152" s="162" t="s">
        <v>1679</v>
      </c>
      <c r="F152" s="319" t="s">
        <v>1559</v>
      </c>
      <c r="G152" s="319"/>
      <c r="H152" s="319"/>
      <c r="I152" s="319"/>
      <c r="J152" s="265" t="s">
        <v>1608</v>
      </c>
      <c r="K152" s="266">
        <v>2</v>
      </c>
      <c r="L152" s="320">
        <v>0</v>
      </c>
      <c r="M152" s="320"/>
      <c r="N152" s="321">
        <f t="shared" si="5"/>
        <v>0</v>
      </c>
      <c r="O152" s="321"/>
      <c r="P152" s="321"/>
      <c r="Q152" s="321"/>
      <c r="R152" s="135"/>
      <c r="T152" s="166" t="s">
        <v>5</v>
      </c>
      <c r="U152" s="42" t="s">
        <v>43</v>
      </c>
      <c r="V152" s="36"/>
      <c r="W152" s="167">
        <f t="shared" si="6"/>
        <v>0</v>
      </c>
      <c r="X152" s="167">
        <v>0</v>
      </c>
      <c r="Y152" s="167">
        <f t="shared" si="7"/>
        <v>0</v>
      </c>
      <c r="Z152" s="167">
        <v>0</v>
      </c>
      <c r="AA152" s="168">
        <f t="shared" si="8"/>
        <v>0</v>
      </c>
      <c r="AR152" s="18" t="s">
        <v>193</v>
      </c>
      <c r="AT152" s="18" t="s">
        <v>189</v>
      </c>
      <c r="AU152" s="18" t="s">
        <v>87</v>
      </c>
      <c r="AY152" s="18" t="s">
        <v>188</v>
      </c>
      <c r="BE152" s="109">
        <f t="shared" si="9"/>
        <v>0</v>
      </c>
      <c r="BF152" s="109">
        <f t="shared" si="10"/>
        <v>0</v>
      </c>
      <c r="BG152" s="109">
        <f t="shared" si="11"/>
        <v>0</v>
      </c>
      <c r="BH152" s="109">
        <f t="shared" si="12"/>
        <v>0</v>
      </c>
      <c r="BI152" s="109">
        <f t="shared" si="13"/>
        <v>0</v>
      </c>
      <c r="BJ152" s="18" t="s">
        <v>87</v>
      </c>
      <c r="BK152" s="169">
        <f t="shared" si="14"/>
        <v>0</v>
      </c>
      <c r="BL152" s="18" t="s">
        <v>193</v>
      </c>
      <c r="BM152" s="18" t="s">
        <v>428</v>
      </c>
    </row>
    <row r="153" spans="2:65" s="1" customFormat="1" ht="22.5" customHeight="1">
      <c r="B153" s="132"/>
      <c r="C153" s="170" t="s">
        <v>301</v>
      </c>
      <c r="D153" s="170" t="s">
        <v>236</v>
      </c>
      <c r="E153" s="171" t="s">
        <v>1685</v>
      </c>
      <c r="F153" s="331" t="s">
        <v>1686</v>
      </c>
      <c r="G153" s="331"/>
      <c r="H153" s="331"/>
      <c r="I153" s="331"/>
      <c r="J153" s="269" t="s">
        <v>1608</v>
      </c>
      <c r="K153" s="270">
        <v>10</v>
      </c>
      <c r="L153" s="332">
        <v>0</v>
      </c>
      <c r="M153" s="332"/>
      <c r="N153" s="333">
        <f t="shared" si="5"/>
        <v>0</v>
      </c>
      <c r="O153" s="321"/>
      <c r="P153" s="321"/>
      <c r="Q153" s="321"/>
      <c r="R153" s="135"/>
      <c r="T153" s="166" t="s">
        <v>5</v>
      </c>
      <c r="U153" s="42" t="s">
        <v>43</v>
      </c>
      <c r="V153" s="36"/>
      <c r="W153" s="167">
        <f t="shared" si="6"/>
        <v>0</v>
      </c>
      <c r="X153" s="167">
        <v>0</v>
      </c>
      <c r="Y153" s="167">
        <f t="shared" si="7"/>
        <v>0</v>
      </c>
      <c r="Z153" s="167">
        <v>0</v>
      </c>
      <c r="AA153" s="168">
        <f t="shared" si="8"/>
        <v>0</v>
      </c>
      <c r="AR153" s="18" t="s">
        <v>219</v>
      </c>
      <c r="AT153" s="18" t="s">
        <v>236</v>
      </c>
      <c r="AU153" s="18" t="s">
        <v>87</v>
      </c>
      <c r="AY153" s="18" t="s">
        <v>188</v>
      </c>
      <c r="BE153" s="109">
        <f t="shared" si="9"/>
        <v>0</v>
      </c>
      <c r="BF153" s="109">
        <f t="shared" si="10"/>
        <v>0</v>
      </c>
      <c r="BG153" s="109">
        <f t="shared" si="11"/>
        <v>0</v>
      </c>
      <c r="BH153" s="109">
        <f t="shared" si="12"/>
        <v>0</v>
      </c>
      <c r="BI153" s="109">
        <f t="shared" si="13"/>
        <v>0</v>
      </c>
      <c r="BJ153" s="18" t="s">
        <v>87</v>
      </c>
      <c r="BK153" s="169">
        <f t="shared" si="14"/>
        <v>0</v>
      </c>
      <c r="BL153" s="18" t="s">
        <v>193</v>
      </c>
      <c r="BM153" s="18" t="s">
        <v>436</v>
      </c>
    </row>
    <row r="154" spans="2:65" s="1" customFormat="1" ht="22.5" customHeight="1">
      <c r="B154" s="132"/>
      <c r="C154" s="161" t="s">
        <v>76</v>
      </c>
      <c r="D154" s="161" t="s">
        <v>189</v>
      </c>
      <c r="E154" s="162" t="s">
        <v>1687</v>
      </c>
      <c r="F154" s="319" t="s">
        <v>1559</v>
      </c>
      <c r="G154" s="319"/>
      <c r="H154" s="319"/>
      <c r="I154" s="319"/>
      <c r="J154" s="265" t="s">
        <v>1608</v>
      </c>
      <c r="K154" s="266">
        <v>10</v>
      </c>
      <c r="L154" s="320">
        <v>0</v>
      </c>
      <c r="M154" s="320"/>
      <c r="N154" s="321">
        <f t="shared" si="5"/>
        <v>0</v>
      </c>
      <c r="O154" s="321"/>
      <c r="P154" s="321"/>
      <c r="Q154" s="321"/>
      <c r="R154" s="135"/>
      <c r="T154" s="166" t="s">
        <v>5</v>
      </c>
      <c r="U154" s="42" t="s">
        <v>43</v>
      </c>
      <c r="V154" s="36"/>
      <c r="W154" s="167">
        <f t="shared" si="6"/>
        <v>0</v>
      </c>
      <c r="X154" s="167">
        <v>0</v>
      </c>
      <c r="Y154" s="167">
        <f t="shared" si="7"/>
        <v>0</v>
      </c>
      <c r="Z154" s="167">
        <v>0</v>
      </c>
      <c r="AA154" s="168">
        <f t="shared" si="8"/>
        <v>0</v>
      </c>
      <c r="AR154" s="18" t="s">
        <v>193</v>
      </c>
      <c r="AT154" s="18" t="s">
        <v>189</v>
      </c>
      <c r="AU154" s="18" t="s">
        <v>87</v>
      </c>
      <c r="AY154" s="18" t="s">
        <v>188</v>
      </c>
      <c r="BE154" s="109">
        <f t="shared" si="9"/>
        <v>0</v>
      </c>
      <c r="BF154" s="109">
        <f t="shared" si="10"/>
        <v>0</v>
      </c>
      <c r="BG154" s="109">
        <f t="shared" si="11"/>
        <v>0</v>
      </c>
      <c r="BH154" s="109">
        <f t="shared" si="12"/>
        <v>0</v>
      </c>
      <c r="BI154" s="109">
        <f t="shared" si="13"/>
        <v>0</v>
      </c>
      <c r="BJ154" s="18" t="s">
        <v>87</v>
      </c>
      <c r="BK154" s="169">
        <f t="shared" si="14"/>
        <v>0</v>
      </c>
      <c r="BL154" s="18" t="s">
        <v>193</v>
      </c>
      <c r="BM154" s="18" t="s">
        <v>444</v>
      </c>
    </row>
    <row r="155" spans="2:65" s="1" customFormat="1" ht="31.5" customHeight="1">
      <c r="B155" s="132"/>
      <c r="C155" s="170" t="s">
        <v>305</v>
      </c>
      <c r="D155" s="170" t="s">
        <v>236</v>
      </c>
      <c r="E155" s="171" t="s">
        <v>1688</v>
      </c>
      <c r="F155" s="331" t="s">
        <v>1689</v>
      </c>
      <c r="G155" s="331"/>
      <c r="H155" s="331"/>
      <c r="I155" s="331"/>
      <c r="J155" s="269" t="s">
        <v>1608</v>
      </c>
      <c r="K155" s="270">
        <v>1</v>
      </c>
      <c r="L155" s="332">
        <v>0</v>
      </c>
      <c r="M155" s="332"/>
      <c r="N155" s="333">
        <f t="shared" si="5"/>
        <v>0</v>
      </c>
      <c r="O155" s="321"/>
      <c r="P155" s="321"/>
      <c r="Q155" s="321"/>
      <c r="R155" s="135"/>
      <c r="T155" s="166" t="s">
        <v>5</v>
      </c>
      <c r="U155" s="42" t="s">
        <v>43</v>
      </c>
      <c r="V155" s="36"/>
      <c r="W155" s="167">
        <f t="shared" si="6"/>
        <v>0</v>
      </c>
      <c r="X155" s="167">
        <v>0</v>
      </c>
      <c r="Y155" s="167">
        <f t="shared" si="7"/>
        <v>0</v>
      </c>
      <c r="Z155" s="167">
        <v>0</v>
      </c>
      <c r="AA155" s="168">
        <f t="shared" si="8"/>
        <v>0</v>
      </c>
      <c r="AR155" s="18" t="s">
        <v>219</v>
      </c>
      <c r="AT155" s="18" t="s">
        <v>236</v>
      </c>
      <c r="AU155" s="18" t="s">
        <v>87</v>
      </c>
      <c r="AY155" s="18" t="s">
        <v>188</v>
      </c>
      <c r="BE155" s="109">
        <f t="shared" si="9"/>
        <v>0</v>
      </c>
      <c r="BF155" s="109">
        <f t="shared" si="10"/>
        <v>0</v>
      </c>
      <c r="BG155" s="109">
        <f t="shared" si="11"/>
        <v>0</v>
      </c>
      <c r="BH155" s="109">
        <f t="shared" si="12"/>
        <v>0</v>
      </c>
      <c r="BI155" s="109">
        <f t="shared" si="13"/>
        <v>0</v>
      </c>
      <c r="BJ155" s="18" t="s">
        <v>87</v>
      </c>
      <c r="BK155" s="169">
        <f t="shared" si="14"/>
        <v>0</v>
      </c>
      <c r="BL155" s="18" t="s">
        <v>193</v>
      </c>
      <c r="BM155" s="18" t="s">
        <v>452</v>
      </c>
    </row>
    <row r="156" spans="2:65" s="1" customFormat="1" ht="22.5" customHeight="1">
      <c r="B156" s="132"/>
      <c r="C156" s="161" t="s">
        <v>76</v>
      </c>
      <c r="D156" s="161" t="s">
        <v>189</v>
      </c>
      <c r="E156" s="162" t="s">
        <v>1690</v>
      </c>
      <c r="F156" s="319" t="s">
        <v>1559</v>
      </c>
      <c r="G156" s="319"/>
      <c r="H156" s="319"/>
      <c r="I156" s="319"/>
      <c r="J156" s="265" t="s">
        <v>1608</v>
      </c>
      <c r="K156" s="266">
        <v>1</v>
      </c>
      <c r="L156" s="320">
        <v>0</v>
      </c>
      <c r="M156" s="320"/>
      <c r="N156" s="321">
        <f t="shared" si="5"/>
        <v>0</v>
      </c>
      <c r="O156" s="321"/>
      <c r="P156" s="321"/>
      <c r="Q156" s="321"/>
      <c r="R156" s="135"/>
      <c r="T156" s="166" t="s">
        <v>5</v>
      </c>
      <c r="U156" s="42" t="s">
        <v>43</v>
      </c>
      <c r="V156" s="36"/>
      <c r="W156" s="167">
        <f t="shared" si="6"/>
        <v>0</v>
      </c>
      <c r="X156" s="167">
        <v>0</v>
      </c>
      <c r="Y156" s="167">
        <f t="shared" si="7"/>
        <v>0</v>
      </c>
      <c r="Z156" s="167">
        <v>0</v>
      </c>
      <c r="AA156" s="168">
        <f t="shared" si="8"/>
        <v>0</v>
      </c>
      <c r="AR156" s="18" t="s">
        <v>193</v>
      </c>
      <c r="AT156" s="18" t="s">
        <v>189</v>
      </c>
      <c r="AU156" s="18" t="s">
        <v>87</v>
      </c>
      <c r="AY156" s="18" t="s">
        <v>188</v>
      </c>
      <c r="BE156" s="109">
        <f t="shared" si="9"/>
        <v>0</v>
      </c>
      <c r="BF156" s="109">
        <f t="shared" si="10"/>
        <v>0</v>
      </c>
      <c r="BG156" s="109">
        <f t="shared" si="11"/>
        <v>0</v>
      </c>
      <c r="BH156" s="109">
        <f t="shared" si="12"/>
        <v>0</v>
      </c>
      <c r="BI156" s="109">
        <f t="shared" si="13"/>
        <v>0</v>
      </c>
      <c r="BJ156" s="18" t="s">
        <v>87</v>
      </c>
      <c r="BK156" s="169">
        <f t="shared" si="14"/>
        <v>0</v>
      </c>
      <c r="BL156" s="18" t="s">
        <v>193</v>
      </c>
      <c r="BM156" s="18" t="s">
        <v>460</v>
      </c>
    </row>
    <row r="157" spans="2:65" s="1" customFormat="1" ht="31.5" customHeight="1">
      <c r="B157" s="132"/>
      <c r="C157" s="170" t="s">
        <v>309</v>
      </c>
      <c r="D157" s="170" t="s">
        <v>236</v>
      </c>
      <c r="E157" s="171" t="s">
        <v>1691</v>
      </c>
      <c r="F157" s="331" t="s">
        <v>1692</v>
      </c>
      <c r="G157" s="331"/>
      <c r="H157" s="331"/>
      <c r="I157" s="331"/>
      <c r="J157" s="269" t="s">
        <v>1608</v>
      </c>
      <c r="K157" s="270">
        <v>2</v>
      </c>
      <c r="L157" s="332">
        <v>0</v>
      </c>
      <c r="M157" s="332"/>
      <c r="N157" s="333">
        <f t="shared" si="5"/>
        <v>0</v>
      </c>
      <c r="O157" s="321"/>
      <c r="P157" s="321"/>
      <c r="Q157" s="321"/>
      <c r="R157" s="135"/>
      <c r="T157" s="166" t="s">
        <v>5</v>
      </c>
      <c r="U157" s="42" t="s">
        <v>43</v>
      </c>
      <c r="V157" s="36"/>
      <c r="W157" s="167">
        <f t="shared" si="6"/>
        <v>0</v>
      </c>
      <c r="X157" s="167">
        <v>0</v>
      </c>
      <c r="Y157" s="167">
        <f t="shared" si="7"/>
        <v>0</v>
      </c>
      <c r="Z157" s="167">
        <v>0</v>
      </c>
      <c r="AA157" s="168">
        <f t="shared" si="8"/>
        <v>0</v>
      </c>
      <c r="AR157" s="18" t="s">
        <v>219</v>
      </c>
      <c r="AT157" s="18" t="s">
        <v>236</v>
      </c>
      <c r="AU157" s="18" t="s">
        <v>87</v>
      </c>
      <c r="AY157" s="18" t="s">
        <v>188</v>
      </c>
      <c r="BE157" s="109">
        <f t="shared" si="9"/>
        <v>0</v>
      </c>
      <c r="BF157" s="109">
        <f t="shared" si="10"/>
        <v>0</v>
      </c>
      <c r="BG157" s="109">
        <f t="shared" si="11"/>
        <v>0</v>
      </c>
      <c r="BH157" s="109">
        <f t="shared" si="12"/>
        <v>0</v>
      </c>
      <c r="BI157" s="109">
        <f t="shared" si="13"/>
        <v>0</v>
      </c>
      <c r="BJ157" s="18" t="s">
        <v>87</v>
      </c>
      <c r="BK157" s="169">
        <f t="shared" si="14"/>
        <v>0</v>
      </c>
      <c r="BL157" s="18" t="s">
        <v>193</v>
      </c>
      <c r="BM157" s="18" t="s">
        <v>468</v>
      </c>
    </row>
    <row r="158" spans="2:65" s="1" customFormat="1" ht="22.5" customHeight="1">
      <c r="B158" s="132"/>
      <c r="C158" s="161" t="s">
        <v>76</v>
      </c>
      <c r="D158" s="161" t="s">
        <v>189</v>
      </c>
      <c r="E158" s="162" t="s">
        <v>1693</v>
      </c>
      <c r="F158" s="319" t="s">
        <v>1559</v>
      </c>
      <c r="G158" s="319"/>
      <c r="H158" s="319"/>
      <c r="I158" s="319"/>
      <c r="J158" s="265" t="s">
        <v>1608</v>
      </c>
      <c r="K158" s="266">
        <v>2</v>
      </c>
      <c r="L158" s="320">
        <v>0</v>
      </c>
      <c r="M158" s="320"/>
      <c r="N158" s="321">
        <f t="shared" si="5"/>
        <v>0</v>
      </c>
      <c r="O158" s="321"/>
      <c r="P158" s="321"/>
      <c r="Q158" s="321"/>
      <c r="R158" s="135"/>
      <c r="T158" s="166" t="s">
        <v>5</v>
      </c>
      <c r="U158" s="42" t="s">
        <v>43</v>
      </c>
      <c r="V158" s="36"/>
      <c r="W158" s="167">
        <f t="shared" si="6"/>
        <v>0</v>
      </c>
      <c r="X158" s="167">
        <v>0</v>
      </c>
      <c r="Y158" s="167">
        <f t="shared" si="7"/>
        <v>0</v>
      </c>
      <c r="Z158" s="167">
        <v>0</v>
      </c>
      <c r="AA158" s="168">
        <f t="shared" si="8"/>
        <v>0</v>
      </c>
      <c r="AR158" s="18" t="s">
        <v>193</v>
      </c>
      <c r="AT158" s="18" t="s">
        <v>189</v>
      </c>
      <c r="AU158" s="18" t="s">
        <v>87</v>
      </c>
      <c r="AY158" s="18" t="s">
        <v>188</v>
      </c>
      <c r="BE158" s="109">
        <f t="shared" si="9"/>
        <v>0</v>
      </c>
      <c r="BF158" s="109">
        <f t="shared" si="10"/>
        <v>0</v>
      </c>
      <c r="BG158" s="109">
        <f t="shared" si="11"/>
        <v>0</v>
      </c>
      <c r="BH158" s="109">
        <f t="shared" si="12"/>
        <v>0</v>
      </c>
      <c r="BI158" s="109">
        <f t="shared" si="13"/>
        <v>0</v>
      </c>
      <c r="BJ158" s="18" t="s">
        <v>87</v>
      </c>
      <c r="BK158" s="169">
        <f t="shared" si="14"/>
        <v>0</v>
      </c>
      <c r="BL158" s="18" t="s">
        <v>193</v>
      </c>
      <c r="BM158" s="18" t="s">
        <v>476</v>
      </c>
    </row>
    <row r="159" spans="2:65" s="1" customFormat="1" ht="22.5" customHeight="1">
      <c r="B159" s="132"/>
      <c r="C159" s="170" t="s">
        <v>313</v>
      </c>
      <c r="D159" s="170" t="s">
        <v>236</v>
      </c>
      <c r="E159" s="171" t="s">
        <v>1694</v>
      </c>
      <c r="F159" s="331" t="s">
        <v>1695</v>
      </c>
      <c r="G159" s="331"/>
      <c r="H159" s="331"/>
      <c r="I159" s="331"/>
      <c r="J159" s="269" t="s">
        <v>1608</v>
      </c>
      <c r="K159" s="270">
        <v>8</v>
      </c>
      <c r="L159" s="332">
        <v>0</v>
      </c>
      <c r="M159" s="332"/>
      <c r="N159" s="333">
        <f t="shared" si="5"/>
        <v>0</v>
      </c>
      <c r="O159" s="321"/>
      <c r="P159" s="321"/>
      <c r="Q159" s="321"/>
      <c r="R159" s="135"/>
      <c r="T159" s="166" t="s">
        <v>5</v>
      </c>
      <c r="U159" s="42" t="s">
        <v>43</v>
      </c>
      <c r="V159" s="36"/>
      <c r="W159" s="167">
        <f t="shared" si="6"/>
        <v>0</v>
      </c>
      <c r="X159" s="167">
        <v>0</v>
      </c>
      <c r="Y159" s="167">
        <f t="shared" si="7"/>
        <v>0</v>
      </c>
      <c r="Z159" s="167">
        <v>0</v>
      </c>
      <c r="AA159" s="168">
        <f t="shared" si="8"/>
        <v>0</v>
      </c>
      <c r="AR159" s="18" t="s">
        <v>219</v>
      </c>
      <c r="AT159" s="18" t="s">
        <v>236</v>
      </c>
      <c r="AU159" s="18" t="s">
        <v>87</v>
      </c>
      <c r="AY159" s="18" t="s">
        <v>188</v>
      </c>
      <c r="BE159" s="109">
        <f t="shared" si="9"/>
        <v>0</v>
      </c>
      <c r="BF159" s="109">
        <f t="shared" si="10"/>
        <v>0</v>
      </c>
      <c r="BG159" s="109">
        <f t="shared" si="11"/>
        <v>0</v>
      </c>
      <c r="BH159" s="109">
        <f t="shared" si="12"/>
        <v>0</v>
      </c>
      <c r="BI159" s="109">
        <f t="shared" si="13"/>
        <v>0</v>
      </c>
      <c r="BJ159" s="18" t="s">
        <v>87</v>
      </c>
      <c r="BK159" s="169">
        <f t="shared" si="14"/>
        <v>0</v>
      </c>
      <c r="BL159" s="18" t="s">
        <v>193</v>
      </c>
      <c r="BM159" s="18" t="s">
        <v>484</v>
      </c>
    </row>
    <row r="160" spans="2:65" s="1" customFormat="1" ht="22.5" customHeight="1">
      <c r="B160" s="132"/>
      <c r="C160" s="161" t="s">
        <v>76</v>
      </c>
      <c r="D160" s="161" t="s">
        <v>189</v>
      </c>
      <c r="E160" s="162" t="s">
        <v>1696</v>
      </c>
      <c r="F160" s="319" t="s">
        <v>1559</v>
      </c>
      <c r="G160" s="319"/>
      <c r="H160" s="319"/>
      <c r="I160" s="319"/>
      <c r="J160" s="265" t="s">
        <v>1608</v>
      </c>
      <c r="K160" s="266">
        <v>8</v>
      </c>
      <c r="L160" s="320">
        <v>0</v>
      </c>
      <c r="M160" s="320"/>
      <c r="N160" s="321">
        <f>ROUND(L160*K160,3)</f>
        <v>0</v>
      </c>
      <c r="O160" s="321"/>
      <c r="P160" s="321"/>
      <c r="Q160" s="321"/>
      <c r="R160" s="135"/>
      <c r="T160" s="166" t="s">
        <v>5</v>
      </c>
      <c r="U160" s="42" t="s">
        <v>43</v>
      </c>
      <c r="V160" s="36"/>
      <c r="W160" s="167">
        <f t="shared" si="6"/>
        <v>0</v>
      </c>
      <c r="X160" s="167">
        <v>0</v>
      </c>
      <c r="Y160" s="167">
        <f t="shared" si="7"/>
        <v>0</v>
      </c>
      <c r="Z160" s="167">
        <v>0</v>
      </c>
      <c r="AA160" s="168">
        <f t="shared" si="8"/>
        <v>0</v>
      </c>
      <c r="AR160" s="18" t="s">
        <v>193</v>
      </c>
      <c r="AT160" s="18" t="s">
        <v>189</v>
      </c>
      <c r="AU160" s="18" t="s">
        <v>87</v>
      </c>
      <c r="AY160" s="18" t="s">
        <v>188</v>
      </c>
      <c r="BE160" s="109">
        <f t="shared" si="9"/>
        <v>0</v>
      </c>
      <c r="BF160" s="109">
        <f t="shared" si="10"/>
        <v>0</v>
      </c>
      <c r="BG160" s="109">
        <f t="shared" si="11"/>
        <v>0</v>
      </c>
      <c r="BH160" s="109">
        <f t="shared" si="12"/>
        <v>0</v>
      </c>
      <c r="BI160" s="109">
        <f t="shared" si="13"/>
        <v>0</v>
      </c>
      <c r="BJ160" s="18" t="s">
        <v>87</v>
      </c>
      <c r="BK160" s="169">
        <f t="shared" si="14"/>
        <v>0</v>
      </c>
      <c r="BL160" s="18" t="s">
        <v>193</v>
      </c>
      <c r="BM160" s="18" t="s">
        <v>492</v>
      </c>
    </row>
    <row r="161" spans="2:65" s="1" customFormat="1" ht="22.5" customHeight="1">
      <c r="B161" s="132"/>
      <c r="C161" s="170" t="s">
        <v>76</v>
      </c>
      <c r="D161" s="170" t="s">
        <v>236</v>
      </c>
      <c r="E161" s="171" t="s">
        <v>1697</v>
      </c>
      <c r="F161" s="331" t="s">
        <v>1698</v>
      </c>
      <c r="G161" s="331"/>
      <c r="H161" s="331"/>
      <c r="I161" s="331"/>
      <c r="J161" s="269" t="s">
        <v>1608</v>
      </c>
      <c r="K161" s="270">
        <v>200</v>
      </c>
      <c r="L161" s="332">
        <v>0</v>
      </c>
      <c r="M161" s="332"/>
      <c r="N161" s="333">
        <f t="shared" si="5"/>
        <v>0</v>
      </c>
      <c r="O161" s="321"/>
      <c r="P161" s="321"/>
      <c r="Q161" s="321"/>
      <c r="R161" s="135"/>
      <c r="T161" s="166" t="s">
        <v>5</v>
      </c>
      <c r="U161" s="42" t="s">
        <v>43</v>
      </c>
      <c r="V161" s="36"/>
      <c r="W161" s="167">
        <f t="shared" si="6"/>
        <v>0</v>
      </c>
      <c r="X161" s="167">
        <v>0</v>
      </c>
      <c r="Y161" s="167">
        <f t="shared" si="7"/>
        <v>0</v>
      </c>
      <c r="Z161" s="167">
        <v>0</v>
      </c>
      <c r="AA161" s="168">
        <f t="shared" si="8"/>
        <v>0</v>
      </c>
      <c r="AR161" s="18" t="s">
        <v>219</v>
      </c>
      <c r="AT161" s="18" t="s">
        <v>236</v>
      </c>
      <c r="AU161" s="18" t="s">
        <v>87</v>
      </c>
      <c r="AY161" s="18" t="s">
        <v>188</v>
      </c>
      <c r="BE161" s="109">
        <f t="shared" si="9"/>
        <v>0</v>
      </c>
      <c r="BF161" s="109">
        <f t="shared" si="10"/>
        <v>0</v>
      </c>
      <c r="BG161" s="109">
        <f t="shared" si="11"/>
        <v>0</v>
      </c>
      <c r="BH161" s="109">
        <f t="shared" si="12"/>
        <v>0</v>
      </c>
      <c r="BI161" s="109">
        <f t="shared" si="13"/>
        <v>0</v>
      </c>
      <c r="BJ161" s="18" t="s">
        <v>87</v>
      </c>
      <c r="BK161" s="169">
        <f t="shared" si="14"/>
        <v>0</v>
      </c>
      <c r="BL161" s="18" t="s">
        <v>193</v>
      </c>
      <c r="BM161" s="18" t="s">
        <v>500</v>
      </c>
    </row>
    <row r="162" spans="2:65" s="1" customFormat="1" ht="22.5" customHeight="1">
      <c r="B162" s="132"/>
      <c r="C162" s="161" t="s">
        <v>76</v>
      </c>
      <c r="D162" s="161" t="s">
        <v>189</v>
      </c>
      <c r="E162" s="162" t="s">
        <v>1687</v>
      </c>
      <c r="F162" s="319" t="s">
        <v>1559</v>
      </c>
      <c r="G162" s="319"/>
      <c r="H162" s="319"/>
      <c r="I162" s="319"/>
      <c r="J162" s="265" t="s">
        <v>1608</v>
      </c>
      <c r="K162" s="266">
        <v>250</v>
      </c>
      <c r="L162" s="320">
        <v>0</v>
      </c>
      <c r="M162" s="320"/>
      <c r="N162" s="321">
        <f t="shared" si="5"/>
        <v>0</v>
      </c>
      <c r="O162" s="321"/>
      <c r="P162" s="321"/>
      <c r="Q162" s="321"/>
      <c r="R162" s="135"/>
      <c r="T162" s="166" t="s">
        <v>5</v>
      </c>
      <c r="U162" s="42" t="s">
        <v>43</v>
      </c>
      <c r="V162" s="36"/>
      <c r="W162" s="167">
        <f t="shared" si="6"/>
        <v>0</v>
      </c>
      <c r="X162" s="167">
        <v>0</v>
      </c>
      <c r="Y162" s="167">
        <f t="shared" si="7"/>
        <v>0</v>
      </c>
      <c r="Z162" s="167">
        <v>0</v>
      </c>
      <c r="AA162" s="168">
        <f t="shared" si="8"/>
        <v>0</v>
      </c>
      <c r="AR162" s="18" t="s">
        <v>193</v>
      </c>
      <c r="AT162" s="18" t="s">
        <v>189</v>
      </c>
      <c r="AU162" s="18" t="s">
        <v>87</v>
      </c>
      <c r="AY162" s="18" t="s">
        <v>188</v>
      </c>
      <c r="BE162" s="109">
        <f t="shared" si="9"/>
        <v>0</v>
      </c>
      <c r="BF162" s="109">
        <f t="shared" si="10"/>
        <v>0</v>
      </c>
      <c r="BG162" s="109">
        <f t="shared" si="11"/>
        <v>0</v>
      </c>
      <c r="BH162" s="109">
        <f t="shared" si="12"/>
        <v>0</v>
      </c>
      <c r="BI162" s="109">
        <f t="shared" si="13"/>
        <v>0</v>
      </c>
      <c r="BJ162" s="18" t="s">
        <v>87</v>
      </c>
      <c r="BK162" s="169">
        <f t="shared" si="14"/>
        <v>0</v>
      </c>
      <c r="BL162" s="18" t="s">
        <v>193</v>
      </c>
      <c r="BM162" s="18" t="s">
        <v>508</v>
      </c>
    </row>
    <row r="163" spans="2:65" s="1" customFormat="1" ht="22.5" customHeight="1">
      <c r="B163" s="132"/>
      <c r="C163" s="170" t="s">
        <v>333</v>
      </c>
      <c r="D163" s="170" t="s">
        <v>236</v>
      </c>
      <c r="E163" s="171" t="s">
        <v>1699</v>
      </c>
      <c r="F163" s="331" t="s">
        <v>1700</v>
      </c>
      <c r="G163" s="331"/>
      <c r="H163" s="331"/>
      <c r="I163" s="331"/>
      <c r="J163" s="269" t="s">
        <v>1608</v>
      </c>
      <c r="K163" s="270">
        <v>1</v>
      </c>
      <c r="L163" s="332">
        <v>0</v>
      </c>
      <c r="M163" s="332"/>
      <c r="N163" s="333">
        <f t="shared" si="5"/>
        <v>0</v>
      </c>
      <c r="O163" s="321"/>
      <c r="P163" s="321"/>
      <c r="Q163" s="321"/>
      <c r="R163" s="135"/>
      <c r="T163" s="166" t="s">
        <v>5</v>
      </c>
      <c r="U163" s="42" t="s">
        <v>43</v>
      </c>
      <c r="V163" s="36"/>
      <c r="W163" s="167">
        <f t="shared" si="6"/>
        <v>0</v>
      </c>
      <c r="X163" s="167">
        <v>0</v>
      </c>
      <c r="Y163" s="167">
        <f t="shared" si="7"/>
        <v>0</v>
      </c>
      <c r="Z163" s="167">
        <v>0</v>
      </c>
      <c r="AA163" s="168">
        <f t="shared" si="8"/>
        <v>0</v>
      </c>
      <c r="AR163" s="18" t="s">
        <v>219</v>
      </c>
      <c r="AT163" s="18" t="s">
        <v>236</v>
      </c>
      <c r="AU163" s="18" t="s">
        <v>87</v>
      </c>
      <c r="AY163" s="18" t="s">
        <v>188</v>
      </c>
      <c r="BE163" s="109">
        <f t="shared" si="9"/>
        <v>0</v>
      </c>
      <c r="BF163" s="109">
        <f t="shared" si="10"/>
        <v>0</v>
      </c>
      <c r="BG163" s="109">
        <f t="shared" si="11"/>
        <v>0</v>
      </c>
      <c r="BH163" s="109">
        <f t="shared" si="12"/>
        <v>0</v>
      </c>
      <c r="BI163" s="109">
        <f t="shared" si="13"/>
        <v>0</v>
      </c>
      <c r="BJ163" s="18" t="s">
        <v>87</v>
      </c>
      <c r="BK163" s="169">
        <f t="shared" si="14"/>
        <v>0</v>
      </c>
      <c r="BL163" s="18" t="s">
        <v>193</v>
      </c>
      <c r="BM163" s="18" t="s">
        <v>516</v>
      </c>
    </row>
    <row r="164" spans="2:65" s="1" customFormat="1" ht="22.5" customHeight="1">
      <c r="B164" s="132"/>
      <c r="C164" s="161" t="s">
        <v>76</v>
      </c>
      <c r="D164" s="161" t="s">
        <v>189</v>
      </c>
      <c r="E164" s="162" t="s">
        <v>1701</v>
      </c>
      <c r="F164" s="319" t="s">
        <v>1559</v>
      </c>
      <c r="G164" s="319"/>
      <c r="H164" s="319"/>
      <c r="I164" s="319"/>
      <c r="J164" s="265" t="s">
        <v>1608</v>
      </c>
      <c r="K164" s="266">
        <v>1</v>
      </c>
      <c r="L164" s="320">
        <v>0</v>
      </c>
      <c r="M164" s="320"/>
      <c r="N164" s="321">
        <f>ROUND(L164*K164,3)</f>
        <v>0</v>
      </c>
      <c r="O164" s="321"/>
      <c r="P164" s="321"/>
      <c r="Q164" s="321"/>
      <c r="R164" s="135"/>
      <c r="T164" s="166" t="s">
        <v>5</v>
      </c>
      <c r="U164" s="42" t="s">
        <v>43</v>
      </c>
      <c r="V164" s="36"/>
      <c r="W164" s="167">
        <f t="shared" si="6"/>
        <v>0</v>
      </c>
      <c r="X164" s="167">
        <v>0</v>
      </c>
      <c r="Y164" s="167">
        <f t="shared" si="7"/>
        <v>0</v>
      </c>
      <c r="Z164" s="167">
        <v>0</v>
      </c>
      <c r="AA164" s="168">
        <f t="shared" si="8"/>
        <v>0</v>
      </c>
      <c r="AR164" s="18" t="s">
        <v>193</v>
      </c>
      <c r="AT164" s="18" t="s">
        <v>189</v>
      </c>
      <c r="AU164" s="18" t="s">
        <v>87</v>
      </c>
      <c r="AY164" s="18" t="s">
        <v>188</v>
      </c>
      <c r="BE164" s="109">
        <f t="shared" si="9"/>
        <v>0</v>
      </c>
      <c r="BF164" s="109">
        <f t="shared" si="10"/>
        <v>0</v>
      </c>
      <c r="BG164" s="109">
        <f t="shared" si="11"/>
        <v>0</v>
      </c>
      <c r="BH164" s="109">
        <f t="shared" si="12"/>
        <v>0</v>
      </c>
      <c r="BI164" s="109">
        <f t="shared" si="13"/>
        <v>0</v>
      </c>
      <c r="BJ164" s="18" t="s">
        <v>87</v>
      </c>
      <c r="BK164" s="169">
        <f t="shared" si="14"/>
        <v>0</v>
      </c>
      <c r="BL164" s="18" t="s">
        <v>193</v>
      </c>
      <c r="BM164" s="18" t="s">
        <v>524</v>
      </c>
    </row>
    <row r="165" spans="2:65" s="1" customFormat="1" ht="22.5" customHeight="1">
      <c r="B165" s="132"/>
      <c r="C165" s="161" t="s">
        <v>337</v>
      </c>
      <c r="D165" s="161" t="s">
        <v>189</v>
      </c>
      <c r="E165" s="162" t="s">
        <v>1702</v>
      </c>
      <c r="F165" s="319" t="s">
        <v>1703</v>
      </c>
      <c r="G165" s="319"/>
      <c r="H165" s="319"/>
      <c r="I165" s="319"/>
      <c r="J165" s="265" t="s">
        <v>1608</v>
      </c>
      <c r="K165" s="266">
        <v>1</v>
      </c>
      <c r="L165" s="320">
        <v>0</v>
      </c>
      <c r="M165" s="320"/>
      <c r="N165" s="321">
        <f t="shared" si="5"/>
        <v>0</v>
      </c>
      <c r="O165" s="321"/>
      <c r="P165" s="321"/>
      <c r="Q165" s="321"/>
      <c r="R165" s="135"/>
      <c r="T165" s="166" t="s">
        <v>5</v>
      </c>
      <c r="U165" s="42" t="s">
        <v>43</v>
      </c>
      <c r="V165" s="36"/>
      <c r="W165" s="167">
        <f t="shared" si="6"/>
        <v>0</v>
      </c>
      <c r="X165" s="167">
        <v>0</v>
      </c>
      <c r="Y165" s="167">
        <f t="shared" si="7"/>
        <v>0</v>
      </c>
      <c r="Z165" s="167">
        <v>0</v>
      </c>
      <c r="AA165" s="168">
        <f t="shared" si="8"/>
        <v>0</v>
      </c>
      <c r="AR165" s="18" t="s">
        <v>193</v>
      </c>
      <c r="AT165" s="18" t="s">
        <v>189</v>
      </c>
      <c r="AU165" s="18" t="s">
        <v>87</v>
      </c>
      <c r="AY165" s="18" t="s">
        <v>188</v>
      </c>
      <c r="BE165" s="109">
        <f t="shared" si="9"/>
        <v>0</v>
      </c>
      <c r="BF165" s="109">
        <f t="shared" si="10"/>
        <v>0</v>
      </c>
      <c r="BG165" s="109">
        <f t="shared" si="11"/>
        <v>0</v>
      </c>
      <c r="BH165" s="109">
        <f t="shared" si="12"/>
        <v>0</v>
      </c>
      <c r="BI165" s="109">
        <f t="shared" si="13"/>
        <v>0</v>
      </c>
      <c r="BJ165" s="18" t="s">
        <v>87</v>
      </c>
      <c r="BK165" s="169">
        <f t="shared" si="14"/>
        <v>0</v>
      </c>
      <c r="BL165" s="18" t="s">
        <v>193</v>
      </c>
      <c r="BM165" s="18" t="s">
        <v>532</v>
      </c>
    </row>
    <row r="166" spans="2:65" s="1" customFormat="1" ht="22.5" customHeight="1">
      <c r="B166" s="132"/>
      <c r="C166" s="161" t="s">
        <v>341</v>
      </c>
      <c r="D166" s="161" t="s">
        <v>189</v>
      </c>
      <c r="E166" s="162" t="s">
        <v>1704</v>
      </c>
      <c r="F166" s="319" t="s">
        <v>1705</v>
      </c>
      <c r="G166" s="319"/>
      <c r="H166" s="319"/>
      <c r="I166" s="319"/>
      <c r="J166" s="265" t="s">
        <v>1608</v>
      </c>
      <c r="K166" s="266">
        <v>1</v>
      </c>
      <c r="L166" s="320">
        <v>0</v>
      </c>
      <c r="M166" s="320"/>
      <c r="N166" s="321">
        <f t="shared" si="5"/>
        <v>0</v>
      </c>
      <c r="O166" s="321"/>
      <c r="P166" s="321"/>
      <c r="Q166" s="321"/>
      <c r="R166" s="135"/>
      <c r="T166" s="166" t="s">
        <v>5</v>
      </c>
      <c r="U166" s="42" t="s">
        <v>43</v>
      </c>
      <c r="V166" s="36"/>
      <c r="W166" s="167">
        <f t="shared" si="6"/>
        <v>0</v>
      </c>
      <c r="X166" s="167">
        <v>0</v>
      </c>
      <c r="Y166" s="167">
        <f t="shared" si="7"/>
        <v>0</v>
      </c>
      <c r="Z166" s="167">
        <v>0</v>
      </c>
      <c r="AA166" s="168">
        <f t="shared" si="8"/>
        <v>0</v>
      </c>
      <c r="AR166" s="18" t="s">
        <v>193</v>
      </c>
      <c r="AT166" s="18" t="s">
        <v>189</v>
      </c>
      <c r="AU166" s="18" t="s">
        <v>87</v>
      </c>
      <c r="AY166" s="18" t="s">
        <v>188</v>
      </c>
      <c r="BE166" s="109">
        <f t="shared" si="9"/>
        <v>0</v>
      </c>
      <c r="BF166" s="109">
        <f t="shared" si="10"/>
        <v>0</v>
      </c>
      <c r="BG166" s="109">
        <f t="shared" si="11"/>
        <v>0</v>
      </c>
      <c r="BH166" s="109">
        <f t="shared" si="12"/>
        <v>0</v>
      </c>
      <c r="BI166" s="109">
        <f t="shared" si="13"/>
        <v>0</v>
      </c>
      <c r="BJ166" s="18" t="s">
        <v>87</v>
      </c>
      <c r="BK166" s="169">
        <f t="shared" si="14"/>
        <v>0</v>
      </c>
      <c r="BL166" s="18" t="s">
        <v>193</v>
      </c>
      <c r="BM166" s="18" t="s">
        <v>540</v>
      </c>
    </row>
    <row r="167" spans="2:65" s="1" customFormat="1" ht="49.9" customHeight="1">
      <c r="B167" s="35"/>
      <c r="C167" s="36"/>
      <c r="D167" s="152" t="s">
        <v>1054</v>
      </c>
      <c r="E167" s="36"/>
      <c r="F167" s="36"/>
      <c r="G167" s="36"/>
      <c r="H167" s="36"/>
      <c r="I167" s="36"/>
      <c r="J167" s="36"/>
      <c r="K167" s="36"/>
      <c r="L167" s="36"/>
      <c r="M167" s="36"/>
      <c r="N167" s="312">
        <f>BK167</f>
        <v>0</v>
      </c>
      <c r="O167" s="313"/>
      <c r="P167" s="313"/>
      <c r="Q167" s="313"/>
      <c r="R167" s="37"/>
      <c r="T167" s="172"/>
      <c r="U167" s="36"/>
      <c r="V167" s="36"/>
      <c r="W167" s="36"/>
      <c r="X167" s="36"/>
      <c r="Y167" s="36"/>
      <c r="Z167" s="36"/>
      <c r="AA167" s="69"/>
      <c r="AT167" s="18" t="s">
        <v>75</v>
      </c>
      <c r="AU167" s="18" t="s">
        <v>76</v>
      </c>
      <c r="AY167" s="18" t="s">
        <v>1055</v>
      </c>
      <c r="BK167" s="169">
        <f>SUM(BK168:BK172)</f>
        <v>0</v>
      </c>
    </row>
    <row r="168" spans="2:65" s="1" customFormat="1" ht="22.35" customHeight="1">
      <c r="B168" s="35"/>
      <c r="C168" s="173" t="s">
        <v>5</v>
      </c>
      <c r="D168" s="173" t="s">
        <v>189</v>
      </c>
      <c r="E168" s="174" t="s">
        <v>5</v>
      </c>
      <c r="F168" s="322" t="s">
        <v>5</v>
      </c>
      <c r="G168" s="322"/>
      <c r="H168" s="322"/>
      <c r="I168" s="322"/>
      <c r="J168" s="175" t="s">
        <v>5</v>
      </c>
      <c r="K168" s="165"/>
      <c r="L168" s="320"/>
      <c r="M168" s="369"/>
      <c r="N168" s="321">
        <f>BK168</f>
        <v>0</v>
      </c>
      <c r="O168" s="321"/>
      <c r="P168" s="321"/>
      <c r="Q168" s="321"/>
      <c r="R168" s="37"/>
      <c r="T168" s="166" t="s">
        <v>5</v>
      </c>
      <c r="U168" s="176" t="s">
        <v>43</v>
      </c>
      <c r="V168" s="36"/>
      <c r="W168" s="36"/>
      <c r="X168" s="36"/>
      <c r="Y168" s="36"/>
      <c r="Z168" s="36"/>
      <c r="AA168" s="69"/>
      <c r="AT168" s="18" t="s">
        <v>1055</v>
      </c>
      <c r="AU168" s="18" t="s">
        <v>83</v>
      </c>
      <c r="AY168" s="18" t="s">
        <v>1055</v>
      </c>
      <c r="BE168" s="109">
        <f>IF(U168="základná",N168,0)</f>
        <v>0</v>
      </c>
      <c r="BF168" s="109">
        <f>IF(U168="znížená",N168,0)</f>
        <v>0</v>
      </c>
      <c r="BG168" s="109">
        <f>IF(U168="zákl. prenesená",N168,0)</f>
        <v>0</v>
      </c>
      <c r="BH168" s="109">
        <f>IF(U168="zníž. prenesená",N168,0)</f>
        <v>0</v>
      </c>
      <c r="BI168" s="109">
        <f>IF(U168="nulová",N168,0)</f>
        <v>0</v>
      </c>
      <c r="BJ168" s="18" t="s">
        <v>87</v>
      </c>
      <c r="BK168" s="169">
        <f>L168*K168</f>
        <v>0</v>
      </c>
    </row>
    <row r="169" spans="2:65" s="1" customFormat="1" ht="22.35" customHeight="1">
      <c r="B169" s="35"/>
      <c r="C169" s="173" t="s">
        <v>5</v>
      </c>
      <c r="D169" s="173" t="s">
        <v>189</v>
      </c>
      <c r="E169" s="174" t="s">
        <v>5</v>
      </c>
      <c r="F169" s="322" t="s">
        <v>5</v>
      </c>
      <c r="G169" s="322"/>
      <c r="H169" s="322"/>
      <c r="I169" s="322"/>
      <c r="J169" s="175" t="s">
        <v>5</v>
      </c>
      <c r="K169" s="165"/>
      <c r="L169" s="320"/>
      <c r="M169" s="369"/>
      <c r="N169" s="321">
        <f>BK169</f>
        <v>0</v>
      </c>
      <c r="O169" s="321"/>
      <c r="P169" s="321"/>
      <c r="Q169" s="321"/>
      <c r="R169" s="37"/>
      <c r="T169" s="166" t="s">
        <v>5</v>
      </c>
      <c r="U169" s="176" t="s">
        <v>43</v>
      </c>
      <c r="V169" s="36"/>
      <c r="W169" s="36"/>
      <c r="X169" s="36"/>
      <c r="Y169" s="36"/>
      <c r="Z169" s="36"/>
      <c r="AA169" s="69"/>
      <c r="AT169" s="18" t="s">
        <v>1055</v>
      </c>
      <c r="AU169" s="18" t="s">
        <v>83</v>
      </c>
      <c r="AY169" s="18" t="s">
        <v>1055</v>
      </c>
      <c r="BE169" s="109">
        <f>IF(U169="základná",N169,0)</f>
        <v>0</v>
      </c>
      <c r="BF169" s="109">
        <f>IF(U169="znížená",N169,0)</f>
        <v>0</v>
      </c>
      <c r="BG169" s="109">
        <f>IF(U169="zákl. prenesená",N169,0)</f>
        <v>0</v>
      </c>
      <c r="BH169" s="109">
        <f>IF(U169="zníž. prenesená",N169,0)</f>
        <v>0</v>
      </c>
      <c r="BI169" s="109">
        <f>IF(U169="nulová",N169,0)</f>
        <v>0</v>
      </c>
      <c r="BJ169" s="18" t="s">
        <v>87</v>
      </c>
      <c r="BK169" s="169">
        <f>L169*K169</f>
        <v>0</v>
      </c>
    </row>
    <row r="170" spans="2:65" s="1" customFormat="1" ht="22.35" customHeight="1">
      <c r="B170" s="35"/>
      <c r="C170" s="173" t="s">
        <v>5</v>
      </c>
      <c r="D170" s="173" t="s">
        <v>189</v>
      </c>
      <c r="E170" s="174" t="s">
        <v>5</v>
      </c>
      <c r="F170" s="322" t="s">
        <v>5</v>
      </c>
      <c r="G170" s="322"/>
      <c r="H170" s="322"/>
      <c r="I170" s="322"/>
      <c r="J170" s="175" t="s">
        <v>5</v>
      </c>
      <c r="K170" s="165"/>
      <c r="L170" s="320"/>
      <c r="M170" s="369"/>
      <c r="N170" s="321">
        <f t="shared" ref="N167:N172" si="15">BK170</f>
        <v>0</v>
      </c>
      <c r="O170" s="321"/>
      <c r="P170" s="321"/>
      <c r="Q170" s="321"/>
      <c r="R170" s="37"/>
      <c r="T170" s="166" t="s">
        <v>5</v>
      </c>
      <c r="U170" s="176" t="s">
        <v>43</v>
      </c>
      <c r="V170" s="36"/>
      <c r="W170" s="36"/>
      <c r="X170" s="36"/>
      <c r="Y170" s="36"/>
      <c r="Z170" s="36"/>
      <c r="AA170" s="69"/>
      <c r="AT170" s="18" t="s">
        <v>1055</v>
      </c>
      <c r="AU170" s="18" t="s">
        <v>83</v>
      </c>
      <c r="AY170" s="18" t="s">
        <v>1055</v>
      </c>
      <c r="BE170" s="109">
        <f>IF(U170="základná",N170,0)</f>
        <v>0</v>
      </c>
      <c r="BF170" s="109">
        <f>IF(U170="znížená",N170,0)</f>
        <v>0</v>
      </c>
      <c r="BG170" s="109">
        <f>IF(U170="zákl. prenesená",N170,0)</f>
        <v>0</v>
      </c>
      <c r="BH170" s="109">
        <f>IF(U170="zníž. prenesená",N170,0)</f>
        <v>0</v>
      </c>
      <c r="BI170" s="109">
        <f>IF(U170="nulová",N170,0)</f>
        <v>0</v>
      </c>
      <c r="BJ170" s="18" t="s">
        <v>87</v>
      </c>
      <c r="BK170" s="169">
        <f>L170*K170</f>
        <v>0</v>
      </c>
    </row>
    <row r="171" spans="2:65" s="1" customFormat="1" ht="22.35" customHeight="1">
      <c r="B171" s="35"/>
      <c r="C171" s="173" t="s">
        <v>5</v>
      </c>
      <c r="D171" s="173" t="s">
        <v>189</v>
      </c>
      <c r="E171" s="174" t="s">
        <v>5</v>
      </c>
      <c r="F171" s="322" t="s">
        <v>5</v>
      </c>
      <c r="G171" s="322"/>
      <c r="H171" s="322"/>
      <c r="I171" s="322"/>
      <c r="J171" s="175" t="s">
        <v>5</v>
      </c>
      <c r="K171" s="165"/>
      <c r="L171" s="320"/>
      <c r="M171" s="369"/>
      <c r="N171" s="321">
        <f t="shared" si="15"/>
        <v>0</v>
      </c>
      <c r="O171" s="321"/>
      <c r="P171" s="321"/>
      <c r="Q171" s="321"/>
      <c r="R171" s="37"/>
      <c r="T171" s="166" t="s">
        <v>5</v>
      </c>
      <c r="U171" s="176" t="s">
        <v>43</v>
      </c>
      <c r="V171" s="36"/>
      <c r="W171" s="36"/>
      <c r="X171" s="36"/>
      <c r="Y171" s="36"/>
      <c r="Z171" s="36"/>
      <c r="AA171" s="69"/>
      <c r="AT171" s="18" t="s">
        <v>1055</v>
      </c>
      <c r="AU171" s="18" t="s">
        <v>83</v>
      </c>
      <c r="AY171" s="18" t="s">
        <v>1055</v>
      </c>
      <c r="BE171" s="109">
        <f>IF(U171="základná",N171,0)</f>
        <v>0</v>
      </c>
      <c r="BF171" s="109">
        <f>IF(U171="znížená",N171,0)</f>
        <v>0</v>
      </c>
      <c r="BG171" s="109">
        <f>IF(U171="zákl. prenesená",N171,0)</f>
        <v>0</v>
      </c>
      <c r="BH171" s="109">
        <f>IF(U171="zníž. prenesená",N171,0)</f>
        <v>0</v>
      </c>
      <c r="BI171" s="109">
        <f>IF(U171="nulová",N171,0)</f>
        <v>0</v>
      </c>
      <c r="BJ171" s="18" t="s">
        <v>87</v>
      </c>
      <c r="BK171" s="169">
        <f>L171*K171</f>
        <v>0</v>
      </c>
    </row>
    <row r="172" spans="2:65" s="1" customFormat="1" ht="22.35" customHeight="1">
      <c r="B172" s="35"/>
      <c r="C172" s="173" t="s">
        <v>5</v>
      </c>
      <c r="D172" s="173" t="s">
        <v>189</v>
      </c>
      <c r="E172" s="174" t="s">
        <v>5</v>
      </c>
      <c r="F172" s="322" t="s">
        <v>5</v>
      </c>
      <c r="G172" s="322"/>
      <c r="H172" s="322"/>
      <c r="I172" s="322"/>
      <c r="J172" s="175" t="s">
        <v>5</v>
      </c>
      <c r="K172" s="165"/>
      <c r="L172" s="320"/>
      <c r="M172" s="369"/>
      <c r="N172" s="321">
        <f t="shared" si="15"/>
        <v>0</v>
      </c>
      <c r="O172" s="321"/>
      <c r="P172" s="321"/>
      <c r="Q172" s="321"/>
      <c r="R172" s="37"/>
      <c r="T172" s="166" t="s">
        <v>5</v>
      </c>
      <c r="U172" s="176" t="s">
        <v>43</v>
      </c>
      <c r="V172" s="51"/>
      <c r="W172" s="51"/>
      <c r="X172" s="51"/>
      <c r="Y172" s="51"/>
      <c r="Z172" s="51"/>
      <c r="AA172" s="53"/>
      <c r="AT172" s="18" t="s">
        <v>1055</v>
      </c>
      <c r="AU172" s="18" t="s">
        <v>83</v>
      </c>
      <c r="AY172" s="18" t="s">
        <v>1055</v>
      </c>
      <c r="BE172" s="109">
        <f>IF(U172="základná",N172,0)</f>
        <v>0</v>
      </c>
      <c r="BF172" s="109">
        <f>IF(U172="znížená",N172,0)</f>
        <v>0</v>
      </c>
      <c r="BG172" s="109">
        <f>IF(U172="zákl. prenesená",N172,0)</f>
        <v>0</v>
      </c>
      <c r="BH172" s="109">
        <f>IF(U172="zníž. prenesená",N172,0)</f>
        <v>0</v>
      </c>
      <c r="BI172" s="109">
        <f>IF(U172="nulová",N172,0)</f>
        <v>0</v>
      </c>
      <c r="BJ172" s="18" t="s">
        <v>87</v>
      </c>
      <c r="BK172" s="169">
        <f>L172*K172</f>
        <v>0</v>
      </c>
    </row>
    <row r="173" spans="2:65" s="1" customFormat="1" ht="6.95" customHeight="1">
      <c r="B173" s="54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6"/>
    </row>
  </sheetData>
  <sheetProtection password="CF25" sheet="1" objects="1" scenarios="1"/>
  <mergeCells count="219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4:Q94"/>
    <mergeCell ref="D95:H95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N100:Q100"/>
    <mergeCell ref="L102:Q102"/>
    <mergeCell ref="C108:Q108"/>
    <mergeCell ref="F110:P110"/>
    <mergeCell ref="F111:P111"/>
    <mergeCell ref="F112:P112"/>
    <mergeCell ref="M114:P114"/>
    <mergeCell ref="M116:Q116"/>
    <mergeCell ref="M117:Q117"/>
    <mergeCell ref="F119:I119"/>
    <mergeCell ref="L119:M119"/>
    <mergeCell ref="N119:Q119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8:I168"/>
    <mergeCell ref="L168:M168"/>
    <mergeCell ref="N168:Q168"/>
    <mergeCell ref="F162:I162"/>
    <mergeCell ref="L162:M162"/>
    <mergeCell ref="N162:Q162"/>
    <mergeCell ref="F163:I163"/>
    <mergeCell ref="L163:M163"/>
    <mergeCell ref="N163:Q163"/>
    <mergeCell ref="F164:I164"/>
    <mergeCell ref="L164:M164"/>
    <mergeCell ref="N164:Q164"/>
    <mergeCell ref="F172:I172"/>
    <mergeCell ref="L172:M172"/>
    <mergeCell ref="N172:Q172"/>
    <mergeCell ref="N120:Q120"/>
    <mergeCell ref="N121:Q121"/>
    <mergeCell ref="N122:Q122"/>
    <mergeCell ref="N167:Q167"/>
    <mergeCell ref="H1:K1"/>
    <mergeCell ref="S2:AC2"/>
    <mergeCell ref="F169:I169"/>
    <mergeCell ref="L169:M169"/>
    <mergeCell ref="N169:Q169"/>
    <mergeCell ref="F170:I170"/>
    <mergeCell ref="L170:M170"/>
    <mergeCell ref="N170:Q170"/>
    <mergeCell ref="F171:I171"/>
    <mergeCell ref="L171:M171"/>
    <mergeCell ref="N171:Q171"/>
    <mergeCell ref="F165:I165"/>
    <mergeCell ref="L165:M165"/>
    <mergeCell ref="N165:Q165"/>
    <mergeCell ref="F166:I166"/>
    <mergeCell ref="L166:M166"/>
    <mergeCell ref="N166:Q166"/>
  </mergeCells>
  <dataValidations count="2">
    <dataValidation type="list" allowBlank="1" showInputMessage="1" showErrorMessage="1" error="Povolené sú hodnoty K, M." sqref="D168:D173">
      <formula1>"K, M"</formula1>
    </dataValidation>
    <dataValidation type="list" allowBlank="1" showInputMessage="1" showErrorMessage="1" error="Povolené sú hodnoty základná, znížená, nulová." sqref="U168:U173">
      <formula1>"základná, znížená, nulová"</formula1>
    </dataValidation>
  </dataValidations>
  <hyperlinks>
    <hyperlink ref="F1:G1" location="C2" display="1) Krycí list rozpočtu"/>
    <hyperlink ref="H1:K1" location="C87" display="2) Rekapitulácia rozpočtu"/>
    <hyperlink ref="L1" location="C119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61"/>
  <sheetViews>
    <sheetView showGridLines="0" zoomScaleNormal="100" workbookViewId="0">
      <pane ySplit="1" topLeftCell="A134" activePane="bottomLeft" state="frozen"/>
      <selection pane="bottomLeft" activeCell="F145" sqref="F145:I145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2"/>
      <c r="C1" s="12"/>
      <c r="D1" s="13" t="s">
        <v>1</v>
      </c>
      <c r="E1" s="12"/>
      <c r="F1" s="14" t="s">
        <v>123</v>
      </c>
      <c r="G1" s="14"/>
      <c r="H1" s="368" t="s">
        <v>124</v>
      </c>
      <c r="I1" s="368"/>
      <c r="J1" s="368"/>
      <c r="K1" s="368"/>
      <c r="L1" s="14" t="s">
        <v>125</v>
      </c>
      <c r="M1" s="12"/>
      <c r="N1" s="12"/>
      <c r="O1" s="13" t="s">
        <v>126</v>
      </c>
      <c r="P1" s="12"/>
      <c r="Q1" s="12"/>
      <c r="R1" s="12"/>
      <c r="S1" s="14" t="s">
        <v>127</v>
      </c>
      <c r="T1" s="14"/>
      <c r="U1" s="116"/>
      <c r="V1" s="116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>
      <c r="C2" s="302" t="s">
        <v>7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S2" s="279" t="s">
        <v>8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T2" s="18" t="s">
        <v>110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76</v>
      </c>
    </row>
    <row r="4" spans="1:66" ht="36.950000000000003" customHeight="1">
      <c r="B4" s="22"/>
      <c r="C4" s="347" t="s">
        <v>1763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23"/>
      <c r="T4" s="24" t="s">
        <v>11</v>
      </c>
      <c r="AT4" s="18" t="s">
        <v>6</v>
      </c>
    </row>
    <row r="5" spans="1:66" ht="6.95" customHeight="1">
      <c r="B5" s="2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3"/>
    </row>
    <row r="6" spans="1:66" ht="25.35" customHeight="1">
      <c r="B6" s="22"/>
      <c r="C6" s="26"/>
      <c r="D6" s="30" t="s">
        <v>16</v>
      </c>
      <c r="E6" s="26"/>
      <c r="F6" s="379" t="str">
        <f>'Rekapitulácia stavby 9.2.'!K6</f>
        <v>Poradenské centrum UKF v Nitre - zmena 12/2016</v>
      </c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26"/>
      <c r="R6" s="23"/>
    </row>
    <row r="7" spans="1:66" ht="25.35" customHeight="1">
      <c r="B7" s="22"/>
      <c r="C7" s="26"/>
      <c r="D7" s="30" t="s">
        <v>128</v>
      </c>
      <c r="E7" s="26"/>
      <c r="F7" s="379" t="s">
        <v>1706</v>
      </c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26"/>
      <c r="R7" s="23"/>
    </row>
    <row r="8" spans="1:66" s="1" customFormat="1" ht="32.85" customHeight="1">
      <c r="B8" s="35"/>
      <c r="C8" s="36"/>
      <c r="D8" s="29" t="s">
        <v>130</v>
      </c>
      <c r="E8" s="36"/>
      <c r="F8" s="308" t="s">
        <v>131</v>
      </c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6"/>
      <c r="R8" s="37"/>
    </row>
    <row r="9" spans="1:66" s="1" customFormat="1" ht="14.45" customHeight="1">
      <c r="B9" s="35"/>
      <c r="C9" s="36"/>
      <c r="D9" s="30" t="s">
        <v>18</v>
      </c>
      <c r="E9" s="36"/>
      <c r="F9" s="28" t="s">
        <v>5</v>
      </c>
      <c r="G9" s="36"/>
      <c r="H9" s="36"/>
      <c r="I9" s="36"/>
      <c r="J9" s="36"/>
      <c r="K9" s="36"/>
      <c r="L9" s="36"/>
      <c r="M9" s="30" t="s">
        <v>19</v>
      </c>
      <c r="N9" s="36"/>
      <c r="O9" s="28" t="s">
        <v>5</v>
      </c>
      <c r="P9" s="36"/>
      <c r="Q9" s="36"/>
      <c r="R9" s="37"/>
    </row>
    <row r="10" spans="1:66" s="1" customFormat="1" ht="14.45" customHeight="1">
      <c r="B10" s="35"/>
      <c r="C10" s="36"/>
      <c r="D10" s="30" t="s">
        <v>20</v>
      </c>
      <c r="E10" s="36"/>
      <c r="F10" s="28" t="s">
        <v>21</v>
      </c>
      <c r="G10" s="36"/>
      <c r="H10" s="36"/>
      <c r="I10" s="36"/>
      <c r="J10" s="36"/>
      <c r="K10" s="36"/>
      <c r="L10" s="36"/>
      <c r="M10" s="30" t="s">
        <v>22</v>
      </c>
      <c r="N10" s="36"/>
      <c r="O10" s="367" t="str">
        <f>'Rekapitulácia stavby 9.2.'!AN8</f>
        <v>19. 12. 2016</v>
      </c>
      <c r="P10" s="382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0" t="s">
        <v>24</v>
      </c>
      <c r="E12" s="36"/>
      <c r="F12" s="36"/>
      <c r="G12" s="36"/>
      <c r="H12" s="36"/>
      <c r="I12" s="36"/>
      <c r="J12" s="36"/>
      <c r="K12" s="36"/>
      <c r="L12" s="36"/>
      <c r="M12" s="30" t="s">
        <v>25</v>
      </c>
      <c r="N12" s="36"/>
      <c r="O12" s="306" t="s">
        <v>5</v>
      </c>
      <c r="P12" s="306"/>
      <c r="Q12" s="36"/>
      <c r="R12" s="37"/>
    </row>
    <row r="13" spans="1:66" s="1" customFormat="1" ht="18" customHeight="1">
      <c r="B13" s="35"/>
      <c r="C13" s="36"/>
      <c r="D13" s="36"/>
      <c r="E13" s="28" t="s">
        <v>26</v>
      </c>
      <c r="F13" s="36"/>
      <c r="G13" s="36"/>
      <c r="H13" s="36"/>
      <c r="I13" s="36"/>
      <c r="J13" s="36"/>
      <c r="K13" s="36"/>
      <c r="L13" s="36"/>
      <c r="M13" s="30" t="s">
        <v>27</v>
      </c>
      <c r="N13" s="36"/>
      <c r="O13" s="306" t="s">
        <v>5</v>
      </c>
      <c r="P13" s="30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0" t="s">
        <v>28</v>
      </c>
      <c r="E15" s="36"/>
      <c r="F15" s="36"/>
      <c r="G15" s="36"/>
      <c r="H15" s="36"/>
      <c r="I15" s="36"/>
      <c r="J15" s="36"/>
      <c r="K15" s="36"/>
      <c r="L15" s="36"/>
      <c r="M15" s="30" t="s">
        <v>25</v>
      </c>
      <c r="N15" s="36"/>
      <c r="O15" s="361" t="str">
        <f>IF('Rekapitulácia stavby 9.2.'!AN13="","",'Rekapitulácia stavby 9.2.'!AN13)</f>
        <v>Vyplň údaj</v>
      </c>
      <c r="P15" s="306"/>
      <c r="Q15" s="36"/>
      <c r="R15" s="37"/>
    </row>
    <row r="16" spans="1:66" s="1" customFormat="1" ht="18" customHeight="1">
      <c r="B16" s="35"/>
      <c r="C16" s="36"/>
      <c r="D16" s="36"/>
      <c r="E16" s="361" t="str">
        <f>IF('Rekapitulácia stavby 9.2.'!E14="","",'Rekapitulácia stavby 9.2.'!E14)</f>
        <v>Vyplň údaj</v>
      </c>
      <c r="F16" s="393"/>
      <c r="G16" s="393"/>
      <c r="H16" s="393"/>
      <c r="I16" s="393"/>
      <c r="J16" s="393"/>
      <c r="K16" s="393"/>
      <c r="L16" s="393"/>
      <c r="M16" s="30" t="s">
        <v>27</v>
      </c>
      <c r="N16" s="36"/>
      <c r="O16" s="361" t="str">
        <f>IF('Rekapitulácia stavby 9.2.'!AN14="","",'Rekapitulácia stavby 9.2.'!AN14)</f>
        <v>Vyplň údaj</v>
      </c>
      <c r="P16" s="30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0" t="s">
        <v>30</v>
      </c>
      <c r="E18" s="36"/>
      <c r="F18" s="36"/>
      <c r="G18" s="36"/>
      <c r="H18" s="36"/>
      <c r="I18" s="36"/>
      <c r="J18" s="36"/>
      <c r="K18" s="36"/>
      <c r="L18" s="36"/>
      <c r="M18" s="30" t="s">
        <v>25</v>
      </c>
      <c r="N18" s="36"/>
      <c r="O18" s="306" t="s">
        <v>5</v>
      </c>
      <c r="P18" s="306"/>
      <c r="Q18" s="36"/>
      <c r="R18" s="37"/>
    </row>
    <row r="19" spans="2:18" s="1" customFormat="1" ht="18" customHeight="1">
      <c r="B19" s="35"/>
      <c r="C19" s="36"/>
      <c r="D19" s="36"/>
      <c r="E19" s="28" t="s">
        <v>31</v>
      </c>
      <c r="F19" s="36"/>
      <c r="G19" s="36"/>
      <c r="H19" s="36"/>
      <c r="I19" s="36"/>
      <c r="J19" s="36"/>
      <c r="K19" s="36"/>
      <c r="L19" s="36"/>
      <c r="M19" s="30" t="s">
        <v>27</v>
      </c>
      <c r="N19" s="36"/>
      <c r="O19" s="306" t="s">
        <v>5</v>
      </c>
      <c r="P19" s="30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0" t="s">
        <v>34</v>
      </c>
      <c r="E21" s="36"/>
      <c r="F21" s="36"/>
      <c r="G21" s="36"/>
      <c r="H21" s="36"/>
      <c r="I21" s="36"/>
      <c r="J21" s="36"/>
      <c r="K21" s="36"/>
      <c r="L21" s="36"/>
      <c r="M21" s="30" t="s">
        <v>25</v>
      </c>
      <c r="N21" s="36"/>
      <c r="O21" s="306" t="s">
        <v>5</v>
      </c>
      <c r="P21" s="306"/>
      <c r="Q21" s="36"/>
      <c r="R21" s="37"/>
    </row>
    <row r="22" spans="2:18" s="1" customFormat="1" ht="18" customHeight="1">
      <c r="B22" s="35"/>
      <c r="C22" s="36"/>
      <c r="D22" s="36"/>
      <c r="E22" s="28" t="s">
        <v>35</v>
      </c>
      <c r="F22" s="36"/>
      <c r="G22" s="36"/>
      <c r="H22" s="36"/>
      <c r="I22" s="36"/>
      <c r="J22" s="36"/>
      <c r="K22" s="36"/>
      <c r="L22" s="36"/>
      <c r="M22" s="30" t="s">
        <v>27</v>
      </c>
      <c r="N22" s="36"/>
      <c r="O22" s="306" t="s">
        <v>5</v>
      </c>
      <c r="P22" s="30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0" t="s">
        <v>36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22.5" customHeight="1">
      <c r="B25" s="35"/>
      <c r="C25" s="36"/>
      <c r="D25" s="36"/>
      <c r="E25" s="311" t="s">
        <v>5</v>
      </c>
      <c r="F25" s="311"/>
      <c r="G25" s="311"/>
      <c r="H25" s="311"/>
      <c r="I25" s="311"/>
      <c r="J25" s="311"/>
      <c r="K25" s="311"/>
      <c r="L25" s="311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36"/>
      <c r="R27" s="37"/>
    </row>
    <row r="28" spans="2:18" s="1" customFormat="1" ht="14.45" customHeight="1">
      <c r="B28" s="35"/>
      <c r="C28" s="36"/>
      <c r="D28" s="117" t="s">
        <v>132</v>
      </c>
      <c r="E28" s="36"/>
      <c r="F28" s="36"/>
      <c r="G28" s="36"/>
      <c r="H28" s="36"/>
      <c r="I28" s="36"/>
      <c r="J28" s="36"/>
      <c r="K28" s="36"/>
      <c r="L28" s="36"/>
      <c r="M28" s="363">
        <f>N89</f>
        <v>0</v>
      </c>
      <c r="N28" s="363"/>
      <c r="O28" s="363"/>
      <c r="P28" s="363"/>
      <c r="Q28" s="36"/>
      <c r="R28" s="37"/>
    </row>
    <row r="29" spans="2:18" s="1" customFormat="1" ht="14.45" customHeight="1">
      <c r="B29" s="35"/>
      <c r="C29" s="36"/>
      <c r="D29" s="34" t="s">
        <v>117</v>
      </c>
      <c r="E29" s="36"/>
      <c r="F29" s="36"/>
      <c r="G29" s="36"/>
      <c r="H29" s="36"/>
      <c r="I29" s="36"/>
      <c r="J29" s="36"/>
      <c r="K29" s="36"/>
      <c r="L29" s="36"/>
      <c r="M29" s="363">
        <f>N102</f>
        <v>0</v>
      </c>
      <c r="N29" s="363"/>
      <c r="O29" s="363"/>
      <c r="P29" s="363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7"/>
    </row>
    <row r="31" spans="2:18" s="1" customFormat="1" ht="25.35" customHeight="1">
      <c r="B31" s="35"/>
      <c r="C31" s="36"/>
      <c r="D31" s="118" t="s">
        <v>39</v>
      </c>
      <c r="E31" s="36"/>
      <c r="F31" s="36"/>
      <c r="G31" s="36"/>
      <c r="H31" s="36"/>
      <c r="I31" s="36"/>
      <c r="J31" s="36"/>
      <c r="K31" s="36"/>
      <c r="L31" s="36"/>
      <c r="M31" s="360">
        <f>ROUND(M28+M29,M282)</f>
        <v>0</v>
      </c>
      <c r="N31" s="338"/>
      <c r="O31" s="338"/>
      <c r="P31" s="338"/>
      <c r="Q31" s="36"/>
      <c r="R31" s="37"/>
    </row>
    <row r="32" spans="2:18" s="1" customFormat="1" ht="6.95" customHeight="1">
      <c r="B32" s="35"/>
      <c r="C32" s="3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36"/>
      <c r="R32" s="37"/>
    </row>
    <row r="33" spans="2:18" s="1" customFormat="1" ht="14.45" customHeight="1">
      <c r="B33" s="35"/>
      <c r="C33" s="36"/>
      <c r="D33" s="40" t="s">
        <v>40</v>
      </c>
      <c r="E33" s="40" t="s">
        <v>41</v>
      </c>
      <c r="F33" s="41">
        <v>0.2</v>
      </c>
      <c r="G33" s="119" t="s">
        <v>42</v>
      </c>
      <c r="H33" s="392">
        <f>ROUND((((SUM(BE102:BE109)+SUM(BE128:BE154))+SUM(BE156:BE160))),2)</f>
        <v>0</v>
      </c>
      <c r="I33" s="381"/>
      <c r="J33" s="381"/>
      <c r="K33" s="36"/>
      <c r="L33" s="36"/>
      <c r="M33" s="356">
        <f>ROUND(((ROUND((SUM(BE102:BE109)+SUM(BE128:BE154)), 2)*F33)+SUM(BE156:BE160)*F33),2)</f>
        <v>0</v>
      </c>
      <c r="N33" s="338"/>
      <c r="O33" s="338"/>
      <c r="P33" s="338"/>
      <c r="Q33" s="36"/>
      <c r="R33" s="37"/>
    </row>
    <row r="34" spans="2:18" s="1" customFormat="1" ht="14.45" customHeight="1">
      <c r="B34" s="35"/>
      <c r="C34" s="36"/>
      <c r="D34" s="36"/>
      <c r="E34" s="40" t="s">
        <v>43</v>
      </c>
      <c r="F34" s="41">
        <v>0.2</v>
      </c>
      <c r="G34" s="119" t="s">
        <v>42</v>
      </c>
      <c r="H34" s="392">
        <f>ROUND((((SUM(BF102:BF109)+SUM(BF128:BF154))+SUM(BF156:BF160))),2)</f>
        <v>0</v>
      </c>
      <c r="I34" s="381"/>
      <c r="J34" s="381"/>
      <c r="K34" s="36"/>
      <c r="L34" s="36"/>
      <c r="M34" s="356">
        <f>ROUND(((ROUND((SUM(BF102:BF109)+SUM(BF128:BF154)), 2)*F34)+SUM(BF156:BF160)*F34),2)</f>
        <v>0</v>
      </c>
      <c r="N34" s="338"/>
      <c r="O34" s="338"/>
      <c r="P34" s="338"/>
      <c r="Q34" s="36"/>
      <c r="R34" s="37"/>
    </row>
    <row r="35" spans="2:18" s="1" customFormat="1" ht="14.45" hidden="1" customHeight="1">
      <c r="B35" s="35"/>
      <c r="C35" s="36"/>
      <c r="D35" s="36"/>
      <c r="E35" s="40" t="s">
        <v>44</v>
      </c>
      <c r="F35" s="41">
        <v>0.2</v>
      </c>
      <c r="G35" s="119" t="s">
        <v>42</v>
      </c>
      <c r="H35" s="392">
        <f>ROUND((((SUM(BG102:BG109)+SUM(BG128:BG154))+SUM(BG156:BG160))),2)</f>
        <v>0</v>
      </c>
      <c r="I35" s="381"/>
      <c r="J35" s="381"/>
      <c r="K35" s="36"/>
      <c r="L35" s="36"/>
      <c r="M35" s="392">
        <v>0</v>
      </c>
      <c r="N35" s="381"/>
      <c r="O35" s="381"/>
      <c r="P35" s="381"/>
      <c r="Q35" s="36"/>
      <c r="R35" s="37"/>
    </row>
    <row r="36" spans="2:18" s="1" customFormat="1" ht="14.45" hidden="1" customHeight="1">
      <c r="B36" s="35"/>
      <c r="C36" s="36"/>
      <c r="D36" s="36"/>
      <c r="E36" s="40" t="s">
        <v>45</v>
      </c>
      <c r="F36" s="41">
        <v>0.2</v>
      </c>
      <c r="G36" s="119" t="s">
        <v>42</v>
      </c>
      <c r="H36" s="392">
        <f>ROUND((((SUM(BH102:BH109)+SUM(BH128:BH154))+SUM(BH156:BH160))),2)</f>
        <v>0</v>
      </c>
      <c r="I36" s="381"/>
      <c r="J36" s="381"/>
      <c r="K36" s="36"/>
      <c r="L36" s="36"/>
      <c r="M36" s="392">
        <v>0</v>
      </c>
      <c r="N36" s="381"/>
      <c r="O36" s="381"/>
      <c r="P36" s="381"/>
      <c r="Q36" s="36"/>
      <c r="R36" s="37"/>
    </row>
    <row r="37" spans="2:18" s="1" customFormat="1" ht="14.45" hidden="1" customHeight="1">
      <c r="B37" s="35"/>
      <c r="C37" s="36"/>
      <c r="D37" s="36"/>
      <c r="E37" s="40" t="s">
        <v>46</v>
      </c>
      <c r="F37" s="41">
        <v>0</v>
      </c>
      <c r="G37" s="119" t="s">
        <v>42</v>
      </c>
      <c r="H37" s="392">
        <f>ROUND((((SUM(BI102:BI109)+SUM(BI128:BI154))+SUM(BI156:BI160))),2)</f>
        <v>0</v>
      </c>
      <c r="I37" s="381"/>
      <c r="J37" s="381"/>
      <c r="K37" s="36"/>
      <c r="L37" s="36"/>
      <c r="M37" s="392">
        <v>0</v>
      </c>
      <c r="N37" s="381"/>
      <c r="O37" s="381"/>
      <c r="P37" s="381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7"/>
    </row>
    <row r="39" spans="2:18" s="1" customFormat="1" ht="25.35" customHeight="1">
      <c r="B39" s="35"/>
      <c r="C39" s="115"/>
      <c r="D39" s="120" t="s">
        <v>47</v>
      </c>
      <c r="E39" s="70"/>
      <c r="F39" s="70"/>
      <c r="G39" s="121" t="s">
        <v>48</v>
      </c>
      <c r="H39" s="122" t="s">
        <v>49</v>
      </c>
      <c r="I39" s="70"/>
      <c r="J39" s="70"/>
      <c r="K39" s="70"/>
      <c r="L39" s="357">
        <f>SUM(M31:M37)</f>
        <v>0</v>
      </c>
      <c r="M39" s="357"/>
      <c r="N39" s="357"/>
      <c r="O39" s="357"/>
      <c r="P39" s="35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>
      <c r="B42" s="2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3"/>
    </row>
    <row r="43" spans="2:18">
      <c r="B43" s="22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3"/>
    </row>
    <row r="44" spans="2:18">
      <c r="B44" s="2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3"/>
    </row>
    <row r="45" spans="2:18">
      <c r="B45" s="22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3"/>
    </row>
    <row r="46" spans="2:18">
      <c r="B46" s="22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3"/>
    </row>
    <row r="47" spans="2:18">
      <c r="B47" s="2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3"/>
    </row>
    <row r="48" spans="2:18">
      <c r="B48" s="22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3"/>
    </row>
    <row r="49" spans="2:18">
      <c r="B49" s="22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3"/>
    </row>
    <row r="50" spans="2:18" s="1" customFormat="1" ht="15">
      <c r="B50" s="35"/>
      <c r="C50" s="36"/>
      <c r="D50" s="45" t="s">
        <v>50</v>
      </c>
      <c r="E50" s="46"/>
      <c r="F50" s="46"/>
      <c r="G50" s="46"/>
      <c r="H50" s="47"/>
      <c r="I50" s="36"/>
      <c r="J50" s="45" t="s">
        <v>51</v>
      </c>
      <c r="K50" s="46"/>
      <c r="L50" s="46"/>
      <c r="M50" s="46"/>
      <c r="N50" s="46"/>
      <c r="O50" s="46"/>
      <c r="P50" s="47"/>
      <c r="Q50" s="36"/>
      <c r="R50" s="37"/>
    </row>
    <row r="51" spans="2:18">
      <c r="B51" s="22"/>
      <c r="C51" s="26"/>
      <c r="D51" s="48"/>
      <c r="E51" s="26"/>
      <c r="F51" s="26"/>
      <c r="G51" s="26"/>
      <c r="H51" s="49"/>
      <c r="I51" s="26"/>
      <c r="J51" s="48"/>
      <c r="K51" s="26"/>
      <c r="L51" s="26"/>
      <c r="M51" s="26"/>
      <c r="N51" s="26"/>
      <c r="O51" s="26"/>
      <c r="P51" s="49"/>
      <c r="Q51" s="26"/>
      <c r="R51" s="23"/>
    </row>
    <row r="52" spans="2:18">
      <c r="B52" s="22"/>
      <c r="C52" s="26"/>
      <c r="D52" s="48"/>
      <c r="E52" s="26"/>
      <c r="F52" s="26"/>
      <c r="G52" s="26"/>
      <c r="H52" s="49"/>
      <c r="I52" s="26"/>
      <c r="J52" s="48"/>
      <c r="K52" s="26"/>
      <c r="L52" s="26"/>
      <c r="M52" s="26"/>
      <c r="N52" s="26"/>
      <c r="O52" s="26"/>
      <c r="P52" s="49"/>
      <c r="Q52" s="26"/>
      <c r="R52" s="23"/>
    </row>
    <row r="53" spans="2:18">
      <c r="B53" s="22"/>
      <c r="C53" s="26"/>
      <c r="D53" s="48"/>
      <c r="E53" s="26"/>
      <c r="F53" s="26"/>
      <c r="G53" s="26"/>
      <c r="H53" s="49"/>
      <c r="I53" s="26"/>
      <c r="J53" s="48"/>
      <c r="K53" s="26"/>
      <c r="L53" s="26"/>
      <c r="M53" s="26"/>
      <c r="N53" s="26"/>
      <c r="O53" s="26"/>
      <c r="P53" s="49"/>
      <c r="Q53" s="26"/>
      <c r="R53" s="23"/>
    </row>
    <row r="54" spans="2:18">
      <c r="B54" s="22"/>
      <c r="C54" s="26"/>
      <c r="D54" s="48"/>
      <c r="E54" s="26"/>
      <c r="F54" s="26"/>
      <c r="G54" s="26"/>
      <c r="H54" s="49"/>
      <c r="I54" s="26"/>
      <c r="J54" s="48"/>
      <c r="K54" s="26"/>
      <c r="L54" s="26"/>
      <c r="M54" s="26"/>
      <c r="N54" s="26"/>
      <c r="O54" s="26"/>
      <c r="P54" s="49"/>
      <c r="Q54" s="26"/>
      <c r="R54" s="23"/>
    </row>
    <row r="55" spans="2:18">
      <c r="B55" s="22"/>
      <c r="C55" s="26"/>
      <c r="D55" s="48"/>
      <c r="E55" s="26"/>
      <c r="F55" s="26"/>
      <c r="G55" s="26"/>
      <c r="H55" s="49"/>
      <c r="I55" s="26"/>
      <c r="J55" s="48"/>
      <c r="K55" s="26"/>
      <c r="L55" s="26"/>
      <c r="M55" s="26"/>
      <c r="N55" s="26"/>
      <c r="O55" s="26"/>
      <c r="P55" s="49"/>
      <c r="Q55" s="26"/>
      <c r="R55" s="23"/>
    </row>
    <row r="56" spans="2:18">
      <c r="B56" s="22"/>
      <c r="C56" s="26"/>
      <c r="D56" s="48"/>
      <c r="E56" s="26"/>
      <c r="F56" s="26"/>
      <c r="G56" s="26"/>
      <c r="H56" s="49"/>
      <c r="I56" s="26"/>
      <c r="J56" s="48"/>
      <c r="K56" s="26"/>
      <c r="L56" s="26"/>
      <c r="M56" s="26"/>
      <c r="N56" s="26"/>
      <c r="O56" s="26"/>
      <c r="P56" s="49"/>
      <c r="Q56" s="26"/>
      <c r="R56" s="23"/>
    </row>
    <row r="57" spans="2:18">
      <c r="B57" s="22"/>
      <c r="C57" s="26"/>
      <c r="D57" s="48"/>
      <c r="E57" s="26"/>
      <c r="F57" s="26"/>
      <c r="G57" s="26"/>
      <c r="H57" s="49"/>
      <c r="I57" s="26"/>
      <c r="J57" s="48"/>
      <c r="K57" s="26"/>
      <c r="L57" s="26"/>
      <c r="M57" s="26"/>
      <c r="N57" s="26"/>
      <c r="O57" s="26"/>
      <c r="P57" s="49"/>
      <c r="Q57" s="26"/>
      <c r="R57" s="23"/>
    </row>
    <row r="58" spans="2:18">
      <c r="B58" s="22"/>
      <c r="C58" s="26"/>
      <c r="D58" s="48"/>
      <c r="E58" s="26"/>
      <c r="F58" s="26"/>
      <c r="G58" s="26"/>
      <c r="H58" s="49"/>
      <c r="I58" s="26"/>
      <c r="J58" s="48"/>
      <c r="K58" s="26"/>
      <c r="L58" s="26"/>
      <c r="M58" s="26"/>
      <c r="N58" s="26"/>
      <c r="O58" s="26"/>
      <c r="P58" s="49"/>
      <c r="Q58" s="26"/>
      <c r="R58" s="23"/>
    </row>
    <row r="59" spans="2:18" s="1" customFormat="1" ht="15">
      <c r="B59" s="35"/>
      <c r="C59" s="36"/>
      <c r="D59" s="50" t="s">
        <v>52</v>
      </c>
      <c r="E59" s="51"/>
      <c r="F59" s="51"/>
      <c r="G59" s="52" t="s">
        <v>53</v>
      </c>
      <c r="H59" s="53"/>
      <c r="I59" s="36"/>
      <c r="J59" s="50" t="s">
        <v>52</v>
      </c>
      <c r="K59" s="51"/>
      <c r="L59" s="51"/>
      <c r="M59" s="51"/>
      <c r="N59" s="52" t="s">
        <v>53</v>
      </c>
      <c r="O59" s="51"/>
      <c r="P59" s="53"/>
      <c r="Q59" s="36"/>
      <c r="R59" s="37"/>
    </row>
    <row r="60" spans="2:18">
      <c r="B60" s="22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3"/>
    </row>
    <row r="61" spans="2:18" s="1" customFormat="1" ht="15">
      <c r="B61" s="35"/>
      <c r="C61" s="36"/>
      <c r="D61" s="45" t="s">
        <v>54</v>
      </c>
      <c r="E61" s="46"/>
      <c r="F61" s="46"/>
      <c r="G61" s="46"/>
      <c r="H61" s="47"/>
      <c r="I61" s="36"/>
      <c r="J61" s="45" t="s">
        <v>55</v>
      </c>
      <c r="K61" s="46"/>
      <c r="L61" s="46"/>
      <c r="M61" s="46"/>
      <c r="N61" s="46"/>
      <c r="O61" s="46"/>
      <c r="P61" s="47"/>
      <c r="Q61" s="36"/>
      <c r="R61" s="37"/>
    </row>
    <row r="62" spans="2:18">
      <c r="B62" s="22"/>
      <c r="C62" s="26"/>
      <c r="D62" s="48"/>
      <c r="E62" s="26"/>
      <c r="F62" s="26"/>
      <c r="G62" s="26"/>
      <c r="H62" s="49"/>
      <c r="I62" s="26"/>
      <c r="J62" s="48"/>
      <c r="K62" s="26"/>
      <c r="L62" s="26"/>
      <c r="M62" s="26"/>
      <c r="N62" s="26"/>
      <c r="O62" s="26"/>
      <c r="P62" s="49"/>
      <c r="Q62" s="26"/>
      <c r="R62" s="23"/>
    </row>
    <row r="63" spans="2:18">
      <c r="B63" s="22"/>
      <c r="C63" s="26"/>
      <c r="D63" s="48"/>
      <c r="E63" s="26"/>
      <c r="F63" s="26"/>
      <c r="G63" s="26"/>
      <c r="H63" s="49"/>
      <c r="I63" s="26"/>
      <c r="J63" s="48"/>
      <c r="K63" s="26"/>
      <c r="L63" s="26"/>
      <c r="M63" s="26"/>
      <c r="N63" s="26"/>
      <c r="O63" s="26"/>
      <c r="P63" s="49"/>
      <c r="Q63" s="26"/>
      <c r="R63" s="23"/>
    </row>
    <row r="64" spans="2:18">
      <c r="B64" s="22"/>
      <c r="C64" s="26"/>
      <c r="D64" s="48"/>
      <c r="E64" s="26"/>
      <c r="F64" s="26"/>
      <c r="G64" s="26"/>
      <c r="H64" s="49"/>
      <c r="I64" s="26"/>
      <c r="J64" s="48"/>
      <c r="K64" s="26"/>
      <c r="L64" s="26"/>
      <c r="M64" s="26"/>
      <c r="N64" s="26"/>
      <c r="O64" s="26"/>
      <c r="P64" s="49"/>
      <c r="Q64" s="26"/>
      <c r="R64" s="23"/>
    </row>
    <row r="65" spans="2:18">
      <c r="B65" s="22"/>
      <c r="C65" s="26"/>
      <c r="D65" s="48"/>
      <c r="E65" s="26"/>
      <c r="F65" s="26"/>
      <c r="G65" s="26"/>
      <c r="H65" s="49"/>
      <c r="I65" s="26"/>
      <c r="J65" s="48"/>
      <c r="K65" s="26"/>
      <c r="L65" s="26"/>
      <c r="M65" s="26"/>
      <c r="N65" s="26"/>
      <c r="O65" s="26"/>
      <c r="P65" s="49"/>
      <c r="Q65" s="26"/>
      <c r="R65" s="23"/>
    </row>
    <row r="66" spans="2:18">
      <c r="B66" s="22"/>
      <c r="C66" s="26"/>
      <c r="D66" s="48"/>
      <c r="E66" s="26"/>
      <c r="F66" s="26"/>
      <c r="G66" s="26"/>
      <c r="H66" s="49"/>
      <c r="I66" s="26"/>
      <c r="J66" s="48"/>
      <c r="K66" s="26"/>
      <c r="L66" s="26"/>
      <c r="M66" s="26"/>
      <c r="N66" s="26"/>
      <c r="O66" s="26"/>
      <c r="P66" s="49"/>
      <c r="Q66" s="26"/>
      <c r="R66" s="23"/>
    </row>
    <row r="67" spans="2:18">
      <c r="B67" s="22"/>
      <c r="C67" s="26"/>
      <c r="D67" s="48"/>
      <c r="E67" s="26"/>
      <c r="F67" s="26"/>
      <c r="G67" s="26"/>
      <c r="H67" s="49"/>
      <c r="I67" s="26"/>
      <c r="J67" s="48"/>
      <c r="K67" s="26"/>
      <c r="L67" s="26"/>
      <c r="M67" s="26"/>
      <c r="N67" s="26"/>
      <c r="O67" s="26"/>
      <c r="P67" s="49"/>
      <c r="Q67" s="26"/>
      <c r="R67" s="23"/>
    </row>
    <row r="68" spans="2:18">
      <c r="B68" s="22"/>
      <c r="C68" s="26"/>
      <c r="D68" s="48"/>
      <c r="E68" s="26"/>
      <c r="F68" s="26"/>
      <c r="G68" s="26"/>
      <c r="H68" s="49"/>
      <c r="I68" s="26"/>
      <c r="J68" s="48"/>
      <c r="K68" s="26"/>
      <c r="L68" s="26"/>
      <c r="M68" s="26"/>
      <c r="N68" s="26"/>
      <c r="O68" s="26"/>
      <c r="P68" s="49"/>
      <c r="Q68" s="26"/>
      <c r="R68" s="23"/>
    </row>
    <row r="69" spans="2:18">
      <c r="B69" s="22"/>
      <c r="C69" s="26"/>
      <c r="D69" s="48"/>
      <c r="E69" s="26"/>
      <c r="F69" s="26"/>
      <c r="G69" s="26"/>
      <c r="H69" s="49"/>
      <c r="I69" s="26"/>
      <c r="J69" s="48"/>
      <c r="K69" s="26"/>
      <c r="L69" s="26"/>
      <c r="M69" s="26"/>
      <c r="N69" s="26"/>
      <c r="O69" s="26"/>
      <c r="P69" s="49"/>
      <c r="Q69" s="26"/>
      <c r="R69" s="23"/>
    </row>
    <row r="70" spans="2:18" s="1" customFormat="1" ht="15">
      <c r="B70" s="35"/>
      <c r="C70" s="36"/>
      <c r="D70" s="50" t="s">
        <v>52</v>
      </c>
      <c r="E70" s="51"/>
      <c r="F70" s="51"/>
      <c r="G70" s="52" t="s">
        <v>53</v>
      </c>
      <c r="H70" s="53"/>
      <c r="I70" s="36"/>
      <c r="J70" s="50" t="s">
        <v>52</v>
      </c>
      <c r="K70" s="51"/>
      <c r="L70" s="51"/>
      <c r="M70" s="51"/>
      <c r="N70" s="52" t="s">
        <v>53</v>
      </c>
      <c r="O70" s="51"/>
      <c r="P70" s="53"/>
      <c r="Q70" s="36"/>
      <c r="R70" s="37"/>
    </row>
    <row r="71" spans="2:18" s="1" customFormat="1" ht="14.4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>
      <c r="B76" s="35"/>
      <c r="C76" s="293" t="s">
        <v>133</v>
      </c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0" t="s">
        <v>16</v>
      </c>
      <c r="D78" s="36"/>
      <c r="E78" s="36"/>
      <c r="F78" s="379" t="str">
        <f>F6</f>
        <v>Poradenské centrum UKF v Nitre - zmena 12/2016</v>
      </c>
      <c r="G78" s="380"/>
      <c r="H78" s="380"/>
      <c r="I78" s="380"/>
      <c r="J78" s="380"/>
      <c r="K78" s="380"/>
      <c r="L78" s="380"/>
      <c r="M78" s="380"/>
      <c r="N78" s="380"/>
      <c r="O78" s="380"/>
      <c r="P78" s="380"/>
      <c r="Q78" s="36"/>
      <c r="R78" s="37"/>
    </row>
    <row r="79" spans="2:18" ht="30" customHeight="1">
      <c r="B79" s="22"/>
      <c r="C79" s="30" t="s">
        <v>128</v>
      </c>
      <c r="D79" s="26"/>
      <c r="E79" s="26"/>
      <c r="F79" s="379" t="s">
        <v>1706</v>
      </c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26"/>
      <c r="R79" s="23"/>
    </row>
    <row r="80" spans="2:18" s="1" customFormat="1" ht="36.950000000000003" customHeight="1">
      <c r="B80" s="35"/>
      <c r="C80" s="64" t="s">
        <v>130</v>
      </c>
      <c r="D80" s="36"/>
      <c r="E80" s="36"/>
      <c r="F80" s="295" t="str">
        <f>F8</f>
        <v>001 - Architektúra a statika</v>
      </c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6"/>
      <c r="R80" s="37"/>
    </row>
    <row r="81" spans="2:47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47" s="1" customFormat="1" ht="18" customHeight="1">
      <c r="B82" s="35"/>
      <c r="C82" s="30" t="s">
        <v>20</v>
      </c>
      <c r="D82" s="36"/>
      <c r="E82" s="36"/>
      <c r="F82" s="28" t="str">
        <f>F10</f>
        <v>Trieda A.Hlinku 1, Nitra</v>
      </c>
      <c r="G82" s="36"/>
      <c r="H82" s="36"/>
      <c r="I82" s="36"/>
      <c r="J82" s="36"/>
      <c r="K82" s="30" t="s">
        <v>22</v>
      </c>
      <c r="L82" s="36"/>
      <c r="M82" s="382" t="str">
        <f>IF(O10="","",O10)</f>
        <v>19. 12. 2016</v>
      </c>
      <c r="N82" s="382"/>
      <c r="O82" s="382"/>
      <c r="P82" s="382"/>
      <c r="Q82" s="36"/>
      <c r="R82" s="37"/>
    </row>
    <row r="83" spans="2:47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47" s="1" customFormat="1" ht="15">
      <c r="B84" s="35"/>
      <c r="C84" s="30" t="s">
        <v>24</v>
      </c>
      <c r="D84" s="36"/>
      <c r="E84" s="36"/>
      <c r="F84" s="28" t="str">
        <f>E13</f>
        <v>UKF Nitra</v>
      </c>
      <c r="G84" s="36"/>
      <c r="H84" s="36"/>
      <c r="I84" s="36"/>
      <c r="J84" s="36"/>
      <c r="K84" s="30" t="s">
        <v>30</v>
      </c>
      <c r="L84" s="36"/>
      <c r="M84" s="306" t="str">
        <f>E19</f>
        <v>SH final s.r.o. Nitra</v>
      </c>
      <c r="N84" s="306"/>
      <c r="O84" s="306"/>
      <c r="P84" s="306"/>
      <c r="Q84" s="306"/>
      <c r="R84" s="37"/>
    </row>
    <row r="85" spans="2:47" s="1" customFormat="1" ht="14.45" customHeight="1">
      <c r="B85" s="35"/>
      <c r="C85" s="30" t="s">
        <v>28</v>
      </c>
      <c r="D85" s="36"/>
      <c r="E85" s="36"/>
      <c r="F85" s="28" t="str">
        <f>IF(E16="","",E16)</f>
        <v>Vyplň údaj</v>
      </c>
      <c r="G85" s="36"/>
      <c r="H85" s="36"/>
      <c r="I85" s="36"/>
      <c r="J85" s="36"/>
      <c r="K85" s="30" t="s">
        <v>34</v>
      </c>
      <c r="L85" s="36"/>
      <c r="M85" s="306" t="str">
        <f>E22</f>
        <v>Ing.Janečka</v>
      </c>
      <c r="N85" s="306"/>
      <c r="O85" s="306"/>
      <c r="P85" s="306"/>
      <c r="Q85" s="306"/>
      <c r="R85" s="37"/>
    </row>
    <row r="86" spans="2:47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47" s="1" customFormat="1" ht="29.25" customHeight="1">
      <c r="B87" s="35"/>
      <c r="C87" s="390" t="s">
        <v>134</v>
      </c>
      <c r="D87" s="391"/>
      <c r="E87" s="391"/>
      <c r="F87" s="391"/>
      <c r="G87" s="391"/>
      <c r="H87" s="115"/>
      <c r="I87" s="115"/>
      <c r="J87" s="115"/>
      <c r="K87" s="115"/>
      <c r="L87" s="115"/>
      <c r="M87" s="115"/>
      <c r="N87" s="390" t="s">
        <v>135</v>
      </c>
      <c r="O87" s="391"/>
      <c r="P87" s="391"/>
      <c r="Q87" s="391"/>
      <c r="R87" s="37"/>
    </row>
    <row r="88" spans="2:47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47" s="1" customFormat="1" ht="29.25" customHeight="1">
      <c r="B89" s="35"/>
      <c r="C89" s="123" t="s">
        <v>136</v>
      </c>
      <c r="D89" s="36"/>
      <c r="E89" s="36"/>
      <c r="F89" s="36"/>
      <c r="G89" s="36"/>
      <c r="H89" s="36"/>
      <c r="I89" s="36"/>
      <c r="J89" s="36"/>
      <c r="K89" s="36"/>
      <c r="L89" s="275"/>
      <c r="M89" s="275"/>
      <c r="N89" s="355">
        <f>N128</f>
        <v>0</v>
      </c>
      <c r="O89" s="351"/>
      <c r="P89" s="351"/>
      <c r="Q89" s="351"/>
      <c r="R89" s="37"/>
      <c r="AU89" s="18" t="s">
        <v>137</v>
      </c>
    </row>
    <row r="90" spans="2:47" s="7" customFormat="1" ht="24.95" customHeight="1">
      <c r="B90" s="124"/>
      <c r="C90" s="125"/>
      <c r="D90" s="126" t="s">
        <v>138</v>
      </c>
      <c r="E90" s="125"/>
      <c r="F90" s="125"/>
      <c r="G90" s="125"/>
      <c r="H90" s="125"/>
      <c r="I90" s="125"/>
      <c r="J90" s="125"/>
      <c r="K90" s="125"/>
      <c r="L90" s="276"/>
      <c r="M90" s="276"/>
      <c r="N90" s="349">
        <f>N129</f>
        <v>0</v>
      </c>
      <c r="O90" s="350"/>
      <c r="P90" s="350"/>
      <c r="Q90" s="350"/>
      <c r="R90" s="127"/>
    </row>
    <row r="91" spans="2:47" s="8" customFormat="1" ht="19.899999999999999" customHeight="1">
      <c r="B91" s="128"/>
      <c r="C91" s="94"/>
      <c r="D91" s="105" t="s">
        <v>144</v>
      </c>
      <c r="E91" s="94"/>
      <c r="F91" s="94"/>
      <c r="G91" s="94"/>
      <c r="H91" s="94"/>
      <c r="I91" s="94"/>
      <c r="J91" s="94"/>
      <c r="K91" s="94"/>
      <c r="L91" s="277"/>
      <c r="M91" s="277"/>
      <c r="N91" s="345">
        <f>N130</f>
        <v>0</v>
      </c>
      <c r="O91" s="348"/>
      <c r="P91" s="348"/>
      <c r="Q91" s="348"/>
      <c r="R91" s="129"/>
    </row>
    <row r="92" spans="2:47" s="8" customFormat="1" ht="19.899999999999999" customHeight="1">
      <c r="B92" s="128"/>
      <c r="C92" s="94"/>
      <c r="D92" s="105" t="s">
        <v>145</v>
      </c>
      <c r="E92" s="94"/>
      <c r="F92" s="94"/>
      <c r="G92" s="94"/>
      <c r="H92" s="94"/>
      <c r="I92" s="94"/>
      <c r="J92" s="94"/>
      <c r="K92" s="94"/>
      <c r="L92" s="277"/>
      <c r="M92" s="277"/>
      <c r="N92" s="345">
        <f>N132</f>
        <v>0</v>
      </c>
      <c r="O92" s="348"/>
      <c r="P92" s="348"/>
      <c r="Q92" s="348"/>
      <c r="R92" s="129"/>
    </row>
    <row r="93" spans="2:47" s="7" customFormat="1" ht="24.95" customHeight="1">
      <c r="B93" s="124"/>
      <c r="C93" s="125"/>
      <c r="D93" s="126" t="s">
        <v>146</v>
      </c>
      <c r="E93" s="125"/>
      <c r="F93" s="125"/>
      <c r="G93" s="125"/>
      <c r="H93" s="125"/>
      <c r="I93" s="125"/>
      <c r="J93" s="125"/>
      <c r="K93" s="125"/>
      <c r="L93" s="276"/>
      <c r="M93" s="276"/>
      <c r="N93" s="349">
        <f>N134</f>
        <v>0</v>
      </c>
      <c r="O93" s="350"/>
      <c r="P93" s="350"/>
      <c r="Q93" s="350"/>
      <c r="R93" s="127"/>
    </row>
    <row r="94" spans="2:47" s="8" customFormat="1" ht="19.899999999999999" customHeight="1">
      <c r="B94" s="128"/>
      <c r="C94" s="94"/>
      <c r="D94" s="105" t="s">
        <v>151</v>
      </c>
      <c r="E94" s="94"/>
      <c r="F94" s="94"/>
      <c r="G94" s="94"/>
      <c r="H94" s="94"/>
      <c r="I94" s="94"/>
      <c r="J94" s="94"/>
      <c r="K94" s="94"/>
      <c r="L94" s="277"/>
      <c r="M94" s="277"/>
      <c r="N94" s="345">
        <f>N135</f>
        <v>0</v>
      </c>
      <c r="O94" s="348"/>
      <c r="P94" s="348"/>
      <c r="Q94" s="348"/>
      <c r="R94" s="129"/>
    </row>
    <row r="95" spans="2:47" s="8" customFormat="1" ht="19.899999999999999" customHeight="1">
      <c r="B95" s="128"/>
      <c r="C95" s="94"/>
      <c r="D95" s="105" t="s">
        <v>154</v>
      </c>
      <c r="E95" s="94"/>
      <c r="F95" s="94"/>
      <c r="G95" s="94"/>
      <c r="H95" s="94"/>
      <c r="I95" s="94"/>
      <c r="J95" s="94"/>
      <c r="K95" s="94"/>
      <c r="L95" s="277"/>
      <c r="M95" s="277"/>
      <c r="N95" s="345">
        <f>N138</f>
        <v>0</v>
      </c>
      <c r="O95" s="348"/>
      <c r="P95" s="348"/>
      <c r="Q95" s="348"/>
      <c r="R95" s="129"/>
    </row>
    <row r="96" spans="2:47" s="8" customFormat="1" ht="19.899999999999999" customHeight="1">
      <c r="B96" s="128"/>
      <c r="C96" s="94"/>
      <c r="D96" s="105" t="s">
        <v>155</v>
      </c>
      <c r="E96" s="94"/>
      <c r="F96" s="94"/>
      <c r="G96" s="94"/>
      <c r="H96" s="94"/>
      <c r="I96" s="94"/>
      <c r="J96" s="94"/>
      <c r="K96" s="94"/>
      <c r="L96" s="277"/>
      <c r="M96" s="277"/>
      <c r="N96" s="345">
        <f>N142</f>
        <v>0</v>
      </c>
      <c r="O96" s="348"/>
      <c r="P96" s="348"/>
      <c r="Q96" s="348"/>
      <c r="R96" s="129"/>
    </row>
    <row r="97" spans="2:65" s="8" customFormat="1" ht="19.899999999999999" customHeight="1">
      <c r="B97" s="128"/>
      <c r="C97" s="94"/>
      <c r="D97" s="105" t="s">
        <v>161</v>
      </c>
      <c r="E97" s="94"/>
      <c r="F97" s="94"/>
      <c r="G97" s="94"/>
      <c r="H97" s="94"/>
      <c r="I97" s="94"/>
      <c r="J97" s="94"/>
      <c r="K97" s="94"/>
      <c r="L97" s="277"/>
      <c r="M97" s="277"/>
      <c r="N97" s="345">
        <f>N149</f>
        <v>0</v>
      </c>
      <c r="O97" s="348"/>
      <c r="P97" s="348"/>
      <c r="Q97" s="348"/>
      <c r="R97" s="129"/>
    </row>
    <row r="98" spans="2:65" s="8" customFormat="1" ht="19.899999999999999" customHeight="1">
      <c r="B98" s="128"/>
      <c r="C98" s="94"/>
      <c r="D98" s="105" t="s">
        <v>1707</v>
      </c>
      <c r="E98" s="94"/>
      <c r="F98" s="94"/>
      <c r="G98" s="94"/>
      <c r="H98" s="94"/>
      <c r="I98" s="94"/>
      <c r="J98" s="94"/>
      <c r="K98" s="94"/>
      <c r="L98" s="277"/>
      <c r="M98" s="277"/>
      <c r="N98" s="345">
        <f>N151</f>
        <v>0</v>
      </c>
      <c r="O98" s="348"/>
      <c r="P98" s="348"/>
      <c r="Q98" s="348"/>
      <c r="R98" s="129"/>
    </row>
    <row r="99" spans="2:65" s="7" customFormat="1" ht="24.95" customHeight="1">
      <c r="B99" s="124"/>
      <c r="C99" s="125"/>
      <c r="D99" s="126" t="s">
        <v>163</v>
      </c>
      <c r="E99" s="125"/>
      <c r="F99" s="125"/>
      <c r="G99" s="125"/>
      <c r="H99" s="125"/>
      <c r="I99" s="125"/>
      <c r="J99" s="125"/>
      <c r="K99" s="125"/>
      <c r="L99" s="276"/>
      <c r="M99" s="276"/>
      <c r="N99" s="349">
        <f>N153</f>
        <v>0</v>
      </c>
      <c r="O99" s="350"/>
      <c r="P99" s="350"/>
      <c r="Q99" s="350"/>
      <c r="R99" s="127"/>
    </row>
    <row r="100" spans="2:65" s="7" customFormat="1" ht="21.75" customHeight="1">
      <c r="B100" s="124"/>
      <c r="C100" s="125"/>
      <c r="D100" s="126" t="s">
        <v>164</v>
      </c>
      <c r="E100" s="125"/>
      <c r="F100" s="125"/>
      <c r="G100" s="125"/>
      <c r="H100" s="125"/>
      <c r="I100" s="125"/>
      <c r="J100" s="125"/>
      <c r="K100" s="125"/>
      <c r="L100" s="276"/>
      <c r="M100" s="276"/>
      <c r="N100" s="325">
        <f>N155</f>
        <v>0</v>
      </c>
      <c r="O100" s="350"/>
      <c r="P100" s="350"/>
      <c r="Q100" s="350"/>
      <c r="R100" s="127"/>
    </row>
    <row r="101" spans="2:65" s="1" customFormat="1" ht="21.75" customHeight="1"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275"/>
      <c r="M101" s="275"/>
      <c r="N101" s="275"/>
      <c r="O101" s="275"/>
      <c r="P101" s="275"/>
      <c r="Q101" s="275"/>
      <c r="R101" s="37"/>
    </row>
    <row r="102" spans="2:65" s="1" customFormat="1" ht="29.25" customHeight="1">
      <c r="B102" s="35"/>
      <c r="C102" s="123" t="s">
        <v>165</v>
      </c>
      <c r="D102" s="36"/>
      <c r="E102" s="36"/>
      <c r="F102" s="36"/>
      <c r="G102" s="36"/>
      <c r="H102" s="36"/>
      <c r="I102" s="36"/>
      <c r="J102" s="36"/>
      <c r="K102" s="36"/>
      <c r="L102" s="275"/>
      <c r="M102" s="275"/>
      <c r="N102" s="351">
        <f>ROUND(N103+N104+N105+N106+N107+N108,2)</f>
        <v>0</v>
      </c>
      <c r="O102" s="352"/>
      <c r="P102" s="352"/>
      <c r="Q102" s="352"/>
      <c r="R102" s="37"/>
      <c r="T102" s="130"/>
      <c r="U102" s="131" t="s">
        <v>40</v>
      </c>
    </row>
    <row r="103" spans="2:65" s="1" customFormat="1" ht="18" customHeight="1">
      <c r="B103" s="132"/>
      <c r="C103" s="133"/>
      <c r="D103" s="281" t="s">
        <v>166</v>
      </c>
      <c r="E103" s="344"/>
      <c r="F103" s="344"/>
      <c r="G103" s="344"/>
      <c r="H103" s="344"/>
      <c r="I103" s="133"/>
      <c r="J103" s="133"/>
      <c r="K103" s="133"/>
      <c r="L103" s="275"/>
      <c r="M103" s="275"/>
      <c r="N103" s="283">
        <f>ROUND(N89*T103,2)</f>
        <v>0</v>
      </c>
      <c r="O103" s="345"/>
      <c r="P103" s="345"/>
      <c r="Q103" s="345"/>
      <c r="R103" s="135"/>
      <c r="S103" s="133"/>
      <c r="T103" s="136"/>
      <c r="U103" s="137" t="s">
        <v>43</v>
      </c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9" t="s">
        <v>167</v>
      </c>
      <c r="AZ103" s="138"/>
      <c r="BA103" s="138"/>
      <c r="BB103" s="138"/>
      <c r="BC103" s="138"/>
      <c r="BD103" s="138"/>
      <c r="BE103" s="140">
        <f t="shared" ref="BE103:BE108" si="0">IF(U103="základná",N103,0)</f>
        <v>0</v>
      </c>
      <c r="BF103" s="140">
        <f t="shared" ref="BF103:BF108" si="1">IF(U103="znížená",N103,0)</f>
        <v>0</v>
      </c>
      <c r="BG103" s="140">
        <f t="shared" ref="BG103:BG108" si="2">IF(U103="zákl. prenesená",N103,0)</f>
        <v>0</v>
      </c>
      <c r="BH103" s="140">
        <f t="shared" ref="BH103:BH108" si="3">IF(U103="zníž. prenesená",N103,0)</f>
        <v>0</v>
      </c>
      <c r="BI103" s="140">
        <f t="shared" ref="BI103:BI108" si="4">IF(U103="nulová",N103,0)</f>
        <v>0</v>
      </c>
      <c r="BJ103" s="139" t="s">
        <v>87</v>
      </c>
      <c r="BK103" s="138"/>
      <c r="BL103" s="138"/>
      <c r="BM103" s="138"/>
    </row>
    <row r="104" spans="2:65" s="1" customFormat="1" ht="18" customHeight="1">
      <c r="B104" s="132"/>
      <c r="C104" s="133"/>
      <c r="D104" s="281" t="s">
        <v>168</v>
      </c>
      <c r="E104" s="344"/>
      <c r="F104" s="344"/>
      <c r="G104" s="344"/>
      <c r="H104" s="344"/>
      <c r="I104" s="133"/>
      <c r="J104" s="133"/>
      <c r="K104" s="133"/>
      <c r="L104" s="275"/>
      <c r="M104" s="275"/>
      <c r="N104" s="283">
        <f>ROUND(N89*T104,2)</f>
        <v>0</v>
      </c>
      <c r="O104" s="345"/>
      <c r="P104" s="345"/>
      <c r="Q104" s="345"/>
      <c r="R104" s="135"/>
      <c r="S104" s="133"/>
      <c r="T104" s="136"/>
      <c r="U104" s="137" t="s">
        <v>43</v>
      </c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8"/>
      <c r="AW104" s="138"/>
      <c r="AX104" s="138"/>
      <c r="AY104" s="139" t="s">
        <v>167</v>
      </c>
      <c r="AZ104" s="138"/>
      <c r="BA104" s="138"/>
      <c r="BB104" s="138"/>
      <c r="BC104" s="138"/>
      <c r="BD104" s="138"/>
      <c r="BE104" s="140">
        <f t="shared" si="0"/>
        <v>0</v>
      </c>
      <c r="BF104" s="140">
        <f t="shared" si="1"/>
        <v>0</v>
      </c>
      <c r="BG104" s="140">
        <f t="shared" si="2"/>
        <v>0</v>
      </c>
      <c r="BH104" s="140">
        <f t="shared" si="3"/>
        <v>0</v>
      </c>
      <c r="BI104" s="140">
        <f t="shared" si="4"/>
        <v>0</v>
      </c>
      <c r="BJ104" s="139" t="s">
        <v>87</v>
      </c>
      <c r="BK104" s="138"/>
      <c r="BL104" s="138"/>
      <c r="BM104" s="138"/>
    </row>
    <row r="105" spans="2:65" s="1" customFormat="1" ht="18" customHeight="1">
      <c r="B105" s="132"/>
      <c r="C105" s="133"/>
      <c r="D105" s="281" t="s">
        <v>169</v>
      </c>
      <c r="E105" s="344"/>
      <c r="F105" s="344"/>
      <c r="G105" s="344"/>
      <c r="H105" s="344"/>
      <c r="I105" s="133"/>
      <c r="J105" s="133"/>
      <c r="K105" s="133"/>
      <c r="L105" s="275"/>
      <c r="M105" s="275"/>
      <c r="N105" s="283">
        <f>ROUND(N89*T105,2)</f>
        <v>0</v>
      </c>
      <c r="O105" s="345"/>
      <c r="P105" s="345"/>
      <c r="Q105" s="345"/>
      <c r="R105" s="135"/>
      <c r="S105" s="133"/>
      <c r="T105" s="136"/>
      <c r="U105" s="137" t="s">
        <v>43</v>
      </c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38"/>
      <c r="AW105" s="138"/>
      <c r="AX105" s="138"/>
      <c r="AY105" s="139" t="s">
        <v>167</v>
      </c>
      <c r="AZ105" s="138"/>
      <c r="BA105" s="138"/>
      <c r="BB105" s="138"/>
      <c r="BC105" s="138"/>
      <c r="BD105" s="138"/>
      <c r="BE105" s="140">
        <f t="shared" si="0"/>
        <v>0</v>
      </c>
      <c r="BF105" s="140">
        <f t="shared" si="1"/>
        <v>0</v>
      </c>
      <c r="BG105" s="140">
        <f t="shared" si="2"/>
        <v>0</v>
      </c>
      <c r="BH105" s="140">
        <f t="shared" si="3"/>
        <v>0</v>
      </c>
      <c r="BI105" s="140">
        <f t="shared" si="4"/>
        <v>0</v>
      </c>
      <c r="BJ105" s="139" t="s">
        <v>87</v>
      </c>
      <c r="BK105" s="138"/>
      <c r="BL105" s="138"/>
      <c r="BM105" s="138"/>
    </row>
    <row r="106" spans="2:65" s="1" customFormat="1" ht="18" customHeight="1">
      <c r="B106" s="132"/>
      <c r="C106" s="133"/>
      <c r="D106" s="281" t="s">
        <v>170</v>
      </c>
      <c r="E106" s="344"/>
      <c r="F106" s="344"/>
      <c r="G106" s="344"/>
      <c r="H106" s="344"/>
      <c r="I106" s="133"/>
      <c r="J106" s="133"/>
      <c r="K106" s="133"/>
      <c r="L106" s="275"/>
      <c r="M106" s="275"/>
      <c r="N106" s="283">
        <f>ROUND(N89*T106,2)</f>
        <v>0</v>
      </c>
      <c r="O106" s="345"/>
      <c r="P106" s="345"/>
      <c r="Q106" s="345"/>
      <c r="R106" s="135"/>
      <c r="S106" s="133"/>
      <c r="T106" s="136"/>
      <c r="U106" s="137" t="s">
        <v>43</v>
      </c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8"/>
      <c r="AW106" s="138"/>
      <c r="AX106" s="138"/>
      <c r="AY106" s="139" t="s">
        <v>167</v>
      </c>
      <c r="AZ106" s="138"/>
      <c r="BA106" s="138"/>
      <c r="BB106" s="138"/>
      <c r="BC106" s="138"/>
      <c r="BD106" s="138"/>
      <c r="BE106" s="140">
        <f t="shared" si="0"/>
        <v>0</v>
      </c>
      <c r="BF106" s="140">
        <f t="shared" si="1"/>
        <v>0</v>
      </c>
      <c r="BG106" s="140">
        <f t="shared" si="2"/>
        <v>0</v>
      </c>
      <c r="BH106" s="140">
        <f t="shared" si="3"/>
        <v>0</v>
      </c>
      <c r="BI106" s="140">
        <f t="shared" si="4"/>
        <v>0</v>
      </c>
      <c r="BJ106" s="139" t="s">
        <v>87</v>
      </c>
      <c r="BK106" s="138"/>
      <c r="BL106" s="138"/>
      <c r="BM106" s="138"/>
    </row>
    <row r="107" spans="2:65" s="1" customFormat="1" ht="18" customHeight="1">
      <c r="B107" s="132"/>
      <c r="C107" s="133"/>
      <c r="D107" s="281" t="s">
        <v>171</v>
      </c>
      <c r="E107" s="344"/>
      <c r="F107" s="344"/>
      <c r="G107" s="344"/>
      <c r="H107" s="344"/>
      <c r="I107" s="133"/>
      <c r="J107" s="133"/>
      <c r="K107" s="133"/>
      <c r="L107" s="275"/>
      <c r="M107" s="275"/>
      <c r="N107" s="283">
        <f>ROUND(N89*T107,2)</f>
        <v>0</v>
      </c>
      <c r="O107" s="345"/>
      <c r="P107" s="345"/>
      <c r="Q107" s="345"/>
      <c r="R107" s="135"/>
      <c r="S107" s="133"/>
      <c r="T107" s="136"/>
      <c r="U107" s="137" t="s">
        <v>43</v>
      </c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8"/>
      <c r="AW107" s="138"/>
      <c r="AX107" s="138"/>
      <c r="AY107" s="139" t="s">
        <v>167</v>
      </c>
      <c r="AZ107" s="138"/>
      <c r="BA107" s="138"/>
      <c r="BB107" s="138"/>
      <c r="BC107" s="138"/>
      <c r="BD107" s="138"/>
      <c r="BE107" s="140">
        <f t="shared" si="0"/>
        <v>0</v>
      </c>
      <c r="BF107" s="140">
        <f t="shared" si="1"/>
        <v>0</v>
      </c>
      <c r="BG107" s="140">
        <f t="shared" si="2"/>
        <v>0</v>
      </c>
      <c r="BH107" s="140">
        <f t="shared" si="3"/>
        <v>0</v>
      </c>
      <c r="BI107" s="140">
        <f t="shared" si="4"/>
        <v>0</v>
      </c>
      <c r="BJ107" s="139" t="s">
        <v>87</v>
      </c>
      <c r="BK107" s="138"/>
      <c r="BL107" s="138"/>
      <c r="BM107" s="138"/>
    </row>
    <row r="108" spans="2:65" s="1" customFormat="1" ht="18" customHeight="1">
      <c r="B108" s="132"/>
      <c r="C108" s="133"/>
      <c r="D108" s="134" t="s">
        <v>172</v>
      </c>
      <c r="E108" s="133"/>
      <c r="F108" s="133"/>
      <c r="G108" s="133"/>
      <c r="H108" s="133"/>
      <c r="I108" s="133"/>
      <c r="J108" s="133"/>
      <c r="K108" s="133"/>
      <c r="L108" s="275"/>
      <c r="M108" s="275"/>
      <c r="N108" s="283">
        <f>ROUND(N89*T108,2)</f>
        <v>0</v>
      </c>
      <c r="O108" s="345"/>
      <c r="P108" s="345"/>
      <c r="Q108" s="345"/>
      <c r="R108" s="135"/>
      <c r="S108" s="133"/>
      <c r="T108" s="141"/>
      <c r="U108" s="142" t="s">
        <v>43</v>
      </c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38"/>
      <c r="AW108" s="138"/>
      <c r="AX108" s="138"/>
      <c r="AY108" s="139" t="s">
        <v>173</v>
      </c>
      <c r="AZ108" s="138"/>
      <c r="BA108" s="138"/>
      <c r="BB108" s="138"/>
      <c r="BC108" s="138"/>
      <c r="BD108" s="138"/>
      <c r="BE108" s="140">
        <f t="shared" si="0"/>
        <v>0</v>
      </c>
      <c r="BF108" s="140">
        <f t="shared" si="1"/>
        <v>0</v>
      </c>
      <c r="BG108" s="140">
        <f t="shared" si="2"/>
        <v>0</v>
      </c>
      <c r="BH108" s="140">
        <f t="shared" si="3"/>
        <v>0</v>
      </c>
      <c r="BI108" s="140">
        <f t="shared" si="4"/>
        <v>0</v>
      </c>
      <c r="BJ108" s="139" t="s">
        <v>87</v>
      </c>
      <c r="BK108" s="138"/>
      <c r="BL108" s="138"/>
      <c r="BM108" s="138"/>
    </row>
    <row r="109" spans="2:65" s="1" customFormat="1">
      <c r="B109" s="35"/>
      <c r="C109" s="36"/>
      <c r="D109" s="36"/>
      <c r="E109" s="36"/>
      <c r="F109" s="36"/>
      <c r="G109" s="36"/>
      <c r="H109" s="36"/>
      <c r="I109" s="36"/>
      <c r="J109" s="36"/>
      <c r="K109" s="36"/>
      <c r="L109" s="275"/>
      <c r="M109" s="275"/>
      <c r="N109" s="275"/>
      <c r="O109" s="275"/>
      <c r="P109" s="275"/>
      <c r="Q109" s="275"/>
      <c r="R109" s="37"/>
    </row>
    <row r="110" spans="2:65" s="1" customFormat="1" ht="29.25" customHeight="1">
      <c r="B110" s="35"/>
      <c r="C110" s="114" t="s">
        <v>122</v>
      </c>
      <c r="D110" s="115"/>
      <c r="E110" s="115"/>
      <c r="F110" s="115"/>
      <c r="G110" s="115"/>
      <c r="H110" s="115"/>
      <c r="I110" s="115"/>
      <c r="J110" s="115"/>
      <c r="K110" s="115"/>
      <c r="L110" s="346">
        <f>ROUND(SUM(N89+N102),2)</f>
        <v>0</v>
      </c>
      <c r="M110" s="346"/>
      <c r="N110" s="346"/>
      <c r="O110" s="346"/>
      <c r="P110" s="346"/>
      <c r="Q110" s="346"/>
      <c r="R110" s="37"/>
    </row>
    <row r="111" spans="2:65" s="1" customFormat="1" ht="6.95" customHeight="1">
      <c r="B111" s="54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6"/>
    </row>
    <row r="115" spans="2:63" s="1" customFormat="1" ht="6.95" customHeight="1">
      <c r="B115" s="57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9"/>
    </row>
    <row r="116" spans="2:63" s="1" customFormat="1" ht="36.950000000000003" customHeight="1">
      <c r="B116" s="35"/>
      <c r="C116" s="293" t="s">
        <v>174</v>
      </c>
      <c r="D116" s="381"/>
      <c r="E116" s="381"/>
      <c r="F116" s="381"/>
      <c r="G116" s="381"/>
      <c r="H116" s="381"/>
      <c r="I116" s="381"/>
      <c r="J116" s="381"/>
      <c r="K116" s="381"/>
      <c r="L116" s="381"/>
      <c r="M116" s="381"/>
      <c r="N116" s="381"/>
      <c r="O116" s="381"/>
      <c r="P116" s="381"/>
      <c r="Q116" s="381"/>
      <c r="R116" s="37"/>
    </row>
    <row r="117" spans="2:63" s="1" customFormat="1" ht="6.95" customHeight="1">
      <c r="B117" s="35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7"/>
    </row>
    <row r="118" spans="2:63" s="1" customFormat="1" ht="30" customHeight="1">
      <c r="B118" s="35"/>
      <c r="C118" s="30" t="s">
        <v>16</v>
      </c>
      <c r="D118" s="36"/>
      <c r="E118" s="36"/>
      <c r="F118" s="379" t="str">
        <f>F6</f>
        <v>Poradenské centrum UKF v Nitre - zmena 12/2016</v>
      </c>
      <c r="G118" s="380"/>
      <c r="H118" s="380"/>
      <c r="I118" s="380"/>
      <c r="J118" s="380"/>
      <c r="K118" s="380"/>
      <c r="L118" s="380"/>
      <c r="M118" s="380"/>
      <c r="N118" s="380"/>
      <c r="O118" s="380"/>
      <c r="P118" s="380"/>
      <c r="Q118" s="36"/>
      <c r="R118" s="37"/>
    </row>
    <row r="119" spans="2:63" ht="30" customHeight="1">
      <c r="B119" s="22"/>
      <c r="C119" s="30" t="s">
        <v>128</v>
      </c>
      <c r="D119" s="26"/>
      <c r="E119" s="26"/>
      <c r="F119" s="379" t="s">
        <v>1706</v>
      </c>
      <c r="G119" s="307"/>
      <c r="H119" s="307"/>
      <c r="I119" s="307"/>
      <c r="J119" s="307"/>
      <c r="K119" s="307"/>
      <c r="L119" s="307"/>
      <c r="M119" s="307"/>
      <c r="N119" s="307"/>
      <c r="O119" s="307"/>
      <c r="P119" s="307"/>
      <c r="Q119" s="26"/>
      <c r="R119" s="23"/>
    </row>
    <row r="120" spans="2:63" s="1" customFormat="1" ht="36.950000000000003" customHeight="1">
      <c r="B120" s="35"/>
      <c r="C120" s="64" t="s">
        <v>130</v>
      </c>
      <c r="D120" s="36"/>
      <c r="E120" s="36"/>
      <c r="F120" s="295" t="str">
        <f>F8</f>
        <v>001 - Architektúra a statika</v>
      </c>
      <c r="G120" s="381"/>
      <c r="H120" s="381"/>
      <c r="I120" s="381"/>
      <c r="J120" s="381"/>
      <c r="K120" s="381"/>
      <c r="L120" s="381"/>
      <c r="M120" s="381"/>
      <c r="N120" s="381"/>
      <c r="O120" s="381"/>
      <c r="P120" s="381"/>
      <c r="Q120" s="36"/>
      <c r="R120" s="37"/>
    </row>
    <row r="121" spans="2:63" s="1" customFormat="1" ht="6.95" customHeight="1"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7"/>
    </row>
    <row r="122" spans="2:63" s="1" customFormat="1" ht="18" customHeight="1">
      <c r="B122" s="35"/>
      <c r="C122" s="30" t="s">
        <v>20</v>
      </c>
      <c r="D122" s="36"/>
      <c r="E122" s="36"/>
      <c r="F122" s="28" t="str">
        <f>F10</f>
        <v>Trieda A.Hlinku 1, Nitra</v>
      </c>
      <c r="G122" s="36"/>
      <c r="H122" s="36"/>
      <c r="I122" s="36"/>
      <c r="J122" s="36"/>
      <c r="K122" s="30" t="s">
        <v>22</v>
      </c>
      <c r="L122" s="36"/>
      <c r="M122" s="382" t="str">
        <f>IF(O10="","",O10)</f>
        <v>19. 12. 2016</v>
      </c>
      <c r="N122" s="382"/>
      <c r="O122" s="382"/>
      <c r="P122" s="382"/>
      <c r="Q122" s="36"/>
      <c r="R122" s="37"/>
    </row>
    <row r="123" spans="2:63" s="1" customFormat="1" ht="6.95" customHeight="1">
      <c r="B123" s="35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7"/>
    </row>
    <row r="124" spans="2:63" s="1" customFormat="1" ht="15">
      <c r="B124" s="35"/>
      <c r="C124" s="30" t="s">
        <v>24</v>
      </c>
      <c r="D124" s="36"/>
      <c r="E124" s="36"/>
      <c r="F124" s="28" t="str">
        <f>E13</f>
        <v>UKF Nitra</v>
      </c>
      <c r="G124" s="36"/>
      <c r="H124" s="36"/>
      <c r="I124" s="36"/>
      <c r="J124" s="36"/>
      <c r="K124" s="30" t="s">
        <v>30</v>
      </c>
      <c r="L124" s="36"/>
      <c r="M124" s="306" t="str">
        <f>E19</f>
        <v>SH final s.r.o. Nitra</v>
      </c>
      <c r="N124" s="306"/>
      <c r="O124" s="306"/>
      <c r="P124" s="306"/>
      <c r="Q124" s="306"/>
      <c r="R124" s="37"/>
    </row>
    <row r="125" spans="2:63" s="1" customFormat="1" ht="14.45" customHeight="1">
      <c r="B125" s="35"/>
      <c r="C125" s="30" t="s">
        <v>28</v>
      </c>
      <c r="D125" s="36"/>
      <c r="E125" s="36"/>
      <c r="F125" s="28" t="str">
        <f>IF(E16="","",E16)</f>
        <v>Vyplň údaj</v>
      </c>
      <c r="G125" s="36"/>
      <c r="H125" s="36"/>
      <c r="I125" s="36"/>
      <c r="J125" s="36"/>
      <c r="K125" s="30" t="s">
        <v>34</v>
      </c>
      <c r="L125" s="36"/>
      <c r="M125" s="306" t="str">
        <f>E22</f>
        <v>Ing.Janečka</v>
      </c>
      <c r="N125" s="306"/>
      <c r="O125" s="306"/>
      <c r="P125" s="306"/>
      <c r="Q125" s="306"/>
      <c r="R125" s="37"/>
    </row>
    <row r="126" spans="2:63" s="1" customFormat="1" ht="10.35" customHeight="1">
      <c r="B126" s="35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7"/>
    </row>
    <row r="127" spans="2:63" s="9" customFormat="1" ht="29.25" customHeight="1">
      <c r="B127" s="143"/>
      <c r="C127" s="144" t="s">
        <v>175</v>
      </c>
      <c r="D127" s="145" t="s">
        <v>176</v>
      </c>
      <c r="E127" s="145" t="s">
        <v>58</v>
      </c>
      <c r="F127" s="383" t="s">
        <v>177</v>
      </c>
      <c r="G127" s="383"/>
      <c r="H127" s="383"/>
      <c r="I127" s="383"/>
      <c r="J127" s="145" t="s">
        <v>178</v>
      </c>
      <c r="K127" s="145" t="s">
        <v>179</v>
      </c>
      <c r="L127" s="384" t="s">
        <v>180</v>
      </c>
      <c r="M127" s="384"/>
      <c r="N127" s="383" t="s">
        <v>135</v>
      </c>
      <c r="O127" s="383"/>
      <c r="P127" s="383"/>
      <c r="Q127" s="385"/>
      <c r="R127" s="146"/>
      <c r="T127" s="71" t="s">
        <v>181</v>
      </c>
      <c r="U127" s="72" t="s">
        <v>40</v>
      </c>
      <c r="V127" s="72" t="s">
        <v>182</v>
      </c>
      <c r="W127" s="72" t="s">
        <v>183</v>
      </c>
      <c r="X127" s="72" t="s">
        <v>184</v>
      </c>
      <c r="Y127" s="72" t="s">
        <v>185</v>
      </c>
      <c r="Z127" s="72" t="s">
        <v>186</v>
      </c>
      <c r="AA127" s="73" t="s">
        <v>187</v>
      </c>
    </row>
    <row r="128" spans="2:63" s="1" customFormat="1" ht="29.25" customHeight="1">
      <c r="B128" s="35"/>
      <c r="C128" s="75" t="s">
        <v>132</v>
      </c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23">
        <f>BK128</f>
        <v>0</v>
      </c>
      <c r="O128" s="324"/>
      <c r="P128" s="324"/>
      <c r="Q128" s="324"/>
      <c r="R128" s="37"/>
      <c r="T128" s="74"/>
      <c r="U128" s="46"/>
      <c r="V128" s="46"/>
      <c r="W128" s="147">
        <f>W129+W134+W153+W155</f>
        <v>0</v>
      </c>
      <c r="X128" s="46"/>
      <c r="Y128" s="147">
        <f>Y129+Y134+Y153+Y155</f>
        <v>3.4887276600000003</v>
      </c>
      <c r="Z128" s="46"/>
      <c r="AA128" s="148">
        <f>AA129+AA134+AA153+AA155</f>
        <v>2.5942767499999997</v>
      </c>
      <c r="AT128" s="18" t="s">
        <v>75</v>
      </c>
      <c r="AU128" s="18" t="s">
        <v>137</v>
      </c>
      <c r="BK128" s="149">
        <f>BK129+BK134+BK153+BK155</f>
        <v>0</v>
      </c>
    </row>
    <row r="129" spans="2:65" s="10" customFormat="1" ht="37.35" customHeight="1">
      <c r="B129" s="150"/>
      <c r="C129" s="151"/>
      <c r="D129" s="152" t="s">
        <v>138</v>
      </c>
      <c r="E129" s="152"/>
      <c r="F129" s="152"/>
      <c r="G129" s="152"/>
      <c r="H129" s="152"/>
      <c r="I129" s="152"/>
      <c r="J129" s="152"/>
      <c r="K129" s="152"/>
      <c r="L129" s="152"/>
      <c r="M129" s="152"/>
      <c r="N129" s="325">
        <f>BK129</f>
        <v>0</v>
      </c>
      <c r="O129" s="326"/>
      <c r="P129" s="326"/>
      <c r="Q129" s="326"/>
      <c r="R129" s="153"/>
      <c r="T129" s="154"/>
      <c r="U129" s="151"/>
      <c r="V129" s="151"/>
      <c r="W129" s="155">
        <f>W130+W132</f>
        <v>0</v>
      </c>
      <c r="X129" s="151"/>
      <c r="Y129" s="155">
        <f>Y130+Y132</f>
        <v>1.2389045999999999</v>
      </c>
      <c r="Z129" s="151"/>
      <c r="AA129" s="156">
        <f>AA130+AA132</f>
        <v>0</v>
      </c>
      <c r="AR129" s="157" t="s">
        <v>83</v>
      </c>
      <c r="AT129" s="158" t="s">
        <v>75</v>
      </c>
      <c r="AU129" s="158" t="s">
        <v>76</v>
      </c>
      <c r="AY129" s="157" t="s">
        <v>188</v>
      </c>
      <c r="BK129" s="257">
        <f>BK130+BK132</f>
        <v>0</v>
      </c>
    </row>
    <row r="130" spans="2:65" s="10" customFormat="1" ht="19.899999999999999" customHeight="1">
      <c r="B130" s="150"/>
      <c r="C130" s="151"/>
      <c r="D130" s="160" t="s">
        <v>144</v>
      </c>
      <c r="E130" s="160"/>
      <c r="F130" s="160"/>
      <c r="G130" s="160"/>
      <c r="H130" s="160"/>
      <c r="I130" s="160"/>
      <c r="J130" s="160"/>
      <c r="K130" s="160"/>
      <c r="L130" s="160"/>
      <c r="M130" s="160"/>
      <c r="N130" s="327">
        <f>BK130</f>
        <v>0</v>
      </c>
      <c r="O130" s="328"/>
      <c r="P130" s="328"/>
      <c r="Q130" s="328"/>
      <c r="R130" s="153"/>
      <c r="T130" s="154"/>
      <c r="U130" s="151"/>
      <c r="V130" s="151"/>
      <c r="W130" s="155">
        <f>W131</f>
        <v>0</v>
      </c>
      <c r="X130" s="151"/>
      <c r="Y130" s="155">
        <f>Y131</f>
        <v>1.2389045999999999</v>
      </c>
      <c r="Z130" s="151"/>
      <c r="AA130" s="156">
        <f>AA131</f>
        <v>0</v>
      </c>
      <c r="AR130" s="157" t="s">
        <v>83</v>
      </c>
      <c r="AT130" s="158" t="s">
        <v>75</v>
      </c>
      <c r="AU130" s="158" t="s">
        <v>83</v>
      </c>
      <c r="AY130" s="157" t="s">
        <v>188</v>
      </c>
      <c r="BK130" s="159">
        <f>BK131</f>
        <v>0</v>
      </c>
    </row>
    <row r="131" spans="2:65" s="1" customFormat="1" ht="31.5" customHeight="1">
      <c r="B131" s="132"/>
      <c r="C131" s="161" t="s">
        <v>83</v>
      </c>
      <c r="D131" s="161" t="s">
        <v>189</v>
      </c>
      <c r="E131" s="264" t="s">
        <v>1708</v>
      </c>
      <c r="F131" s="403" t="s">
        <v>1709</v>
      </c>
      <c r="G131" s="319"/>
      <c r="H131" s="319"/>
      <c r="I131" s="319"/>
      <c r="J131" s="265" t="s">
        <v>192</v>
      </c>
      <c r="K131" s="266">
        <v>200.47</v>
      </c>
      <c r="L131" s="320">
        <v>0</v>
      </c>
      <c r="M131" s="320"/>
      <c r="N131" s="321">
        <f>ROUND(L131*K131,3)</f>
        <v>0</v>
      </c>
      <c r="O131" s="321"/>
      <c r="P131" s="321"/>
      <c r="Q131" s="321"/>
      <c r="R131" s="135"/>
      <c r="T131" s="166" t="s">
        <v>5</v>
      </c>
      <c r="U131" s="42" t="s">
        <v>43</v>
      </c>
      <c r="V131" s="36"/>
      <c r="W131" s="167">
        <f>V131*K131</f>
        <v>0</v>
      </c>
      <c r="X131" s="167">
        <v>6.1799999999999997E-3</v>
      </c>
      <c r="Y131" s="167">
        <f>X131*K131</f>
        <v>1.2389045999999999</v>
      </c>
      <c r="Z131" s="167">
        <v>0</v>
      </c>
      <c r="AA131" s="168">
        <f>Z131*K131</f>
        <v>0</v>
      </c>
      <c r="AR131" s="18" t="s">
        <v>193</v>
      </c>
      <c r="AT131" s="18" t="s">
        <v>189</v>
      </c>
      <c r="AU131" s="18" t="s">
        <v>87</v>
      </c>
      <c r="AY131" s="18" t="s">
        <v>188</v>
      </c>
      <c r="BE131" s="109">
        <f>IF(U131="základná",N131,0)</f>
        <v>0</v>
      </c>
      <c r="BF131" s="109">
        <f>IF(U131="znížená",N131,0)</f>
        <v>0</v>
      </c>
      <c r="BG131" s="109">
        <f>IF(U131="zákl. prenesená",N131,0)</f>
        <v>0</v>
      </c>
      <c r="BH131" s="109">
        <f>IF(U131="zníž. prenesená",N131,0)</f>
        <v>0</v>
      </c>
      <c r="BI131" s="109">
        <f>IF(U131="nulová",N131,0)</f>
        <v>0</v>
      </c>
      <c r="BJ131" s="18" t="s">
        <v>87</v>
      </c>
      <c r="BK131" s="169">
        <f>ROUND(L131*K131,3)</f>
        <v>0</v>
      </c>
      <c r="BL131" s="18" t="s">
        <v>193</v>
      </c>
      <c r="BM131" s="18" t="s">
        <v>1710</v>
      </c>
    </row>
    <row r="132" spans="2:65" s="10" customFormat="1" ht="29.85" customHeight="1">
      <c r="B132" s="150"/>
      <c r="C132" s="151"/>
      <c r="D132" s="160" t="s">
        <v>145</v>
      </c>
      <c r="E132" s="267"/>
      <c r="F132" s="267"/>
      <c r="G132" s="267"/>
      <c r="H132" s="267"/>
      <c r="I132" s="267"/>
      <c r="J132" s="267"/>
      <c r="K132" s="267"/>
      <c r="L132" s="160"/>
      <c r="M132" s="160"/>
      <c r="N132" s="373">
        <f>BK132</f>
        <v>0</v>
      </c>
      <c r="O132" s="374"/>
      <c r="P132" s="374"/>
      <c r="Q132" s="374"/>
      <c r="R132" s="153"/>
      <c r="T132" s="154"/>
      <c r="U132" s="151"/>
      <c r="V132" s="151"/>
      <c r="W132" s="155">
        <f>W133</f>
        <v>0</v>
      </c>
      <c r="X132" s="151"/>
      <c r="Y132" s="155">
        <f>Y133</f>
        <v>0</v>
      </c>
      <c r="Z132" s="151"/>
      <c r="AA132" s="156">
        <f>AA133</f>
        <v>0</v>
      </c>
      <c r="AR132" s="157" t="s">
        <v>83</v>
      </c>
      <c r="AT132" s="158" t="s">
        <v>75</v>
      </c>
      <c r="AU132" s="158" t="s">
        <v>83</v>
      </c>
      <c r="AY132" s="157" t="s">
        <v>188</v>
      </c>
      <c r="BK132" s="159">
        <f>BK133</f>
        <v>0</v>
      </c>
    </row>
    <row r="133" spans="2:65" s="1" customFormat="1" ht="31.5" customHeight="1">
      <c r="B133" s="132"/>
      <c r="C133" s="161" t="s">
        <v>87</v>
      </c>
      <c r="D133" s="161" t="s">
        <v>189</v>
      </c>
      <c r="E133" s="264" t="s">
        <v>589</v>
      </c>
      <c r="F133" s="319" t="s">
        <v>590</v>
      </c>
      <c r="G133" s="319"/>
      <c r="H133" s="319"/>
      <c r="I133" s="319"/>
      <c r="J133" s="265" t="s">
        <v>209</v>
      </c>
      <c r="K133" s="266">
        <v>1.2390000000000001</v>
      </c>
      <c r="L133" s="320">
        <v>0</v>
      </c>
      <c r="M133" s="320"/>
      <c r="N133" s="321">
        <f>ROUND(L133*K133,3)</f>
        <v>0</v>
      </c>
      <c r="O133" s="321"/>
      <c r="P133" s="321"/>
      <c r="Q133" s="321"/>
      <c r="R133" s="135"/>
      <c r="T133" s="166" t="s">
        <v>5</v>
      </c>
      <c r="U133" s="42" t="s">
        <v>43</v>
      </c>
      <c r="V133" s="36"/>
      <c r="W133" s="167">
        <f>V133*K133</f>
        <v>0</v>
      </c>
      <c r="X133" s="167">
        <v>0</v>
      </c>
      <c r="Y133" s="167">
        <f>X133*K133</f>
        <v>0</v>
      </c>
      <c r="Z133" s="167">
        <v>0</v>
      </c>
      <c r="AA133" s="168">
        <f>Z133*K133</f>
        <v>0</v>
      </c>
      <c r="AR133" s="18" t="s">
        <v>193</v>
      </c>
      <c r="AT133" s="18" t="s">
        <v>189</v>
      </c>
      <c r="AU133" s="18" t="s">
        <v>87</v>
      </c>
      <c r="AY133" s="18" t="s">
        <v>188</v>
      </c>
      <c r="BE133" s="109">
        <f>IF(U133="základná",N133,0)</f>
        <v>0</v>
      </c>
      <c r="BF133" s="109">
        <f>IF(U133="znížená",N133,0)</f>
        <v>0</v>
      </c>
      <c r="BG133" s="109">
        <f>IF(U133="zákl. prenesená",N133,0)</f>
        <v>0</v>
      </c>
      <c r="BH133" s="109">
        <f>IF(U133="zníž. prenesená",N133,0)</f>
        <v>0</v>
      </c>
      <c r="BI133" s="109">
        <f>IF(U133="nulová",N133,0)</f>
        <v>0</v>
      </c>
      <c r="BJ133" s="18" t="s">
        <v>87</v>
      </c>
      <c r="BK133" s="169">
        <f>ROUND(L133*K133,3)</f>
        <v>0</v>
      </c>
      <c r="BL133" s="18" t="s">
        <v>193</v>
      </c>
      <c r="BM133" s="18" t="s">
        <v>1711</v>
      </c>
    </row>
    <row r="134" spans="2:65" s="10" customFormat="1" ht="37.35" customHeight="1">
      <c r="B134" s="150"/>
      <c r="C134" s="151"/>
      <c r="D134" s="152" t="s">
        <v>146</v>
      </c>
      <c r="E134" s="271"/>
      <c r="F134" s="271"/>
      <c r="G134" s="271"/>
      <c r="H134" s="271"/>
      <c r="I134" s="271"/>
      <c r="J134" s="271"/>
      <c r="K134" s="271"/>
      <c r="L134" s="152"/>
      <c r="M134" s="152"/>
      <c r="N134" s="377">
        <f>BK134</f>
        <v>0</v>
      </c>
      <c r="O134" s="378"/>
      <c r="P134" s="378"/>
      <c r="Q134" s="378"/>
      <c r="R134" s="153"/>
      <c r="T134" s="154"/>
      <c r="U134" s="151"/>
      <c r="V134" s="151"/>
      <c r="W134" s="155">
        <f>W135+W138+W142+W149+W151</f>
        <v>0</v>
      </c>
      <c r="X134" s="151"/>
      <c r="Y134" s="155">
        <f>Y135+Y138+Y142+Y149+Y151</f>
        <v>2.2498230600000002</v>
      </c>
      <c r="Z134" s="151"/>
      <c r="AA134" s="156">
        <f>AA135+AA138+AA142+AA149+AA151</f>
        <v>2.5942767499999997</v>
      </c>
      <c r="AR134" s="157" t="s">
        <v>87</v>
      </c>
      <c r="AT134" s="158" t="s">
        <v>75</v>
      </c>
      <c r="AU134" s="158" t="s">
        <v>76</v>
      </c>
      <c r="AY134" s="157" t="s">
        <v>188</v>
      </c>
      <c r="BK134" s="159">
        <f>BK135+BK138+BK142+BK149+BK151</f>
        <v>0</v>
      </c>
    </row>
    <row r="135" spans="2:65" s="10" customFormat="1" ht="19.899999999999999" customHeight="1">
      <c r="B135" s="150"/>
      <c r="C135" s="151"/>
      <c r="D135" s="160" t="s">
        <v>151</v>
      </c>
      <c r="E135" s="267"/>
      <c r="F135" s="267"/>
      <c r="G135" s="267"/>
      <c r="H135" s="267"/>
      <c r="I135" s="267"/>
      <c r="J135" s="267"/>
      <c r="K135" s="267"/>
      <c r="L135" s="160"/>
      <c r="M135" s="160"/>
      <c r="N135" s="371">
        <f>BK135</f>
        <v>0</v>
      </c>
      <c r="O135" s="372"/>
      <c r="P135" s="372"/>
      <c r="Q135" s="372"/>
      <c r="R135" s="153"/>
      <c r="T135" s="154"/>
      <c r="U135" s="151"/>
      <c r="V135" s="151"/>
      <c r="W135" s="155">
        <f>SUM(W136:W137)</f>
        <v>0</v>
      </c>
      <c r="X135" s="151"/>
      <c r="Y135" s="155">
        <f>SUM(Y136:Y137)</f>
        <v>2.1450290000000001</v>
      </c>
      <c r="Z135" s="151"/>
      <c r="AA135" s="156">
        <f>SUM(AA136:AA137)</f>
        <v>0</v>
      </c>
      <c r="AR135" s="157" t="s">
        <v>87</v>
      </c>
      <c r="AT135" s="158" t="s">
        <v>75</v>
      </c>
      <c r="AU135" s="158" t="s">
        <v>83</v>
      </c>
      <c r="AY135" s="157" t="s">
        <v>188</v>
      </c>
      <c r="BK135" s="159">
        <f>SUM(BK136:BK137)</f>
        <v>0</v>
      </c>
    </row>
    <row r="136" spans="2:65" s="1" customFormat="1" ht="22.5" customHeight="1">
      <c r="B136" s="132"/>
      <c r="C136" s="161" t="s">
        <v>199</v>
      </c>
      <c r="D136" s="161" t="s">
        <v>189</v>
      </c>
      <c r="E136" s="264" t="s">
        <v>679</v>
      </c>
      <c r="F136" s="319" t="s">
        <v>680</v>
      </c>
      <c r="G136" s="319"/>
      <c r="H136" s="319"/>
      <c r="I136" s="319"/>
      <c r="J136" s="265" t="s">
        <v>192</v>
      </c>
      <c r="K136" s="266">
        <v>200.47</v>
      </c>
      <c r="L136" s="320">
        <v>0</v>
      </c>
      <c r="M136" s="320"/>
      <c r="N136" s="321">
        <f>ROUND(L136*K136,3)</f>
        <v>0</v>
      </c>
      <c r="O136" s="321"/>
      <c r="P136" s="321"/>
      <c r="Q136" s="321"/>
      <c r="R136" s="135"/>
      <c r="T136" s="166" t="s">
        <v>5</v>
      </c>
      <c r="U136" s="42" t="s">
        <v>43</v>
      </c>
      <c r="V136" s="36"/>
      <c r="W136" s="167">
        <f>V136*K136</f>
        <v>0</v>
      </c>
      <c r="X136" s="167">
        <v>1.0699999999999999E-2</v>
      </c>
      <c r="Y136" s="167">
        <f>X136*K136</f>
        <v>2.1450290000000001</v>
      </c>
      <c r="Z136" s="167">
        <v>0</v>
      </c>
      <c r="AA136" s="168">
        <f>Z136*K136</f>
        <v>0</v>
      </c>
      <c r="AC136" s="138" t="s">
        <v>1760</v>
      </c>
      <c r="AD136" s="138"/>
      <c r="AE136" s="138"/>
      <c r="AR136" s="18" t="s">
        <v>253</v>
      </c>
      <c r="AT136" s="18" t="s">
        <v>189</v>
      </c>
      <c r="AU136" s="18" t="s">
        <v>87</v>
      </c>
      <c r="AY136" s="18" t="s">
        <v>188</v>
      </c>
      <c r="BE136" s="109">
        <f>IF(U136="základná",N136,0)</f>
        <v>0</v>
      </c>
      <c r="BF136" s="109">
        <f>IF(U136="znížená",N136,0)</f>
        <v>0</v>
      </c>
      <c r="BG136" s="109">
        <f>IF(U136="zákl. prenesená",N136,0)</f>
        <v>0</v>
      </c>
      <c r="BH136" s="109">
        <f>IF(U136="zníž. prenesená",N136,0)</f>
        <v>0</v>
      </c>
      <c r="BI136" s="109">
        <f>IF(U136="nulová",N136,0)</f>
        <v>0</v>
      </c>
      <c r="BJ136" s="18" t="s">
        <v>87</v>
      </c>
      <c r="BK136" s="169">
        <f>ROUND(L136*K136,3)</f>
        <v>0</v>
      </c>
      <c r="BL136" s="18" t="s">
        <v>253</v>
      </c>
      <c r="BM136" s="18" t="s">
        <v>1712</v>
      </c>
    </row>
    <row r="137" spans="2:65" s="1" customFormat="1" ht="31.5" customHeight="1">
      <c r="B137" s="132"/>
      <c r="C137" s="161" t="s">
        <v>193</v>
      </c>
      <c r="D137" s="161" t="s">
        <v>189</v>
      </c>
      <c r="E137" s="264" t="s">
        <v>691</v>
      </c>
      <c r="F137" s="319" t="s">
        <v>692</v>
      </c>
      <c r="G137" s="319"/>
      <c r="H137" s="319"/>
      <c r="I137" s="319"/>
      <c r="J137" s="163" t="s">
        <v>603</v>
      </c>
      <c r="K137" s="272">
        <v>0</v>
      </c>
      <c r="L137" s="320">
        <v>0</v>
      </c>
      <c r="M137" s="320"/>
      <c r="N137" s="321">
        <f>ROUND(L137*K137,3)</f>
        <v>0</v>
      </c>
      <c r="O137" s="321"/>
      <c r="P137" s="321"/>
      <c r="Q137" s="321"/>
      <c r="R137" s="135"/>
      <c r="T137" s="166" t="s">
        <v>5</v>
      </c>
      <c r="U137" s="42" t="s">
        <v>43</v>
      </c>
      <c r="V137" s="36"/>
      <c r="W137" s="167">
        <f>V137*K137</f>
        <v>0</v>
      </c>
      <c r="X137" s="167">
        <v>0</v>
      </c>
      <c r="Y137" s="167">
        <f>X137*K137</f>
        <v>0</v>
      </c>
      <c r="Z137" s="167">
        <v>0</v>
      </c>
      <c r="AA137" s="168">
        <f>Z137*K137</f>
        <v>0</v>
      </c>
      <c r="AR137" s="18" t="s">
        <v>253</v>
      </c>
      <c r="AT137" s="18" t="s">
        <v>189</v>
      </c>
      <c r="AU137" s="18" t="s">
        <v>87</v>
      </c>
      <c r="AY137" s="18" t="s">
        <v>188</v>
      </c>
      <c r="BE137" s="109">
        <f>IF(U137="základná",N137,0)</f>
        <v>0</v>
      </c>
      <c r="BF137" s="109">
        <f>IF(U137="znížená",N137,0)</f>
        <v>0</v>
      </c>
      <c r="BG137" s="109">
        <f>IF(U137="zákl. prenesená",N137,0)</f>
        <v>0</v>
      </c>
      <c r="BH137" s="109">
        <f>IF(U137="zníž. prenesená",N137,0)</f>
        <v>0</v>
      </c>
      <c r="BI137" s="109">
        <f>IF(U137="nulová",N137,0)</f>
        <v>0</v>
      </c>
      <c r="BJ137" s="18" t="s">
        <v>87</v>
      </c>
      <c r="BK137" s="169">
        <f>ROUND(L137*K137,3)</f>
        <v>0</v>
      </c>
      <c r="BL137" s="18" t="s">
        <v>253</v>
      </c>
      <c r="BM137" s="18" t="s">
        <v>1713</v>
      </c>
    </row>
    <row r="138" spans="2:65" s="10" customFormat="1" ht="29.85" customHeight="1">
      <c r="B138" s="150"/>
      <c r="C138" s="151"/>
      <c r="D138" s="160" t="s">
        <v>154</v>
      </c>
      <c r="E138" s="267"/>
      <c r="F138" s="267"/>
      <c r="G138" s="267"/>
      <c r="H138" s="267"/>
      <c r="I138" s="267"/>
      <c r="J138" s="267"/>
      <c r="K138" s="267"/>
      <c r="L138" s="160"/>
      <c r="M138" s="160"/>
      <c r="N138" s="373">
        <f>BK138</f>
        <v>0</v>
      </c>
      <c r="O138" s="374"/>
      <c r="P138" s="374"/>
      <c r="Q138" s="374"/>
      <c r="R138" s="153"/>
      <c r="T138" s="154"/>
      <c r="U138" s="151"/>
      <c r="V138" s="151"/>
      <c r="W138" s="155">
        <f>SUM(W139:W141)</f>
        <v>0</v>
      </c>
      <c r="X138" s="151"/>
      <c r="Y138" s="155">
        <f>SUM(Y139:Y141)</f>
        <v>9.5990000000000008E-4</v>
      </c>
      <c r="Z138" s="151"/>
      <c r="AA138" s="156">
        <f>SUM(AA139:AA141)</f>
        <v>1.1830767499999999</v>
      </c>
      <c r="AR138" s="157" t="s">
        <v>87</v>
      </c>
      <c r="AT138" s="158" t="s">
        <v>75</v>
      </c>
      <c r="AU138" s="158" t="s">
        <v>83</v>
      </c>
      <c r="AY138" s="157" t="s">
        <v>188</v>
      </c>
      <c r="BK138" s="159">
        <f>SUM(BK139:BK141)</f>
        <v>0</v>
      </c>
    </row>
    <row r="139" spans="2:65" s="1" customFormat="1" ht="31.5" customHeight="1">
      <c r="B139" s="132"/>
      <c r="C139" s="161" t="s">
        <v>206</v>
      </c>
      <c r="D139" s="161" t="s">
        <v>189</v>
      </c>
      <c r="E139" s="264" t="s">
        <v>1714</v>
      </c>
      <c r="F139" s="319" t="s">
        <v>1715</v>
      </c>
      <c r="G139" s="319"/>
      <c r="H139" s="319"/>
      <c r="I139" s="319"/>
      <c r="J139" s="265" t="s">
        <v>192</v>
      </c>
      <c r="K139" s="266">
        <v>47.994999999999997</v>
      </c>
      <c r="L139" s="320">
        <v>0</v>
      </c>
      <c r="M139" s="320"/>
      <c r="N139" s="321">
        <f>ROUND(L139*K139,3)</f>
        <v>0</v>
      </c>
      <c r="O139" s="321"/>
      <c r="P139" s="321"/>
      <c r="Q139" s="321"/>
      <c r="R139" s="135"/>
      <c r="T139" s="166" t="s">
        <v>5</v>
      </c>
      <c r="U139" s="42" t="s">
        <v>43</v>
      </c>
      <c r="V139" s="36"/>
      <c r="W139" s="167">
        <f>V139*K139</f>
        <v>0</v>
      </c>
      <c r="X139" s="167">
        <v>0</v>
      </c>
      <c r="Y139" s="167">
        <f>X139*K139</f>
        <v>0</v>
      </c>
      <c r="Z139" s="167">
        <v>2.4649999999999998E-2</v>
      </c>
      <c r="AA139" s="168">
        <f>Z139*K139</f>
        <v>1.1830767499999999</v>
      </c>
      <c r="AR139" s="18" t="s">
        <v>253</v>
      </c>
      <c r="AT139" s="18" t="s">
        <v>189</v>
      </c>
      <c r="AU139" s="18" t="s">
        <v>87</v>
      </c>
      <c r="AY139" s="18" t="s">
        <v>188</v>
      </c>
      <c r="BE139" s="109">
        <f>IF(U139="základná",N139,0)</f>
        <v>0</v>
      </c>
      <c r="BF139" s="109">
        <f>IF(U139="znížená",N139,0)</f>
        <v>0</v>
      </c>
      <c r="BG139" s="109">
        <f>IF(U139="zákl. prenesená",N139,0)</f>
        <v>0</v>
      </c>
      <c r="BH139" s="109">
        <f>IF(U139="zníž. prenesená",N139,0)</f>
        <v>0</v>
      </c>
      <c r="BI139" s="109">
        <f>IF(U139="nulová",N139,0)</f>
        <v>0</v>
      </c>
      <c r="BJ139" s="18" t="s">
        <v>87</v>
      </c>
      <c r="BK139" s="169">
        <f>ROUND(L139*K139,3)</f>
        <v>0</v>
      </c>
      <c r="BL139" s="18" t="s">
        <v>253</v>
      </c>
      <c r="BM139" s="18" t="s">
        <v>1716</v>
      </c>
    </row>
    <row r="140" spans="2:65" s="1" customFormat="1" ht="44.25" customHeight="1">
      <c r="B140" s="132"/>
      <c r="C140" s="161" t="s">
        <v>211</v>
      </c>
      <c r="D140" s="161" t="s">
        <v>189</v>
      </c>
      <c r="E140" s="264" t="s">
        <v>1717</v>
      </c>
      <c r="F140" s="319" t="s">
        <v>1718</v>
      </c>
      <c r="G140" s="319"/>
      <c r="H140" s="319"/>
      <c r="I140" s="319"/>
      <c r="J140" s="265" t="s">
        <v>192</v>
      </c>
      <c r="K140" s="266">
        <v>47.994999999999997</v>
      </c>
      <c r="L140" s="320">
        <v>0</v>
      </c>
      <c r="M140" s="320"/>
      <c r="N140" s="321">
        <f>ROUND(L140*K140,3)</f>
        <v>0</v>
      </c>
      <c r="O140" s="321"/>
      <c r="P140" s="321"/>
      <c r="Q140" s="321"/>
      <c r="R140" s="135"/>
      <c r="T140" s="166" t="s">
        <v>5</v>
      </c>
      <c r="U140" s="42" t="s">
        <v>43</v>
      </c>
      <c r="V140" s="36"/>
      <c r="W140" s="167">
        <f>V140*K140</f>
        <v>0</v>
      </c>
      <c r="X140" s="167">
        <v>2.0000000000000002E-5</v>
      </c>
      <c r="Y140" s="167">
        <f>X140*K140</f>
        <v>9.5990000000000008E-4</v>
      </c>
      <c r="Z140" s="167">
        <v>0</v>
      </c>
      <c r="AA140" s="168">
        <f>Z140*K140</f>
        <v>0</v>
      </c>
      <c r="AC140" s="273" t="s">
        <v>1761</v>
      </c>
      <c r="AD140" s="138"/>
      <c r="AE140" s="138"/>
      <c r="AF140" s="138"/>
      <c r="AG140" s="138"/>
      <c r="AR140" s="18" t="s">
        <v>253</v>
      </c>
      <c r="AT140" s="18" t="s">
        <v>189</v>
      </c>
      <c r="AU140" s="18" t="s">
        <v>87</v>
      </c>
      <c r="AY140" s="18" t="s">
        <v>188</v>
      </c>
      <c r="BE140" s="109">
        <f>IF(U140="základná",N140,0)</f>
        <v>0</v>
      </c>
      <c r="BF140" s="109">
        <f>IF(U140="znížená",N140,0)</f>
        <v>0</v>
      </c>
      <c r="BG140" s="109">
        <f>IF(U140="zákl. prenesená",N140,0)</f>
        <v>0</v>
      </c>
      <c r="BH140" s="109">
        <f>IF(U140="zníž. prenesená",N140,0)</f>
        <v>0</v>
      </c>
      <c r="BI140" s="109">
        <f>IF(U140="nulová",N140,0)</f>
        <v>0</v>
      </c>
      <c r="BJ140" s="18" t="s">
        <v>87</v>
      </c>
      <c r="BK140" s="169">
        <f>ROUND(L140*K140,3)</f>
        <v>0</v>
      </c>
      <c r="BL140" s="18" t="s">
        <v>253</v>
      </c>
      <c r="BM140" s="18" t="s">
        <v>1719</v>
      </c>
    </row>
    <row r="141" spans="2:65" s="1" customFormat="1" ht="31.5" customHeight="1">
      <c r="B141" s="132"/>
      <c r="C141" s="161" t="s">
        <v>215</v>
      </c>
      <c r="D141" s="161" t="s">
        <v>189</v>
      </c>
      <c r="E141" s="264" t="s">
        <v>840</v>
      </c>
      <c r="F141" s="319" t="s">
        <v>841</v>
      </c>
      <c r="G141" s="319"/>
      <c r="H141" s="319"/>
      <c r="I141" s="319"/>
      <c r="J141" s="163" t="s">
        <v>603</v>
      </c>
      <c r="K141" s="272">
        <v>0</v>
      </c>
      <c r="L141" s="320">
        <v>0</v>
      </c>
      <c r="M141" s="320"/>
      <c r="N141" s="321">
        <f>ROUND(L141*K141,3)</f>
        <v>0</v>
      </c>
      <c r="O141" s="321"/>
      <c r="P141" s="321"/>
      <c r="Q141" s="321"/>
      <c r="R141" s="135"/>
      <c r="T141" s="166" t="s">
        <v>5</v>
      </c>
      <c r="U141" s="42" t="s">
        <v>43</v>
      </c>
      <c r="V141" s="36"/>
      <c r="W141" s="167">
        <f>V141*K141</f>
        <v>0</v>
      </c>
      <c r="X141" s="167">
        <v>0</v>
      </c>
      <c r="Y141" s="167">
        <f>X141*K141</f>
        <v>0</v>
      </c>
      <c r="Z141" s="167">
        <v>0</v>
      </c>
      <c r="AA141" s="168">
        <f>Z141*K141</f>
        <v>0</v>
      </c>
      <c r="AR141" s="18" t="s">
        <v>253</v>
      </c>
      <c r="AT141" s="18" t="s">
        <v>189</v>
      </c>
      <c r="AU141" s="18" t="s">
        <v>87</v>
      </c>
      <c r="AY141" s="18" t="s">
        <v>188</v>
      </c>
      <c r="BE141" s="109">
        <f>IF(U141="základná",N141,0)</f>
        <v>0</v>
      </c>
      <c r="BF141" s="109">
        <f>IF(U141="znížená",N141,0)</f>
        <v>0</v>
      </c>
      <c r="BG141" s="109">
        <f>IF(U141="zákl. prenesená",N141,0)</f>
        <v>0</v>
      </c>
      <c r="BH141" s="109">
        <f>IF(U141="zníž. prenesená",N141,0)</f>
        <v>0</v>
      </c>
      <c r="BI141" s="109">
        <f>IF(U141="nulová",N141,0)</f>
        <v>0</v>
      </c>
      <c r="BJ141" s="18" t="s">
        <v>87</v>
      </c>
      <c r="BK141" s="169">
        <f>ROUND(L141*K141,3)</f>
        <v>0</v>
      </c>
      <c r="BL141" s="18" t="s">
        <v>253</v>
      </c>
      <c r="BM141" s="18" t="s">
        <v>1720</v>
      </c>
    </row>
    <row r="142" spans="2:65" s="10" customFormat="1" ht="29.85" customHeight="1">
      <c r="B142" s="150"/>
      <c r="C142" s="151"/>
      <c r="D142" s="160" t="s">
        <v>155</v>
      </c>
      <c r="E142" s="267"/>
      <c r="F142" s="267"/>
      <c r="G142" s="267"/>
      <c r="H142" s="267"/>
      <c r="I142" s="267"/>
      <c r="J142" s="267"/>
      <c r="K142" s="267"/>
      <c r="L142" s="160"/>
      <c r="M142" s="160"/>
      <c r="N142" s="373">
        <f>BK142</f>
        <v>0</v>
      </c>
      <c r="O142" s="374"/>
      <c r="P142" s="374"/>
      <c r="Q142" s="374"/>
      <c r="R142" s="153"/>
      <c r="T142" s="154"/>
      <c r="U142" s="151"/>
      <c r="V142" s="151"/>
      <c r="W142" s="155">
        <f>SUM(W143:W148)</f>
        <v>0</v>
      </c>
      <c r="X142" s="151"/>
      <c r="Y142" s="155">
        <f>SUM(Y143:Y148)</f>
        <v>8.7978000000000001E-2</v>
      </c>
      <c r="Z142" s="151"/>
      <c r="AA142" s="156">
        <f>SUM(AA143:AA148)</f>
        <v>1.4112</v>
      </c>
      <c r="AR142" s="157" t="s">
        <v>87</v>
      </c>
      <c r="AT142" s="158" t="s">
        <v>75</v>
      </c>
      <c r="AU142" s="158" t="s">
        <v>83</v>
      </c>
      <c r="AY142" s="157" t="s">
        <v>188</v>
      </c>
      <c r="BK142" s="159">
        <f>SUM(BK143:BK148)</f>
        <v>0</v>
      </c>
    </row>
    <row r="143" spans="2:65" s="1" customFormat="1" ht="22.5" customHeight="1">
      <c r="B143" s="132"/>
      <c r="C143" s="161" t="s">
        <v>219</v>
      </c>
      <c r="D143" s="161" t="s">
        <v>189</v>
      </c>
      <c r="E143" s="264" t="s">
        <v>1721</v>
      </c>
      <c r="F143" s="319" t="s">
        <v>1722</v>
      </c>
      <c r="G143" s="319"/>
      <c r="H143" s="319"/>
      <c r="I143" s="319"/>
      <c r="J143" s="265" t="s">
        <v>192</v>
      </c>
      <c r="K143" s="266">
        <v>201.6</v>
      </c>
      <c r="L143" s="320">
        <v>0</v>
      </c>
      <c r="M143" s="320"/>
      <c r="N143" s="321">
        <f t="shared" ref="N143:N148" si="5">ROUND(L143*K143,3)</f>
        <v>0</v>
      </c>
      <c r="O143" s="321"/>
      <c r="P143" s="321"/>
      <c r="Q143" s="321"/>
      <c r="R143" s="135"/>
      <c r="T143" s="166" t="s">
        <v>5</v>
      </c>
      <c r="U143" s="42" t="s">
        <v>43</v>
      </c>
      <c r="V143" s="36"/>
      <c r="W143" s="167">
        <f t="shared" ref="W143:W148" si="6">V143*K143</f>
        <v>0</v>
      </c>
      <c r="X143" s="167">
        <v>0</v>
      </c>
      <c r="Y143" s="167">
        <f t="shared" ref="Y143:Y148" si="7">X143*K143</f>
        <v>0</v>
      </c>
      <c r="Z143" s="167">
        <v>5.0000000000000001E-3</v>
      </c>
      <c r="AA143" s="168">
        <f t="shared" ref="AA143:AA148" si="8">Z143*K143</f>
        <v>1.008</v>
      </c>
      <c r="AR143" s="18" t="s">
        <v>253</v>
      </c>
      <c r="AT143" s="18" t="s">
        <v>189</v>
      </c>
      <c r="AU143" s="18" t="s">
        <v>87</v>
      </c>
      <c r="AY143" s="18" t="s">
        <v>188</v>
      </c>
      <c r="BE143" s="109">
        <f t="shared" ref="BE143:BE148" si="9">IF(U143="základná",N143,0)</f>
        <v>0</v>
      </c>
      <c r="BF143" s="109">
        <f t="shared" ref="BF143:BF148" si="10">IF(U143="znížená",N143,0)</f>
        <v>0</v>
      </c>
      <c r="BG143" s="109">
        <f t="shared" ref="BG143:BG148" si="11">IF(U143="zákl. prenesená",N143,0)</f>
        <v>0</v>
      </c>
      <c r="BH143" s="109">
        <f t="shared" ref="BH143:BH148" si="12">IF(U143="zníž. prenesená",N143,0)</f>
        <v>0</v>
      </c>
      <c r="BI143" s="109">
        <f t="shared" ref="BI143:BI148" si="13">IF(U143="nulová",N143,0)</f>
        <v>0</v>
      </c>
      <c r="BJ143" s="18" t="s">
        <v>87</v>
      </c>
      <c r="BK143" s="169">
        <f t="shared" ref="BK143:BK148" si="14">ROUND(L143*K143,3)</f>
        <v>0</v>
      </c>
      <c r="BL143" s="18" t="s">
        <v>253</v>
      </c>
      <c r="BM143" s="18" t="s">
        <v>1723</v>
      </c>
    </row>
    <row r="144" spans="2:65" s="1" customFormat="1" ht="22.5" customHeight="1">
      <c r="B144" s="132"/>
      <c r="C144" s="161" t="s">
        <v>223</v>
      </c>
      <c r="D144" s="161" t="s">
        <v>189</v>
      </c>
      <c r="E144" s="264" t="s">
        <v>1724</v>
      </c>
      <c r="F144" s="319" t="s">
        <v>1725</v>
      </c>
      <c r="G144" s="319"/>
      <c r="H144" s="319"/>
      <c r="I144" s="319"/>
      <c r="J144" s="265" t="s">
        <v>192</v>
      </c>
      <c r="K144" s="266">
        <v>201.6</v>
      </c>
      <c r="L144" s="320">
        <v>0</v>
      </c>
      <c r="M144" s="320"/>
      <c r="N144" s="321">
        <f t="shared" si="5"/>
        <v>0</v>
      </c>
      <c r="O144" s="321"/>
      <c r="P144" s="321"/>
      <c r="Q144" s="321"/>
      <c r="R144" s="135"/>
      <c r="T144" s="166" t="s">
        <v>5</v>
      </c>
      <c r="U144" s="42" t="s">
        <v>43</v>
      </c>
      <c r="V144" s="36"/>
      <c r="W144" s="167">
        <f t="shared" si="6"/>
        <v>0</v>
      </c>
      <c r="X144" s="167">
        <v>0</v>
      </c>
      <c r="Y144" s="167">
        <f t="shared" si="7"/>
        <v>0</v>
      </c>
      <c r="Z144" s="167">
        <v>2E-3</v>
      </c>
      <c r="AA144" s="168">
        <f t="shared" si="8"/>
        <v>0.4032</v>
      </c>
      <c r="AR144" s="18" t="s">
        <v>253</v>
      </c>
      <c r="AT144" s="18" t="s">
        <v>189</v>
      </c>
      <c r="AU144" s="18" t="s">
        <v>87</v>
      </c>
      <c r="AY144" s="18" t="s">
        <v>188</v>
      </c>
      <c r="BE144" s="109">
        <f t="shared" si="9"/>
        <v>0</v>
      </c>
      <c r="BF144" s="109">
        <f t="shared" si="10"/>
        <v>0</v>
      </c>
      <c r="BG144" s="109">
        <f t="shared" si="11"/>
        <v>0</v>
      </c>
      <c r="BH144" s="109">
        <f t="shared" si="12"/>
        <v>0</v>
      </c>
      <c r="BI144" s="109">
        <f t="shared" si="13"/>
        <v>0</v>
      </c>
      <c r="BJ144" s="18" t="s">
        <v>87</v>
      </c>
      <c r="BK144" s="169">
        <f t="shared" si="14"/>
        <v>0</v>
      </c>
      <c r="BL144" s="18" t="s">
        <v>253</v>
      </c>
      <c r="BM144" s="18" t="s">
        <v>1726</v>
      </c>
    </row>
    <row r="145" spans="2:65" s="1" customFormat="1" ht="44.25" customHeight="1">
      <c r="B145" s="132"/>
      <c r="C145" s="161" t="s">
        <v>227</v>
      </c>
      <c r="D145" s="161" t="s">
        <v>189</v>
      </c>
      <c r="E145" s="264" t="s">
        <v>884</v>
      </c>
      <c r="F145" s="319" t="s">
        <v>885</v>
      </c>
      <c r="G145" s="319"/>
      <c r="H145" s="319"/>
      <c r="I145" s="319"/>
      <c r="J145" s="265" t="s">
        <v>394</v>
      </c>
      <c r="K145" s="266">
        <v>1466.3</v>
      </c>
      <c r="L145" s="320">
        <v>0</v>
      </c>
      <c r="M145" s="320"/>
      <c r="N145" s="321">
        <f t="shared" si="5"/>
        <v>0</v>
      </c>
      <c r="O145" s="321"/>
      <c r="P145" s="321"/>
      <c r="Q145" s="321"/>
      <c r="R145" s="135"/>
      <c r="T145" s="166" t="s">
        <v>5</v>
      </c>
      <c r="U145" s="42" t="s">
        <v>43</v>
      </c>
      <c r="V145" s="36"/>
      <c r="W145" s="167">
        <f t="shared" si="6"/>
        <v>0</v>
      </c>
      <c r="X145" s="167">
        <v>6.0000000000000002E-5</v>
      </c>
      <c r="Y145" s="167">
        <f t="shared" si="7"/>
        <v>8.7978000000000001E-2</v>
      </c>
      <c r="Z145" s="167">
        <v>0</v>
      </c>
      <c r="AA145" s="168">
        <f t="shared" si="8"/>
        <v>0</v>
      </c>
      <c r="AR145" s="18" t="s">
        <v>253</v>
      </c>
      <c r="AT145" s="18" t="s">
        <v>189</v>
      </c>
      <c r="AU145" s="18" t="s">
        <v>87</v>
      </c>
      <c r="AY145" s="18" t="s">
        <v>188</v>
      </c>
      <c r="BE145" s="109">
        <f t="shared" si="9"/>
        <v>0</v>
      </c>
      <c r="BF145" s="109">
        <f t="shared" si="10"/>
        <v>0</v>
      </c>
      <c r="BG145" s="109">
        <f t="shared" si="11"/>
        <v>0</v>
      </c>
      <c r="BH145" s="109">
        <f t="shared" si="12"/>
        <v>0</v>
      </c>
      <c r="BI145" s="109">
        <f t="shared" si="13"/>
        <v>0</v>
      </c>
      <c r="BJ145" s="18" t="s">
        <v>87</v>
      </c>
      <c r="BK145" s="169">
        <f t="shared" si="14"/>
        <v>0</v>
      </c>
      <c r="BL145" s="18" t="s">
        <v>253</v>
      </c>
      <c r="BM145" s="18" t="s">
        <v>1727</v>
      </c>
    </row>
    <row r="146" spans="2:65" s="1" customFormat="1" ht="22.5" customHeight="1">
      <c r="B146" s="132"/>
      <c r="C146" s="170" t="s">
        <v>231</v>
      </c>
      <c r="D146" s="170" t="s">
        <v>236</v>
      </c>
      <c r="E146" s="268" t="s">
        <v>1728</v>
      </c>
      <c r="F146" s="331" t="s">
        <v>1729</v>
      </c>
      <c r="G146" s="331"/>
      <c r="H146" s="331"/>
      <c r="I146" s="331"/>
      <c r="J146" s="269" t="s">
        <v>394</v>
      </c>
      <c r="K146" s="270">
        <v>1014.5</v>
      </c>
      <c r="L146" s="332">
        <v>0</v>
      </c>
      <c r="M146" s="332"/>
      <c r="N146" s="333">
        <f t="shared" si="5"/>
        <v>0</v>
      </c>
      <c r="O146" s="321"/>
      <c r="P146" s="321"/>
      <c r="Q146" s="321"/>
      <c r="R146" s="135"/>
      <c r="T146" s="166" t="s">
        <v>5</v>
      </c>
      <c r="U146" s="42" t="s">
        <v>43</v>
      </c>
      <c r="V146" s="36"/>
      <c r="W146" s="167">
        <f t="shared" si="6"/>
        <v>0</v>
      </c>
      <c r="X146" s="167">
        <v>0</v>
      </c>
      <c r="Y146" s="167">
        <f t="shared" si="7"/>
        <v>0</v>
      </c>
      <c r="Z146" s="167">
        <v>0</v>
      </c>
      <c r="AA146" s="168">
        <f t="shared" si="8"/>
        <v>0</v>
      </c>
      <c r="AR146" s="18" t="s">
        <v>317</v>
      </c>
      <c r="AT146" s="18" t="s">
        <v>236</v>
      </c>
      <c r="AU146" s="18" t="s">
        <v>87</v>
      </c>
      <c r="AY146" s="18" t="s">
        <v>188</v>
      </c>
      <c r="BE146" s="109">
        <f t="shared" si="9"/>
        <v>0</v>
      </c>
      <c r="BF146" s="109">
        <f t="shared" si="10"/>
        <v>0</v>
      </c>
      <c r="BG146" s="109">
        <f t="shared" si="11"/>
        <v>0</v>
      </c>
      <c r="BH146" s="109">
        <f t="shared" si="12"/>
        <v>0</v>
      </c>
      <c r="BI146" s="109">
        <f t="shared" si="13"/>
        <v>0</v>
      </c>
      <c r="BJ146" s="18" t="s">
        <v>87</v>
      </c>
      <c r="BK146" s="169">
        <f t="shared" si="14"/>
        <v>0</v>
      </c>
      <c r="BL146" s="18" t="s">
        <v>253</v>
      </c>
      <c r="BM146" s="18" t="s">
        <v>1730</v>
      </c>
    </row>
    <row r="147" spans="2:65" s="1" customFormat="1" ht="22.5" customHeight="1">
      <c r="B147" s="132"/>
      <c r="C147" s="170" t="s">
        <v>235</v>
      </c>
      <c r="D147" s="170" t="s">
        <v>236</v>
      </c>
      <c r="E147" s="268" t="s">
        <v>1731</v>
      </c>
      <c r="F147" s="331" t="s">
        <v>1732</v>
      </c>
      <c r="G147" s="331"/>
      <c r="H147" s="331"/>
      <c r="I147" s="331"/>
      <c r="J147" s="269" t="s">
        <v>394</v>
      </c>
      <c r="K147" s="270">
        <v>451.8</v>
      </c>
      <c r="L147" s="332">
        <v>0</v>
      </c>
      <c r="M147" s="332"/>
      <c r="N147" s="333">
        <f t="shared" si="5"/>
        <v>0</v>
      </c>
      <c r="O147" s="321"/>
      <c r="P147" s="321"/>
      <c r="Q147" s="321"/>
      <c r="R147" s="135"/>
      <c r="T147" s="166" t="s">
        <v>5</v>
      </c>
      <c r="U147" s="42" t="s">
        <v>43</v>
      </c>
      <c r="V147" s="36"/>
      <c r="W147" s="167">
        <f t="shared" si="6"/>
        <v>0</v>
      </c>
      <c r="X147" s="167">
        <v>0</v>
      </c>
      <c r="Y147" s="167">
        <f t="shared" si="7"/>
        <v>0</v>
      </c>
      <c r="Z147" s="167">
        <v>0</v>
      </c>
      <c r="AA147" s="168">
        <f t="shared" si="8"/>
        <v>0</v>
      </c>
      <c r="AR147" s="18" t="s">
        <v>317</v>
      </c>
      <c r="AT147" s="18" t="s">
        <v>236</v>
      </c>
      <c r="AU147" s="18" t="s">
        <v>87</v>
      </c>
      <c r="AY147" s="18" t="s">
        <v>188</v>
      </c>
      <c r="BE147" s="109">
        <f t="shared" si="9"/>
        <v>0</v>
      </c>
      <c r="BF147" s="109">
        <f t="shared" si="10"/>
        <v>0</v>
      </c>
      <c r="BG147" s="109">
        <f t="shared" si="11"/>
        <v>0</v>
      </c>
      <c r="BH147" s="109">
        <f t="shared" si="12"/>
        <v>0</v>
      </c>
      <c r="BI147" s="109">
        <f t="shared" si="13"/>
        <v>0</v>
      </c>
      <c r="BJ147" s="18" t="s">
        <v>87</v>
      </c>
      <c r="BK147" s="169">
        <f t="shared" si="14"/>
        <v>0</v>
      </c>
      <c r="BL147" s="18" t="s">
        <v>253</v>
      </c>
      <c r="BM147" s="18" t="s">
        <v>1733</v>
      </c>
    </row>
    <row r="148" spans="2:65" s="1" customFormat="1" ht="31.5" customHeight="1">
      <c r="B148" s="132"/>
      <c r="C148" s="161" t="s">
        <v>240</v>
      </c>
      <c r="D148" s="161" t="s">
        <v>189</v>
      </c>
      <c r="E148" s="264" t="s">
        <v>908</v>
      </c>
      <c r="F148" s="319" t="s">
        <v>909</v>
      </c>
      <c r="G148" s="319"/>
      <c r="H148" s="319"/>
      <c r="I148" s="319"/>
      <c r="J148" s="405" t="s">
        <v>603</v>
      </c>
      <c r="K148" s="272">
        <v>0</v>
      </c>
      <c r="L148" s="320">
        <v>0</v>
      </c>
      <c r="M148" s="320"/>
      <c r="N148" s="321">
        <f>ROUND(L148*K148,3)</f>
        <v>0</v>
      </c>
      <c r="O148" s="321"/>
      <c r="P148" s="321"/>
      <c r="Q148" s="321"/>
      <c r="R148" s="135"/>
      <c r="T148" s="166" t="s">
        <v>5</v>
      </c>
      <c r="U148" s="42" t="s">
        <v>43</v>
      </c>
      <c r="V148" s="36"/>
      <c r="W148" s="167">
        <f t="shared" si="6"/>
        <v>0</v>
      </c>
      <c r="X148" s="167">
        <v>0</v>
      </c>
      <c r="Y148" s="167">
        <f t="shared" si="7"/>
        <v>0</v>
      </c>
      <c r="Z148" s="167">
        <v>0</v>
      </c>
      <c r="AA148" s="168">
        <f t="shared" si="8"/>
        <v>0</v>
      </c>
      <c r="AR148" s="18" t="s">
        <v>253</v>
      </c>
      <c r="AT148" s="18" t="s">
        <v>189</v>
      </c>
      <c r="AU148" s="18" t="s">
        <v>87</v>
      </c>
      <c r="AY148" s="18" t="s">
        <v>188</v>
      </c>
      <c r="BE148" s="109">
        <f t="shared" si="9"/>
        <v>0</v>
      </c>
      <c r="BF148" s="109">
        <f t="shared" si="10"/>
        <v>0</v>
      </c>
      <c r="BG148" s="109">
        <f t="shared" si="11"/>
        <v>0</v>
      </c>
      <c r="BH148" s="109">
        <f t="shared" si="12"/>
        <v>0</v>
      </c>
      <c r="BI148" s="109">
        <f t="shared" si="13"/>
        <v>0</v>
      </c>
      <c r="BJ148" s="18" t="s">
        <v>87</v>
      </c>
      <c r="BK148" s="169">
        <f t="shared" si="14"/>
        <v>0</v>
      </c>
      <c r="BL148" s="18" t="s">
        <v>253</v>
      </c>
      <c r="BM148" s="18" t="s">
        <v>1734</v>
      </c>
    </row>
    <row r="149" spans="2:65" s="10" customFormat="1" ht="29.85" customHeight="1">
      <c r="B149" s="150"/>
      <c r="C149" s="151"/>
      <c r="D149" s="160" t="s">
        <v>161</v>
      </c>
      <c r="E149" s="267"/>
      <c r="F149" s="267"/>
      <c r="G149" s="267"/>
      <c r="H149" s="267"/>
      <c r="I149" s="267"/>
      <c r="J149" s="267"/>
      <c r="K149" s="267"/>
      <c r="L149" s="160"/>
      <c r="M149" s="160"/>
      <c r="N149" s="373">
        <f>BK149</f>
        <v>0</v>
      </c>
      <c r="O149" s="374"/>
      <c r="P149" s="374"/>
      <c r="Q149" s="374"/>
      <c r="R149" s="153"/>
      <c r="T149" s="154"/>
      <c r="U149" s="151"/>
      <c r="V149" s="151"/>
      <c r="W149" s="155">
        <f>W150</f>
        <v>0</v>
      </c>
      <c r="X149" s="151"/>
      <c r="Y149" s="155">
        <f>Y150</f>
        <v>1.5836159999999998E-2</v>
      </c>
      <c r="Z149" s="151"/>
      <c r="AA149" s="156">
        <f>AA150</f>
        <v>0</v>
      </c>
      <c r="AR149" s="157" t="s">
        <v>87</v>
      </c>
      <c r="AT149" s="158" t="s">
        <v>75</v>
      </c>
      <c r="AU149" s="158" t="s">
        <v>83</v>
      </c>
      <c r="AY149" s="157" t="s">
        <v>188</v>
      </c>
      <c r="BK149" s="159">
        <f>BK150</f>
        <v>0</v>
      </c>
    </row>
    <row r="150" spans="2:65" s="1" customFormat="1" ht="31.5" customHeight="1">
      <c r="B150" s="132"/>
      <c r="C150" s="161" t="s">
        <v>244</v>
      </c>
      <c r="D150" s="161" t="s">
        <v>189</v>
      </c>
      <c r="E150" s="264" t="s">
        <v>1735</v>
      </c>
      <c r="F150" s="319" t="s">
        <v>1736</v>
      </c>
      <c r="G150" s="319"/>
      <c r="H150" s="319"/>
      <c r="I150" s="319"/>
      <c r="J150" s="265" t="s">
        <v>192</v>
      </c>
      <c r="K150" s="266">
        <v>65.983999999999995</v>
      </c>
      <c r="L150" s="320">
        <v>0</v>
      </c>
      <c r="M150" s="320"/>
      <c r="N150" s="321">
        <f>ROUND(L150*K150,3)</f>
        <v>0</v>
      </c>
      <c r="O150" s="321"/>
      <c r="P150" s="321"/>
      <c r="Q150" s="321"/>
      <c r="R150" s="135"/>
      <c r="T150" s="166" t="s">
        <v>5</v>
      </c>
      <c r="U150" s="42" t="s">
        <v>43</v>
      </c>
      <c r="V150" s="36"/>
      <c r="W150" s="167">
        <f>V150*K150</f>
        <v>0</v>
      </c>
      <c r="X150" s="167">
        <v>2.4000000000000001E-4</v>
      </c>
      <c r="Y150" s="167">
        <f>X150*K150</f>
        <v>1.5836159999999998E-2</v>
      </c>
      <c r="Z150" s="167">
        <v>0</v>
      </c>
      <c r="AA150" s="168">
        <f>Z150*K150</f>
        <v>0</v>
      </c>
      <c r="AC150" s="138" t="s">
        <v>1762</v>
      </c>
      <c r="AD150" s="138"/>
      <c r="AE150" s="138"/>
      <c r="AF150" s="138"/>
      <c r="AG150" s="138"/>
      <c r="AR150" s="18" t="s">
        <v>253</v>
      </c>
      <c r="AT150" s="18" t="s">
        <v>189</v>
      </c>
      <c r="AU150" s="18" t="s">
        <v>87</v>
      </c>
      <c r="AY150" s="18" t="s">
        <v>188</v>
      </c>
      <c r="BE150" s="109">
        <f>IF(U150="základná",N150,0)</f>
        <v>0</v>
      </c>
      <c r="BF150" s="109">
        <f>IF(U150="znížená",N150,0)</f>
        <v>0</v>
      </c>
      <c r="BG150" s="109">
        <f>IF(U150="zákl. prenesená",N150,0)</f>
        <v>0</v>
      </c>
      <c r="BH150" s="109">
        <f>IF(U150="zníž. prenesená",N150,0)</f>
        <v>0</v>
      </c>
      <c r="BI150" s="109">
        <f>IF(U150="nulová",N150,0)</f>
        <v>0</v>
      </c>
      <c r="BJ150" s="18" t="s">
        <v>87</v>
      </c>
      <c r="BK150" s="169">
        <f>ROUND(L150*K150,3)</f>
        <v>0</v>
      </c>
      <c r="BL150" s="18" t="s">
        <v>253</v>
      </c>
      <c r="BM150" s="18" t="s">
        <v>1737</v>
      </c>
    </row>
    <row r="151" spans="2:65" s="10" customFormat="1" ht="29.85" customHeight="1">
      <c r="B151" s="150"/>
      <c r="C151" s="151"/>
      <c r="D151" s="160" t="s">
        <v>1707</v>
      </c>
      <c r="E151" s="267"/>
      <c r="F151" s="267"/>
      <c r="G151" s="267"/>
      <c r="H151" s="267"/>
      <c r="I151" s="267"/>
      <c r="J151" s="267"/>
      <c r="K151" s="267"/>
      <c r="L151" s="160"/>
      <c r="M151" s="160"/>
      <c r="N151" s="373">
        <f>BK151</f>
        <v>0</v>
      </c>
      <c r="O151" s="374"/>
      <c r="P151" s="374"/>
      <c r="Q151" s="374"/>
      <c r="R151" s="153"/>
      <c r="T151" s="154"/>
      <c r="U151" s="151"/>
      <c r="V151" s="151"/>
      <c r="W151" s="155">
        <f>W152</f>
        <v>0</v>
      </c>
      <c r="X151" s="151"/>
      <c r="Y151" s="155">
        <f>Y152</f>
        <v>2.0000000000000002E-5</v>
      </c>
      <c r="Z151" s="151"/>
      <c r="AA151" s="156">
        <f>AA152</f>
        <v>0</v>
      </c>
      <c r="AR151" s="157" t="s">
        <v>87</v>
      </c>
      <c r="AT151" s="158" t="s">
        <v>75</v>
      </c>
      <c r="AU151" s="158" t="s">
        <v>83</v>
      </c>
      <c r="AY151" s="157" t="s">
        <v>188</v>
      </c>
      <c r="BK151" s="159">
        <f>BK152</f>
        <v>0</v>
      </c>
    </row>
    <row r="152" spans="2:65" s="1" customFormat="1" ht="22.5" customHeight="1">
      <c r="B152" s="132"/>
      <c r="C152" s="161" t="s">
        <v>249</v>
      </c>
      <c r="D152" s="161" t="s">
        <v>189</v>
      </c>
      <c r="E152" s="264" t="s">
        <v>1738</v>
      </c>
      <c r="F152" s="319" t="s">
        <v>1739</v>
      </c>
      <c r="G152" s="319"/>
      <c r="H152" s="319"/>
      <c r="I152" s="319"/>
      <c r="J152" s="265" t="s">
        <v>247</v>
      </c>
      <c r="K152" s="266">
        <v>1</v>
      </c>
      <c r="L152" s="320">
        <v>0</v>
      </c>
      <c r="M152" s="320"/>
      <c r="N152" s="321">
        <f>ROUND(L152*K152,3)</f>
        <v>0</v>
      </c>
      <c r="O152" s="321"/>
      <c r="P152" s="321"/>
      <c r="Q152" s="321"/>
      <c r="R152" s="135"/>
      <c r="T152" s="166" t="s">
        <v>5</v>
      </c>
      <c r="U152" s="42" t="s">
        <v>43</v>
      </c>
      <c r="V152" s="36"/>
      <c r="W152" s="167">
        <f>V152*K152</f>
        <v>0</v>
      </c>
      <c r="X152" s="167">
        <v>2.0000000000000002E-5</v>
      </c>
      <c r="Y152" s="167">
        <f>X152*K152</f>
        <v>2.0000000000000002E-5</v>
      </c>
      <c r="Z152" s="167">
        <v>0</v>
      </c>
      <c r="AA152" s="168">
        <f>Z152*K152</f>
        <v>0</v>
      </c>
      <c r="AR152" s="18" t="s">
        <v>253</v>
      </c>
      <c r="AT152" s="18" t="s">
        <v>189</v>
      </c>
      <c r="AU152" s="18" t="s">
        <v>87</v>
      </c>
      <c r="AY152" s="18" t="s">
        <v>188</v>
      </c>
      <c r="BE152" s="109">
        <f>IF(U152="základná",N152,0)</f>
        <v>0</v>
      </c>
      <c r="BF152" s="109">
        <f>IF(U152="znížená",N152,0)</f>
        <v>0</v>
      </c>
      <c r="BG152" s="109">
        <f>IF(U152="zákl. prenesená",N152,0)</f>
        <v>0</v>
      </c>
      <c r="BH152" s="109">
        <f>IF(U152="zníž. prenesená",N152,0)</f>
        <v>0</v>
      </c>
      <c r="BI152" s="109">
        <f>IF(U152="nulová",N152,0)</f>
        <v>0</v>
      </c>
      <c r="BJ152" s="18" t="s">
        <v>87</v>
      </c>
      <c r="BK152" s="169">
        <f>ROUND(L152*K152,3)</f>
        <v>0</v>
      </c>
      <c r="BL152" s="18" t="s">
        <v>253</v>
      </c>
      <c r="BM152" s="18" t="s">
        <v>1740</v>
      </c>
    </row>
    <row r="153" spans="2:65" s="10" customFormat="1" ht="37.35" customHeight="1">
      <c r="B153" s="150"/>
      <c r="C153" s="151"/>
      <c r="D153" s="152" t="s">
        <v>163</v>
      </c>
      <c r="E153" s="271"/>
      <c r="F153" s="271"/>
      <c r="G153" s="271"/>
      <c r="H153" s="271"/>
      <c r="I153" s="271"/>
      <c r="J153" s="271"/>
      <c r="K153" s="271"/>
      <c r="L153" s="152"/>
      <c r="M153" s="152"/>
      <c r="N153" s="375">
        <f>BK153</f>
        <v>0</v>
      </c>
      <c r="O153" s="376"/>
      <c r="P153" s="376"/>
      <c r="Q153" s="376"/>
      <c r="R153" s="153"/>
      <c r="T153" s="154"/>
      <c r="U153" s="151"/>
      <c r="V153" s="151"/>
      <c r="W153" s="155">
        <f>W154</f>
        <v>0</v>
      </c>
      <c r="X153" s="151"/>
      <c r="Y153" s="155">
        <f>Y154</f>
        <v>0</v>
      </c>
      <c r="Z153" s="151"/>
      <c r="AA153" s="156">
        <f>AA154</f>
        <v>0</v>
      </c>
      <c r="AR153" s="157" t="s">
        <v>193</v>
      </c>
      <c r="AT153" s="158" t="s">
        <v>75</v>
      </c>
      <c r="AU153" s="158" t="s">
        <v>76</v>
      </c>
      <c r="AY153" s="157" t="s">
        <v>188</v>
      </c>
      <c r="BK153" s="159">
        <f>BK154</f>
        <v>0</v>
      </c>
    </row>
    <row r="154" spans="2:65" s="1" customFormat="1" ht="22.5" customHeight="1">
      <c r="B154" s="132"/>
      <c r="C154" s="161" t="s">
        <v>253</v>
      </c>
      <c r="D154" s="161" t="s">
        <v>189</v>
      </c>
      <c r="E154" s="264" t="s">
        <v>1051</v>
      </c>
      <c r="F154" s="319" t="s">
        <v>1052</v>
      </c>
      <c r="G154" s="319"/>
      <c r="H154" s="319"/>
      <c r="I154" s="319"/>
      <c r="J154" s="265" t="s">
        <v>1047</v>
      </c>
      <c r="K154" s="266">
        <v>20</v>
      </c>
      <c r="L154" s="320">
        <v>0</v>
      </c>
      <c r="M154" s="320"/>
      <c r="N154" s="321">
        <f>ROUND(L154*K154,3)</f>
        <v>0</v>
      </c>
      <c r="O154" s="321"/>
      <c r="P154" s="321"/>
      <c r="Q154" s="321"/>
      <c r="R154" s="135"/>
      <c r="T154" s="166" t="s">
        <v>5</v>
      </c>
      <c r="U154" s="42" t="s">
        <v>43</v>
      </c>
      <c r="V154" s="36"/>
      <c r="W154" s="167">
        <f>V154*K154</f>
        <v>0</v>
      </c>
      <c r="X154" s="167">
        <v>0</v>
      </c>
      <c r="Y154" s="167">
        <f>X154*K154</f>
        <v>0</v>
      </c>
      <c r="Z154" s="167">
        <v>0</v>
      </c>
      <c r="AA154" s="168">
        <f>Z154*K154</f>
        <v>0</v>
      </c>
      <c r="AR154" s="18" t="s">
        <v>1048</v>
      </c>
      <c r="AT154" s="18" t="s">
        <v>189</v>
      </c>
      <c r="AU154" s="18" t="s">
        <v>83</v>
      </c>
      <c r="AY154" s="18" t="s">
        <v>188</v>
      </c>
      <c r="BE154" s="109">
        <f>IF(U154="základná",N154,0)</f>
        <v>0</v>
      </c>
      <c r="BF154" s="109">
        <f>IF(U154="znížená",N154,0)</f>
        <v>0</v>
      </c>
      <c r="BG154" s="109">
        <f>IF(U154="zákl. prenesená",N154,0)</f>
        <v>0</v>
      </c>
      <c r="BH154" s="109">
        <f>IF(U154="zníž. prenesená",N154,0)</f>
        <v>0</v>
      </c>
      <c r="BI154" s="109">
        <f>IF(U154="nulová",N154,0)</f>
        <v>0</v>
      </c>
      <c r="BJ154" s="18" t="s">
        <v>87</v>
      </c>
      <c r="BK154" s="169">
        <f>ROUND(L154*K154,3)</f>
        <v>0</v>
      </c>
      <c r="BL154" s="18" t="s">
        <v>1048</v>
      </c>
      <c r="BM154" s="18" t="s">
        <v>1741</v>
      </c>
    </row>
    <row r="155" spans="2:65" s="1" customFormat="1" ht="49.9" customHeight="1">
      <c r="B155" s="35"/>
      <c r="C155" s="36"/>
      <c r="D155" s="152" t="s">
        <v>1054</v>
      </c>
      <c r="E155" s="36"/>
      <c r="F155" s="36"/>
      <c r="G155" s="36"/>
      <c r="H155" s="36"/>
      <c r="I155" s="36"/>
      <c r="J155" s="36"/>
      <c r="K155" s="36"/>
      <c r="L155" s="36"/>
      <c r="M155" s="36"/>
      <c r="N155" s="312">
        <f t="shared" ref="N155:N160" si="15">BK155</f>
        <v>0</v>
      </c>
      <c r="O155" s="313"/>
      <c r="P155" s="313"/>
      <c r="Q155" s="313"/>
      <c r="R155" s="37"/>
      <c r="T155" s="172"/>
      <c r="U155" s="36"/>
      <c r="V155" s="36"/>
      <c r="W155" s="36"/>
      <c r="X155" s="36"/>
      <c r="Y155" s="36"/>
      <c r="Z155" s="36"/>
      <c r="AA155" s="69"/>
      <c r="AT155" s="18" t="s">
        <v>75</v>
      </c>
      <c r="AU155" s="18" t="s">
        <v>76</v>
      </c>
      <c r="AY155" s="18" t="s">
        <v>1055</v>
      </c>
      <c r="BK155" s="169">
        <f>SUM(BK156:BK160)</f>
        <v>0</v>
      </c>
    </row>
    <row r="156" spans="2:65" s="1" customFormat="1" ht="22.35" customHeight="1">
      <c r="B156" s="35"/>
      <c r="C156" s="173" t="s">
        <v>5</v>
      </c>
      <c r="D156" s="173" t="s">
        <v>189</v>
      </c>
      <c r="E156" s="174" t="s">
        <v>5</v>
      </c>
      <c r="F156" s="322" t="s">
        <v>5</v>
      </c>
      <c r="G156" s="322"/>
      <c r="H156" s="322"/>
      <c r="I156" s="322"/>
      <c r="J156" s="175" t="s">
        <v>5</v>
      </c>
      <c r="K156" s="165"/>
      <c r="L156" s="320"/>
      <c r="M156" s="369"/>
      <c r="N156" s="321">
        <f t="shared" si="15"/>
        <v>0</v>
      </c>
      <c r="O156" s="321"/>
      <c r="P156" s="321"/>
      <c r="Q156" s="321"/>
      <c r="R156" s="37"/>
      <c r="T156" s="166" t="s">
        <v>5</v>
      </c>
      <c r="U156" s="176" t="s">
        <v>43</v>
      </c>
      <c r="V156" s="36"/>
      <c r="W156" s="36"/>
      <c r="X156" s="36"/>
      <c r="Y156" s="36"/>
      <c r="Z156" s="36"/>
      <c r="AA156" s="69"/>
      <c r="AT156" s="18" t="s">
        <v>1055</v>
      </c>
      <c r="AU156" s="18" t="s">
        <v>83</v>
      </c>
      <c r="AY156" s="18" t="s">
        <v>1055</v>
      </c>
      <c r="BE156" s="109">
        <f>IF(U156="základná",N156,0)</f>
        <v>0</v>
      </c>
      <c r="BF156" s="109">
        <f>IF(U156="znížená",N156,0)</f>
        <v>0</v>
      </c>
      <c r="BG156" s="109">
        <f>IF(U156="zákl. prenesená",N156,0)</f>
        <v>0</v>
      </c>
      <c r="BH156" s="109">
        <f>IF(U156="zníž. prenesená",N156,0)</f>
        <v>0</v>
      </c>
      <c r="BI156" s="109">
        <f>IF(U156="nulová",N156,0)</f>
        <v>0</v>
      </c>
      <c r="BJ156" s="18" t="s">
        <v>87</v>
      </c>
      <c r="BK156" s="169">
        <f>L156*K156</f>
        <v>0</v>
      </c>
    </row>
    <row r="157" spans="2:65" s="1" customFormat="1" ht="22.35" customHeight="1">
      <c r="B157" s="35"/>
      <c r="C157" s="173" t="s">
        <v>5</v>
      </c>
      <c r="D157" s="173" t="s">
        <v>189</v>
      </c>
      <c r="E157" s="174" t="s">
        <v>5</v>
      </c>
      <c r="F157" s="322" t="s">
        <v>5</v>
      </c>
      <c r="G157" s="322"/>
      <c r="H157" s="322"/>
      <c r="I157" s="322"/>
      <c r="J157" s="175" t="s">
        <v>5</v>
      </c>
      <c r="K157" s="165"/>
      <c r="L157" s="320"/>
      <c r="M157" s="369"/>
      <c r="N157" s="321">
        <f t="shared" si="15"/>
        <v>0</v>
      </c>
      <c r="O157" s="321"/>
      <c r="P157" s="321"/>
      <c r="Q157" s="321"/>
      <c r="R157" s="37"/>
      <c r="T157" s="166" t="s">
        <v>5</v>
      </c>
      <c r="U157" s="176" t="s">
        <v>43</v>
      </c>
      <c r="V157" s="36"/>
      <c r="W157" s="36"/>
      <c r="X157" s="36"/>
      <c r="Y157" s="36"/>
      <c r="Z157" s="36"/>
      <c r="AA157" s="69"/>
      <c r="AT157" s="18" t="s">
        <v>1055</v>
      </c>
      <c r="AU157" s="18" t="s">
        <v>83</v>
      </c>
      <c r="AY157" s="18" t="s">
        <v>1055</v>
      </c>
      <c r="BE157" s="109">
        <f>IF(U157="základná",N157,0)</f>
        <v>0</v>
      </c>
      <c r="BF157" s="109">
        <f>IF(U157="znížená",N157,0)</f>
        <v>0</v>
      </c>
      <c r="BG157" s="109">
        <f>IF(U157="zákl. prenesená",N157,0)</f>
        <v>0</v>
      </c>
      <c r="BH157" s="109">
        <f>IF(U157="zníž. prenesená",N157,0)</f>
        <v>0</v>
      </c>
      <c r="BI157" s="109">
        <f>IF(U157="nulová",N157,0)</f>
        <v>0</v>
      </c>
      <c r="BJ157" s="18" t="s">
        <v>87</v>
      </c>
      <c r="BK157" s="169">
        <f>L157*K157</f>
        <v>0</v>
      </c>
    </row>
    <row r="158" spans="2:65" s="1" customFormat="1" ht="22.35" customHeight="1">
      <c r="B158" s="35"/>
      <c r="C158" s="173" t="s">
        <v>5</v>
      </c>
      <c r="D158" s="173" t="s">
        <v>189</v>
      </c>
      <c r="E158" s="174" t="s">
        <v>5</v>
      </c>
      <c r="F158" s="322" t="s">
        <v>5</v>
      </c>
      <c r="G158" s="322"/>
      <c r="H158" s="322"/>
      <c r="I158" s="322"/>
      <c r="J158" s="175" t="s">
        <v>5</v>
      </c>
      <c r="K158" s="165"/>
      <c r="L158" s="320"/>
      <c r="M158" s="369"/>
      <c r="N158" s="321">
        <f>BK158</f>
        <v>0</v>
      </c>
      <c r="O158" s="321"/>
      <c r="P158" s="321"/>
      <c r="Q158" s="321"/>
      <c r="R158" s="37"/>
      <c r="T158" s="166" t="s">
        <v>5</v>
      </c>
      <c r="U158" s="176" t="s">
        <v>43</v>
      </c>
      <c r="V158" s="36"/>
      <c r="W158" s="36"/>
      <c r="X158" s="36"/>
      <c r="Y158" s="36"/>
      <c r="Z158" s="36"/>
      <c r="AA158" s="69"/>
      <c r="AT158" s="18" t="s">
        <v>1055</v>
      </c>
      <c r="AU158" s="18" t="s">
        <v>83</v>
      </c>
      <c r="AY158" s="18" t="s">
        <v>1055</v>
      </c>
      <c r="BE158" s="109">
        <f>IF(U158="základná",N158,0)</f>
        <v>0</v>
      </c>
      <c r="BF158" s="109">
        <f>IF(U158="znížená",N158,0)</f>
        <v>0</v>
      </c>
      <c r="BG158" s="109">
        <f>IF(U158="zákl. prenesená",N158,0)</f>
        <v>0</v>
      </c>
      <c r="BH158" s="109">
        <f>IF(U158="zníž. prenesená",N158,0)</f>
        <v>0</v>
      </c>
      <c r="BI158" s="109">
        <f>IF(U158="nulová",N158,0)</f>
        <v>0</v>
      </c>
      <c r="BJ158" s="18" t="s">
        <v>87</v>
      </c>
      <c r="BK158" s="169">
        <f>L158*K158</f>
        <v>0</v>
      </c>
    </row>
    <row r="159" spans="2:65" s="1" customFormat="1" ht="22.35" customHeight="1">
      <c r="B159" s="35"/>
      <c r="C159" s="173" t="s">
        <v>5</v>
      </c>
      <c r="D159" s="173" t="s">
        <v>189</v>
      </c>
      <c r="E159" s="174" t="s">
        <v>5</v>
      </c>
      <c r="F159" s="322" t="s">
        <v>5</v>
      </c>
      <c r="G159" s="322"/>
      <c r="H159" s="322"/>
      <c r="I159" s="322"/>
      <c r="J159" s="175" t="s">
        <v>5</v>
      </c>
      <c r="K159" s="165"/>
      <c r="L159" s="320"/>
      <c r="M159" s="369"/>
      <c r="N159" s="321">
        <f>BK159</f>
        <v>0</v>
      </c>
      <c r="O159" s="321"/>
      <c r="P159" s="321"/>
      <c r="Q159" s="321"/>
      <c r="R159" s="37"/>
      <c r="T159" s="166" t="s">
        <v>5</v>
      </c>
      <c r="U159" s="176" t="s">
        <v>43</v>
      </c>
      <c r="V159" s="36"/>
      <c r="W159" s="36"/>
      <c r="X159" s="36"/>
      <c r="Y159" s="36"/>
      <c r="Z159" s="36"/>
      <c r="AA159" s="69"/>
      <c r="AT159" s="18" t="s">
        <v>1055</v>
      </c>
      <c r="AU159" s="18" t="s">
        <v>83</v>
      </c>
      <c r="AY159" s="18" t="s">
        <v>1055</v>
      </c>
      <c r="BE159" s="109">
        <f>IF(U159="základná",N159,0)</f>
        <v>0</v>
      </c>
      <c r="BF159" s="109">
        <f>IF(U159="znížená",N159,0)</f>
        <v>0</v>
      </c>
      <c r="BG159" s="109">
        <f>IF(U159="zákl. prenesená",N159,0)</f>
        <v>0</v>
      </c>
      <c r="BH159" s="109">
        <f>IF(U159="zníž. prenesená",N159,0)</f>
        <v>0</v>
      </c>
      <c r="BI159" s="109">
        <f>IF(U159="nulová",N159,0)</f>
        <v>0</v>
      </c>
      <c r="BJ159" s="18" t="s">
        <v>87</v>
      </c>
      <c r="BK159" s="169">
        <f>L159*K159</f>
        <v>0</v>
      </c>
    </row>
    <row r="160" spans="2:65" s="1" customFormat="1" ht="22.35" customHeight="1">
      <c r="B160" s="35"/>
      <c r="C160" s="173" t="s">
        <v>5</v>
      </c>
      <c r="D160" s="173" t="s">
        <v>189</v>
      </c>
      <c r="E160" s="174" t="s">
        <v>5</v>
      </c>
      <c r="F160" s="322" t="s">
        <v>5</v>
      </c>
      <c r="G160" s="322"/>
      <c r="H160" s="322"/>
      <c r="I160" s="322"/>
      <c r="J160" s="175" t="s">
        <v>5</v>
      </c>
      <c r="K160" s="165"/>
      <c r="L160" s="320"/>
      <c r="M160" s="369"/>
      <c r="N160" s="321">
        <f t="shared" si="15"/>
        <v>0</v>
      </c>
      <c r="O160" s="321"/>
      <c r="P160" s="321"/>
      <c r="Q160" s="321"/>
      <c r="R160" s="37"/>
      <c r="T160" s="166" t="s">
        <v>5</v>
      </c>
      <c r="U160" s="176" t="s">
        <v>43</v>
      </c>
      <c r="V160" s="51"/>
      <c r="W160" s="51"/>
      <c r="X160" s="51"/>
      <c r="Y160" s="51"/>
      <c r="Z160" s="51"/>
      <c r="AA160" s="53"/>
      <c r="AT160" s="18" t="s">
        <v>1055</v>
      </c>
      <c r="AU160" s="18" t="s">
        <v>83</v>
      </c>
      <c r="AY160" s="18" t="s">
        <v>1055</v>
      </c>
      <c r="BE160" s="109">
        <f>IF(U160="základná",N160,0)</f>
        <v>0</v>
      </c>
      <c r="BF160" s="109">
        <f>IF(U160="znížená",N160,0)</f>
        <v>0</v>
      </c>
      <c r="BG160" s="109">
        <f>IF(U160="zákl. prenesená",N160,0)</f>
        <v>0</v>
      </c>
      <c r="BH160" s="109">
        <f>IF(U160="zníž. prenesená",N160,0)</f>
        <v>0</v>
      </c>
      <c r="BI160" s="109">
        <f>IF(U160="nulová",N160,0)</f>
        <v>0</v>
      </c>
      <c r="BJ160" s="18" t="s">
        <v>87</v>
      </c>
      <c r="BK160" s="169">
        <f>L160*K160</f>
        <v>0</v>
      </c>
    </row>
    <row r="161" spans="2:18" s="1" customFormat="1" ht="6.95" customHeight="1">
      <c r="B161" s="54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6"/>
    </row>
  </sheetData>
  <sheetProtection password="CF25" sheet="1" objects="1" scenarios="1"/>
  <mergeCells count="151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4:Q94"/>
    <mergeCell ref="N104:Q104"/>
    <mergeCell ref="D105:H105"/>
    <mergeCell ref="N105:Q105"/>
    <mergeCell ref="D106:H106"/>
    <mergeCell ref="N106:Q106"/>
    <mergeCell ref="D107:H107"/>
    <mergeCell ref="N107:Q107"/>
    <mergeCell ref="N108:Q108"/>
    <mergeCell ref="N95:Q95"/>
    <mergeCell ref="N96:Q96"/>
    <mergeCell ref="N97:Q97"/>
    <mergeCell ref="N98:Q98"/>
    <mergeCell ref="N99:Q99"/>
    <mergeCell ref="N100:Q100"/>
    <mergeCell ref="N102:Q102"/>
    <mergeCell ref="D103:H103"/>
    <mergeCell ref="N103:Q103"/>
    <mergeCell ref="F139:I139"/>
    <mergeCell ref="L139:M139"/>
    <mergeCell ref="N139:Q139"/>
    <mergeCell ref="F140:I140"/>
    <mergeCell ref="L140:M140"/>
    <mergeCell ref="N140:Q140"/>
    <mergeCell ref="F131:I131"/>
    <mergeCell ref="L131:M131"/>
    <mergeCell ref="N131:Q131"/>
    <mergeCell ref="F133:I133"/>
    <mergeCell ref="L133:M133"/>
    <mergeCell ref="N133:Q133"/>
    <mergeCell ref="F136:I136"/>
    <mergeCell ref="L136:M136"/>
    <mergeCell ref="N136:Q136"/>
    <mergeCell ref="N147:Q147"/>
    <mergeCell ref="F141:I141"/>
    <mergeCell ref="L141:M141"/>
    <mergeCell ref="N141:Q141"/>
    <mergeCell ref="F143:I143"/>
    <mergeCell ref="L143:M143"/>
    <mergeCell ref="N143:Q143"/>
    <mergeCell ref="F144:I144"/>
    <mergeCell ref="L144:M144"/>
    <mergeCell ref="N144:Q144"/>
    <mergeCell ref="N142:Q142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F156:I156"/>
    <mergeCell ref="L156:M156"/>
    <mergeCell ref="N156:Q156"/>
    <mergeCell ref="F157:I157"/>
    <mergeCell ref="L157:M157"/>
    <mergeCell ref="N157:Q157"/>
    <mergeCell ref="F148:I148"/>
    <mergeCell ref="L148:M148"/>
    <mergeCell ref="N148:Q148"/>
    <mergeCell ref="F150:I150"/>
    <mergeCell ref="L150:M150"/>
    <mergeCell ref="N150:Q150"/>
    <mergeCell ref="F152:I152"/>
    <mergeCell ref="L152:M152"/>
    <mergeCell ref="N152:Q152"/>
    <mergeCell ref="N151:Q151"/>
    <mergeCell ref="N153:Q153"/>
    <mergeCell ref="N155:Q155"/>
    <mergeCell ref="N149:Q149"/>
    <mergeCell ref="F154:I154"/>
    <mergeCell ref="L154:M154"/>
    <mergeCell ref="N154:Q154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H1:K1"/>
    <mergeCell ref="S2:AC2"/>
    <mergeCell ref="N128:Q128"/>
    <mergeCell ref="N129:Q129"/>
    <mergeCell ref="N130:Q130"/>
    <mergeCell ref="N132:Q132"/>
    <mergeCell ref="N134:Q134"/>
    <mergeCell ref="N135:Q135"/>
    <mergeCell ref="N138:Q138"/>
    <mergeCell ref="F137:I137"/>
    <mergeCell ref="L137:M137"/>
    <mergeCell ref="N137:Q137"/>
    <mergeCell ref="L110:Q110"/>
    <mergeCell ref="C116:Q116"/>
    <mergeCell ref="F118:P118"/>
    <mergeCell ref="F119:P119"/>
    <mergeCell ref="F120:P120"/>
    <mergeCell ref="M122:P122"/>
    <mergeCell ref="M124:Q124"/>
    <mergeCell ref="M125:Q125"/>
    <mergeCell ref="F127:I127"/>
    <mergeCell ref="L127:M127"/>
    <mergeCell ref="N127:Q127"/>
    <mergeCell ref="D104:H104"/>
  </mergeCells>
  <dataValidations count="2">
    <dataValidation type="list" allowBlank="1" showInputMessage="1" showErrorMessage="1" error="Povolené sú hodnoty K, M." sqref="D156:D161">
      <formula1>"K, M"</formula1>
    </dataValidation>
    <dataValidation type="list" allowBlank="1" showInputMessage="1" showErrorMessage="1" error="Povolené sú hodnoty základná, znížená, nulová." sqref="U156:U161">
      <formula1>"základná, znížená, nulová"</formula1>
    </dataValidation>
  </dataValidations>
  <hyperlinks>
    <hyperlink ref="F1:G1" location="C2" display="1) Krycí list rozpočtu"/>
    <hyperlink ref="H1:K1" location="C87" display="2) Rekapitulácia rozpočtu"/>
    <hyperlink ref="L1" location="C127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66"/>
  <sheetViews>
    <sheetView showGridLines="0" workbookViewId="0">
      <pane ySplit="1" topLeftCell="A28" activePane="bottomLeft" state="frozen"/>
      <selection pane="bottomLeft" activeCell="M33" sqref="M33:P33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2"/>
      <c r="C1" s="12"/>
      <c r="D1" s="13" t="s">
        <v>1</v>
      </c>
      <c r="E1" s="12"/>
      <c r="F1" s="14" t="s">
        <v>123</v>
      </c>
      <c r="G1" s="14"/>
      <c r="H1" s="368" t="s">
        <v>124</v>
      </c>
      <c r="I1" s="368"/>
      <c r="J1" s="368"/>
      <c r="K1" s="368"/>
      <c r="L1" s="14" t="s">
        <v>125</v>
      </c>
      <c r="M1" s="12"/>
      <c r="N1" s="12"/>
      <c r="O1" s="13" t="s">
        <v>126</v>
      </c>
      <c r="P1" s="12"/>
      <c r="Q1" s="12"/>
      <c r="R1" s="12"/>
      <c r="S1" s="14" t="s">
        <v>127</v>
      </c>
      <c r="T1" s="14"/>
      <c r="U1" s="116"/>
      <c r="V1" s="116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>
      <c r="C2" s="302" t="s">
        <v>7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S2" s="279" t="s">
        <v>8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T2" s="18" t="s">
        <v>111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76</v>
      </c>
    </row>
    <row r="4" spans="1:66" ht="36.950000000000003" customHeight="1">
      <c r="B4" s="22"/>
      <c r="C4" s="347" t="s">
        <v>1763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23"/>
      <c r="T4" s="24" t="s">
        <v>11</v>
      </c>
      <c r="AT4" s="18" t="s">
        <v>6</v>
      </c>
    </row>
    <row r="5" spans="1:66" ht="6.95" customHeight="1">
      <c r="B5" s="2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3"/>
    </row>
    <row r="6" spans="1:66" ht="25.35" customHeight="1">
      <c r="B6" s="22"/>
      <c r="C6" s="26"/>
      <c r="D6" s="30" t="s">
        <v>16</v>
      </c>
      <c r="E6" s="26"/>
      <c r="F6" s="379" t="str">
        <f>'Rekapitulácia stavby 9.2.'!K6</f>
        <v>Poradenské centrum UKF v Nitre - zmena 12/2016</v>
      </c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26"/>
      <c r="R6" s="23"/>
    </row>
    <row r="7" spans="1:66" ht="25.35" customHeight="1">
      <c r="B7" s="22"/>
      <c r="C7" s="26"/>
      <c r="D7" s="30" t="s">
        <v>128</v>
      </c>
      <c r="E7" s="26"/>
      <c r="F7" s="379" t="s">
        <v>1706</v>
      </c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26"/>
      <c r="R7" s="23"/>
    </row>
    <row r="8" spans="1:66" s="1" customFormat="1" ht="32.85" customHeight="1">
      <c r="B8" s="35"/>
      <c r="C8" s="36"/>
      <c r="D8" s="29" t="s">
        <v>130</v>
      </c>
      <c r="E8" s="36"/>
      <c r="F8" s="308" t="s">
        <v>1742</v>
      </c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6"/>
      <c r="R8" s="37"/>
    </row>
    <row r="9" spans="1:66" s="1" customFormat="1" ht="14.45" customHeight="1">
      <c r="B9" s="35"/>
      <c r="C9" s="36"/>
      <c r="D9" s="30" t="s">
        <v>18</v>
      </c>
      <c r="E9" s="36"/>
      <c r="F9" s="28" t="s">
        <v>5</v>
      </c>
      <c r="G9" s="36"/>
      <c r="H9" s="36"/>
      <c r="I9" s="36"/>
      <c r="J9" s="36"/>
      <c r="K9" s="36"/>
      <c r="L9" s="36"/>
      <c r="M9" s="30" t="s">
        <v>19</v>
      </c>
      <c r="N9" s="36"/>
      <c r="O9" s="28" t="s">
        <v>5</v>
      </c>
      <c r="P9" s="36"/>
      <c r="Q9" s="36"/>
      <c r="R9" s="37"/>
    </row>
    <row r="10" spans="1:66" s="1" customFormat="1" ht="14.45" customHeight="1">
      <c r="B10" s="35"/>
      <c r="C10" s="36"/>
      <c r="D10" s="30" t="s">
        <v>20</v>
      </c>
      <c r="E10" s="36"/>
      <c r="F10" s="28" t="s">
        <v>21</v>
      </c>
      <c r="G10" s="36"/>
      <c r="H10" s="36"/>
      <c r="I10" s="36"/>
      <c r="J10" s="36"/>
      <c r="K10" s="36"/>
      <c r="L10" s="36"/>
      <c r="M10" s="30" t="s">
        <v>22</v>
      </c>
      <c r="N10" s="36"/>
      <c r="O10" s="367" t="str">
        <f>'Rekapitulácia stavby 9.2.'!AN8</f>
        <v>19. 12. 2016</v>
      </c>
      <c r="P10" s="382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0" t="s">
        <v>24</v>
      </c>
      <c r="E12" s="36"/>
      <c r="F12" s="36"/>
      <c r="G12" s="36"/>
      <c r="H12" s="36"/>
      <c r="I12" s="36"/>
      <c r="J12" s="36"/>
      <c r="K12" s="36"/>
      <c r="L12" s="36"/>
      <c r="M12" s="30" t="s">
        <v>25</v>
      </c>
      <c r="N12" s="36"/>
      <c r="O12" s="306" t="s">
        <v>5</v>
      </c>
      <c r="P12" s="306"/>
      <c r="Q12" s="36"/>
      <c r="R12" s="37"/>
    </row>
    <row r="13" spans="1:66" s="1" customFormat="1" ht="18" customHeight="1">
      <c r="B13" s="35"/>
      <c r="C13" s="36"/>
      <c r="D13" s="36"/>
      <c r="E13" s="28" t="s">
        <v>26</v>
      </c>
      <c r="F13" s="36"/>
      <c r="G13" s="36"/>
      <c r="H13" s="36"/>
      <c r="I13" s="36"/>
      <c r="J13" s="36"/>
      <c r="K13" s="36"/>
      <c r="L13" s="36"/>
      <c r="M13" s="30" t="s">
        <v>27</v>
      </c>
      <c r="N13" s="36"/>
      <c r="O13" s="306" t="s">
        <v>5</v>
      </c>
      <c r="P13" s="30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0" t="s">
        <v>28</v>
      </c>
      <c r="E15" s="36"/>
      <c r="F15" s="36"/>
      <c r="G15" s="36"/>
      <c r="H15" s="36"/>
      <c r="I15" s="36"/>
      <c r="J15" s="36"/>
      <c r="K15" s="36"/>
      <c r="L15" s="36"/>
      <c r="M15" s="30" t="s">
        <v>25</v>
      </c>
      <c r="N15" s="36"/>
      <c r="O15" s="361" t="str">
        <f>IF('Rekapitulácia stavby 9.2.'!AN13="","",'Rekapitulácia stavby 9.2.'!AN13)</f>
        <v>Vyplň údaj</v>
      </c>
      <c r="P15" s="306"/>
      <c r="Q15" s="36"/>
      <c r="R15" s="37"/>
    </row>
    <row r="16" spans="1:66" s="1" customFormat="1" ht="18" customHeight="1">
      <c r="B16" s="35"/>
      <c r="C16" s="36"/>
      <c r="D16" s="36"/>
      <c r="E16" s="361" t="str">
        <f>IF('Rekapitulácia stavby 9.2.'!E14="","",'Rekapitulácia stavby 9.2.'!E14)</f>
        <v>Vyplň údaj</v>
      </c>
      <c r="F16" s="393"/>
      <c r="G16" s="393"/>
      <c r="H16" s="393"/>
      <c r="I16" s="393"/>
      <c r="J16" s="393"/>
      <c r="K16" s="393"/>
      <c r="L16" s="393"/>
      <c r="M16" s="30" t="s">
        <v>27</v>
      </c>
      <c r="N16" s="36"/>
      <c r="O16" s="361" t="str">
        <f>IF('Rekapitulácia stavby 9.2.'!AN14="","",'Rekapitulácia stavby 9.2.'!AN14)</f>
        <v>Vyplň údaj</v>
      </c>
      <c r="P16" s="30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0" t="s">
        <v>30</v>
      </c>
      <c r="E18" s="36"/>
      <c r="F18" s="36"/>
      <c r="G18" s="36"/>
      <c r="H18" s="36"/>
      <c r="I18" s="36"/>
      <c r="J18" s="36"/>
      <c r="K18" s="36"/>
      <c r="L18" s="36"/>
      <c r="M18" s="30" t="s">
        <v>25</v>
      </c>
      <c r="N18" s="36"/>
      <c r="O18" s="306" t="s">
        <v>5</v>
      </c>
      <c r="P18" s="306"/>
      <c r="Q18" s="36"/>
      <c r="R18" s="37"/>
    </row>
    <row r="19" spans="2:18" s="1" customFormat="1" ht="18" customHeight="1">
      <c r="B19" s="35"/>
      <c r="C19" s="36"/>
      <c r="D19" s="36"/>
      <c r="E19" s="28" t="s">
        <v>31</v>
      </c>
      <c r="F19" s="36"/>
      <c r="G19" s="36"/>
      <c r="H19" s="36"/>
      <c r="I19" s="36"/>
      <c r="J19" s="36"/>
      <c r="K19" s="36"/>
      <c r="L19" s="36"/>
      <c r="M19" s="30" t="s">
        <v>27</v>
      </c>
      <c r="N19" s="36"/>
      <c r="O19" s="306" t="s">
        <v>5</v>
      </c>
      <c r="P19" s="30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0" t="s">
        <v>34</v>
      </c>
      <c r="E21" s="36"/>
      <c r="F21" s="36"/>
      <c r="G21" s="36"/>
      <c r="H21" s="36"/>
      <c r="I21" s="36"/>
      <c r="J21" s="36"/>
      <c r="K21" s="36"/>
      <c r="L21" s="36"/>
      <c r="M21" s="30" t="s">
        <v>25</v>
      </c>
      <c r="N21" s="36"/>
      <c r="O21" s="306" t="s">
        <v>5</v>
      </c>
      <c r="P21" s="306"/>
      <c r="Q21" s="36"/>
      <c r="R21" s="37"/>
    </row>
    <row r="22" spans="2:18" s="1" customFormat="1" ht="18" customHeight="1">
      <c r="B22" s="35"/>
      <c r="C22" s="36"/>
      <c r="D22" s="36"/>
      <c r="E22" s="28" t="s">
        <v>1462</v>
      </c>
      <c r="F22" s="36"/>
      <c r="G22" s="36"/>
      <c r="H22" s="36"/>
      <c r="I22" s="36"/>
      <c r="J22" s="36"/>
      <c r="K22" s="36"/>
      <c r="L22" s="36"/>
      <c r="M22" s="30" t="s">
        <v>27</v>
      </c>
      <c r="N22" s="36"/>
      <c r="O22" s="306" t="s">
        <v>5</v>
      </c>
      <c r="P22" s="30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0" t="s">
        <v>36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22.5" customHeight="1">
      <c r="B25" s="35"/>
      <c r="C25" s="36"/>
      <c r="D25" s="36"/>
      <c r="E25" s="311" t="s">
        <v>5</v>
      </c>
      <c r="F25" s="311"/>
      <c r="G25" s="311"/>
      <c r="H25" s="311"/>
      <c r="I25" s="311"/>
      <c r="J25" s="311"/>
      <c r="K25" s="311"/>
      <c r="L25" s="311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36"/>
      <c r="R27" s="37"/>
    </row>
    <row r="28" spans="2:18" s="1" customFormat="1" ht="14.45" customHeight="1">
      <c r="B28" s="35"/>
      <c r="C28" s="36"/>
      <c r="D28" s="117" t="s">
        <v>132</v>
      </c>
      <c r="E28" s="36"/>
      <c r="F28" s="36"/>
      <c r="G28" s="36"/>
      <c r="H28" s="36"/>
      <c r="I28" s="36"/>
      <c r="J28" s="36"/>
      <c r="K28" s="36"/>
      <c r="L28" s="275"/>
      <c r="M28" s="363">
        <f>N89</f>
        <v>0</v>
      </c>
      <c r="N28" s="363"/>
      <c r="O28" s="363"/>
      <c r="P28" s="363"/>
      <c r="Q28" s="36"/>
      <c r="R28" s="37"/>
    </row>
    <row r="29" spans="2:18" s="1" customFormat="1" ht="14.45" customHeight="1">
      <c r="B29" s="35"/>
      <c r="C29" s="36"/>
      <c r="D29" s="34" t="s">
        <v>117</v>
      </c>
      <c r="E29" s="36"/>
      <c r="F29" s="36"/>
      <c r="G29" s="36"/>
      <c r="H29" s="36"/>
      <c r="I29" s="36"/>
      <c r="J29" s="36"/>
      <c r="K29" s="36"/>
      <c r="L29" s="275"/>
      <c r="M29" s="363">
        <f>N94</f>
        <v>0</v>
      </c>
      <c r="N29" s="363"/>
      <c r="O29" s="363"/>
      <c r="P29" s="363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275"/>
      <c r="M30" s="275"/>
      <c r="N30" s="275"/>
      <c r="O30" s="275"/>
      <c r="P30" s="275"/>
      <c r="Q30" s="36"/>
      <c r="R30" s="37"/>
    </row>
    <row r="31" spans="2:18" s="1" customFormat="1" ht="25.35" customHeight="1">
      <c r="B31" s="35"/>
      <c r="C31" s="36"/>
      <c r="D31" s="118" t="s">
        <v>39</v>
      </c>
      <c r="E31" s="36"/>
      <c r="F31" s="36"/>
      <c r="G31" s="36"/>
      <c r="H31" s="36"/>
      <c r="I31" s="36"/>
      <c r="J31" s="36"/>
      <c r="K31" s="36"/>
      <c r="L31" s="275"/>
      <c r="M31" s="360">
        <f>ROUND(M28+M29,2)</f>
        <v>0</v>
      </c>
      <c r="N31" s="338"/>
      <c r="O31" s="338"/>
      <c r="P31" s="338"/>
      <c r="Q31" s="36"/>
      <c r="R31" s="37"/>
    </row>
    <row r="32" spans="2:18" s="1" customFormat="1" ht="6.95" customHeight="1">
      <c r="B32" s="35"/>
      <c r="C32" s="36"/>
      <c r="D32" s="46"/>
      <c r="E32" s="46"/>
      <c r="F32" s="46"/>
      <c r="G32" s="46"/>
      <c r="H32" s="46"/>
      <c r="I32" s="46"/>
      <c r="J32" s="46"/>
      <c r="K32" s="46"/>
      <c r="L32" s="194"/>
      <c r="M32" s="194"/>
      <c r="N32" s="194"/>
      <c r="O32" s="194"/>
      <c r="P32" s="194"/>
      <c r="Q32" s="36"/>
      <c r="R32" s="37"/>
    </row>
    <row r="33" spans="2:18" s="1" customFormat="1" ht="14.45" customHeight="1">
      <c r="B33" s="35"/>
      <c r="C33" s="36"/>
      <c r="D33" s="40" t="s">
        <v>40</v>
      </c>
      <c r="E33" s="40" t="s">
        <v>41</v>
      </c>
      <c r="F33" s="41">
        <v>0.2</v>
      </c>
      <c r="G33" s="119" t="s">
        <v>42</v>
      </c>
      <c r="H33" s="392">
        <f>ROUND((((SUM(BE94:BE101)+SUM(BE120:BE159))+SUM(BE161:BE165))),2)</f>
        <v>0</v>
      </c>
      <c r="I33" s="381"/>
      <c r="J33" s="381"/>
      <c r="K33" s="36"/>
      <c r="L33" s="275"/>
      <c r="M33" s="356">
        <f>ROUND(((ROUND((SUM(BE94:BE101)+SUM(BE120:BE159)), 2)*F33)+SUM(BE161:BE165)*F33),2)</f>
        <v>0</v>
      </c>
      <c r="N33" s="338"/>
      <c r="O33" s="338"/>
      <c r="P33" s="338"/>
      <c r="Q33" s="36"/>
      <c r="R33" s="37"/>
    </row>
    <row r="34" spans="2:18" s="1" customFormat="1" ht="14.45" customHeight="1">
      <c r="B34" s="35"/>
      <c r="C34" s="36"/>
      <c r="D34" s="36"/>
      <c r="E34" s="40" t="s">
        <v>43</v>
      </c>
      <c r="F34" s="41">
        <v>0.2</v>
      </c>
      <c r="G34" s="119" t="s">
        <v>42</v>
      </c>
      <c r="H34" s="392">
        <f>ROUND((((SUM(BF94:BF101)+SUM(BF120:BF159))+SUM(BF161:BF165))),2)</f>
        <v>0</v>
      </c>
      <c r="I34" s="381"/>
      <c r="J34" s="381"/>
      <c r="K34" s="36"/>
      <c r="L34" s="275"/>
      <c r="M34" s="356">
        <f>ROUND(((ROUND((SUM(BF94:BF101)+SUM(BF120:BF159)), 2)*F34)+SUM(BF161:BF165)*F34),2)</f>
        <v>0</v>
      </c>
      <c r="N34" s="338"/>
      <c r="O34" s="338"/>
      <c r="P34" s="338"/>
      <c r="Q34" s="36"/>
      <c r="R34" s="37"/>
    </row>
    <row r="35" spans="2:18" s="1" customFormat="1" ht="14.45" hidden="1" customHeight="1">
      <c r="B35" s="35"/>
      <c r="C35" s="36"/>
      <c r="D35" s="36"/>
      <c r="E35" s="40" t="s">
        <v>44</v>
      </c>
      <c r="F35" s="41">
        <v>0.2</v>
      </c>
      <c r="G35" s="119" t="s">
        <v>42</v>
      </c>
      <c r="H35" s="392">
        <f>ROUND((((SUM(BG94:BG101)+SUM(BG120:BG159))+SUM(BG161:BG165))),2)</f>
        <v>0</v>
      </c>
      <c r="I35" s="381"/>
      <c r="J35" s="381"/>
      <c r="K35" s="36"/>
      <c r="L35" s="275"/>
      <c r="M35" s="356">
        <v>0</v>
      </c>
      <c r="N35" s="338"/>
      <c r="O35" s="338"/>
      <c r="P35" s="338"/>
      <c r="Q35" s="36"/>
      <c r="R35" s="37"/>
    </row>
    <row r="36" spans="2:18" s="1" customFormat="1" ht="14.45" hidden="1" customHeight="1">
      <c r="B36" s="35"/>
      <c r="C36" s="36"/>
      <c r="D36" s="36"/>
      <c r="E36" s="40" t="s">
        <v>45</v>
      </c>
      <c r="F36" s="41">
        <v>0.2</v>
      </c>
      <c r="G36" s="119" t="s">
        <v>42</v>
      </c>
      <c r="H36" s="392">
        <f>ROUND((((SUM(BH94:BH101)+SUM(BH120:BH159))+SUM(BH161:BH165))),2)</f>
        <v>0</v>
      </c>
      <c r="I36" s="381"/>
      <c r="J36" s="381"/>
      <c r="K36" s="36"/>
      <c r="L36" s="275"/>
      <c r="M36" s="356">
        <v>0</v>
      </c>
      <c r="N36" s="338"/>
      <c r="O36" s="338"/>
      <c r="P36" s="338"/>
      <c r="Q36" s="36"/>
      <c r="R36" s="37"/>
    </row>
    <row r="37" spans="2:18" s="1" customFormat="1" ht="14.45" hidden="1" customHeight="1">
      <c r="B37" s="35"/>
      <c r="C37" s="36"/>
      <c r="D37" s="36"/>
      <c r="E37" s="40" t="s">
        <v>46</v>
      </c>
      <c r="F37" s="41">
        <v>0</v>
      </c>
      <c r="G37" s="119" t="s">
        <v>42</v>
      </c>
      <c r="H37" s="392">
        <f>ROUND((((SUM(BI94:BI101)+SUM(BI120:BI159))+SUM(BI161:BI165))),2)</f>
        <v>0</v>
      </c>
      <c r="I37" s="381"/>
      <c r="J37" s="381"/>
      <c r="K37" s="36"/>
      <c r="L37" s="275"/>
      <c r="M37" s="356">
        <v>0</v>
      </c>
      <c r="N37" s="338"/>
      <c r="O37" s="338"/>
      <c r="P37" s="338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275"/>
      <c r="M38" s="275"/>
      <c r="N38" s="275"/>
      <c r="O38" s="275"/>
      <c r="P38" s="275"/>
      <c r="Q38" s="36"/>
      <c r="R38" s="37"/>
    </row>
    <row r="39" spans="2:18" s="1" customFormat="1" ht="25.35" customHeight="1">
      <c r="B39" s="35"/>
      <c r="C39" s="115"/>
      <c r="D39" s="120" t="s">
        <v>47</v>
      </c>
      <c r="E39" s="70"/>
      <c r="F39" s="70"/>
      <c r="G39" s="121" t="s">
        <v>48</v>
      </c>
      <c r="H39" s="122" t="s">
        <v>49</v>
      </c>
      <c r="I39" s="70"/>
      <c r="J39" s="70"/>
      <c r="K39" s="70"/>
      <c r="L39" s="357">
        <f>SUM(M31:M37)</f>
        <v>0</v>
      </c>
      <c r="M39" s="357"/>
      <c r="N39" s="357"/>
      <c r="O39" s="357"/>
      <c r="P39" s="35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>
      <c r="B42" s="2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3"/>
    </row>
    <row r="43" spans="2:18">
      <c r="B43" s="22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3"/>
    </row>
    <row r="44" spans="2:18">
      <c r="B44" s="2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3"/>
    </row>
    <row r="45" spans="2:18">
      <c r="B45" s="22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3"/>
    </row>
    <row r="46" spans="2:18">
      <c r="B46" s="22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3"/>
    </row>
    <row r="47" spans="2:18">
      <c r="B47" s="2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3"/>
    </row>
    <row r="48" spans="2:18">
      <c r="B48" s="22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3"/>
    </row>
    <row r="49" spans="2:18">
      <c r="B49" s="22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3"/>
    </row>
    <row r="50" spans="2:18" s="1" customFormat="1" ht="15">
      <c r="B50" s="35"/>
      <c r="C50" s="36"/>
      <c r="D50" s="45" t="s">
        <v>50</v>
      </c>
      <c r="E50" s="46"/>
      <c r="F50" s="46"/>
      <c r="G50" s="46"/>
      <c r="H50" s="47"/>
      <c r="I50" s="36"/>
      <c r="J50" s="45" t="s">
        <v>51</v>
      </c>
      <c r="K50" s="46"/>
      <c r="L50" s="46"/>
      <c r="M50" s="46"/>
      <c r="N50" s="46"/>
      <c r="O50" s="46"/>
      <c r="P50" s="47"/>
      <c r="Q50" s="36"/>
      <c r="R50" s="37"/>
    </row>
    <row r="51" spans="2:18">
      <c r="B51" s="22"/>
      <c r="C51" s="26"/>
      <c r="D51" s="48"/>
      <c r="E51" s="26"/>
      <c r="F51" s="26"/>
      <c r="G51" s="26"/>
      <c r="H51" s="49"/>
      <c r="I51" s="26"/>
      <c r="J51" s="48"/>
      <c r="K51" s="26"/>
      <c r="L51" s="26"/>
      <c r="M51" s="26"/>
      <c r="N51" s="26"/>
      <c r="O51" s="26"/>
      <c r="P51" s="49"/>
      <c r="Q51" s="26"/>
      <c r="R51" s="23"/>
    </row>
    <row r="52" spans="2:18">
      <c r="B52" s="22"/>
      <c r="C52" s="26"/>
      <c r="D52" s="48"/>
      <c r="E52" s="26"/>
      <c r="F52" s="26"/>
      <c r="G52" s="26"/>
      <c r="H52" s="49"/>
      <c r="I52" s="26"/>
      <c r="J52" s="48"/>
      <c r="K52" s="26"/>
      <c r="L52" s="26"/>
      <c r="M52" s="26"/>
      <c r="N52" s="26"/>
      <c r="O52" s="26"/>
      <c r="P52" s="49"/>
      <c r="Q52" s="26"/>
      <c r="R52" s="23"/>
    </row>
    <row r="53" spans="2:18">
      <c r="B53" s="22"/>
      <c r="C53" s="26"/>
      <c r="D53" s="48"/>
      <c r="E53" s="26"/>
      <c r="F53" s="26"/>
      <c r="G53" s="26"/>
      <c r="H53" s="49"/>
      <c r="I53" s="26"/>
      <c r="J53" s="48"/>
      <c r="K53" s="26"/>
      <c r="L53" s="26"/>
      <c r="M53" s="26"/>
      <c r="N53" s="26"/>
      <c r="O53" s="26"/>
      <c r="P53" s="49"/>
      <c r="Q53" s="26"/>
      <c r="R53" s="23"/>
    </row>
    <row r="54" spans="2:18">
      <c r="B54" s="22"/>
      <c r="C54" s="26"/>
      <c r="D54" s="48"/>
      <c r="E54" s="26"/>
      <c r="F54" s="26"/>
      <c r="G54" s="26"/>
      <c r="H54" s="49"/>
      <c r="I54" s="26"/>
      <c r="J54" s="48"/>
      <c r="K54" s="26"/>
      <c r="L54" s="26"/>
      <c r="M54" s="26"/>
      <c r="N54" s="26"/>
      <c r="O54" s="26"/>
      <c r="P54" s="49"/>
      <c r="Q54" s="26"/>
      <c r="R54" s="23"/>
    </row>
    <row r="55" spans="2:18">
      <c r="B55" s="22"/>
      <c r="C55" s="26"/>
      <c r="D55" s="48"/>
      <c r="E55" s="26"/>
      <c r="F55" s="26"/>
      <c r="G55" s="26"/>
      <c r="H55" s="49"/>
      <c r="I55" s="26"/>
      <c r="J55" s="48"/>
      <c r="K55" s="26"/>
      <c r="L55" s="26"/>
      <c r="M55" s="26"/>
      <c r="N55" s="26"/>
      <c r="O55" s="26"/>
      <c r="P55" s="49"/>
      <c r="Q55" s="26"/>
      <c r="R55" s="23"/>
    </row>
    <row r="56" spans="2:18">
      <c r="B56" s="22"/>
      <c r="C56" s="26"/>
      <c r="D56" s="48"/>
      <c r="E56" s="26"/>
      <c r="F56" s="26"/>
      <c r="G56" s="26"/>
      <c r="H56" s="49"/>
      <c r="I56" s="26"/>
      <c r="J56" s="48"/>
      <c r="K56" s="26"/>
      <c r="L56" s="26"/>
      <c r="M56" s="26"/>
      <c r="N56" s="26"/>
      <c r="O56" s="26"/>
      <c r="P56" s="49"/>
      <c r="Q56" s="26"/>
      <c r="R56" s="23"/>
    </row>
    <row r="57" spans="2:18">
      <c r="B57" s="22"/>
      <c r="C57" s="26"/>
      <c r="D57" s="48"/>
      <c r="E57" s="26"/>
      <c r="F57" s="26"/>
      <c r="G57" s="26"/>
      <c r="H57" s="49"/>
      <c r="I57" s="26"/>
      <c r="J57" s="48"/>
      <c r="K57" s="26"/>
      <c r="L57" s="26"/>
      <c r="M57" s="26"/>
      <c r="N57" s="26"/>
      <c r="O57" s="26"/>
      <c r="P57" s="49"/>
      <c r="Q57" s="26"/>
      <c r="R57" s="23"/>
    </row>
    <row r="58" spans="2:18">
      <c r="B58" s="22"/>
      <c r="C58" s="26"/>
      <c r="D58" s="48"/>
      <c r="E58" s="26"/>
      <c r="F58" s="26"/>
      <c r="G58" s="26"/>
      <c r="H58" s="49"/>
      <c r="I58" s="26"/>
      <c r="J58" s="48"/>
      <c r="K58" s="26"/>
      <c r="L58" s="26"/>
      <c r="M58" s="26"/>
      <c r="N58" s="26"/>
      <c r="O58" s="26"/>
      <c r="P58" s="49"/>
      <c r="Q58" s="26"/>
      <c r="R58" s="23"/>
    </row>
    <row r="59" spans="2:18" s="1" customFormat="1" ht="15">
      <c r="B59" s="35"/>
      <c r="C59" s="36"/>
      <c r="D59" s="50" t="s">
        <v>52</v>
      </c>
      <c r="E59" s="51"/>
      <c r="F59" s="51"/>
      <c r="G59" s="52" t="s">
        <v>53</v>
      </c>
      <c r="H59" s="53"/>
      <c r="I59" s="36"/>
      <c r="J59" s="50" t="s">
        <v>52</v>
      </c>
      <c r="K59" s="51"/>
      <c r="L59" s="51"/>
      <c r="M59" s="51"/>
      <c r="N59" s="52" t="s">
        <v>53</v>
      </c>
      <c r="O59" s="51"/>
      <c r="P59" s="53"/>
      <c r="Q59" s="36"/>
      <c r="R59" s="37"/>
    </row>
    <row r="60" spans="2:18">
      <c r="B60" s="22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3"/>
    </row>
    <row r="61" spans="2:18" s="1" customFormat="1" ht="15">
      <c r="B61" s="35"/>
      <c r="C61" s="36"/>
      <c r="D61" s="45" t="s">
        <v>54</v>
      </c>
      <c r="E61" s="46"/>
      <c r="F61" s="46"/>
      <c r="G61" s="46"/>
      <c r="H61" s="47"/>
      <c r="I61" s="36"/>
      <c r="J61" s="45" t="s">
        <v>55</v>
      </c>
      <c r="K61" s="46"/>
      <c r="L61" s="46"/>
      <c r="M61" s="46"/>
      <c r="N61" s="46"/>
      <c r="O61" s="46"/>
      <c r="P61" s="47"/>
      <c r="Q61" s="36"/>
      <c r="R61" s="37"/>
    </row>
    <row r="62" spans="2:18">
      <c r="B62" s="22"/>
      <c r="C62" s="26"/>
      <c r="D62" s="48"/>
      <c r="E62" s="26"/>
      <c r="F62" s="26"/>
      <c r="G62" s="26"/>
      <c r="H62" s="49"/>
      <c r="I62" s="26"/>
      <c r="J62" s="48"/>
      <c r="K62" s="26"/>
      <c r="L62" s="26"/>
      <c r="M62" s="26"/>
      <c r="N62" s="26"/>
      <c r="O62" s="26"/>
      <c r="P62" s="49"/>
      <c r="Q62" s="26"/>
      <c r="R62" s="23"/>
    </row>
    <row r="63" spans="2:18">
      <c r="B63" s="22"/>
      <c r="C63" s="26"/>
      <c r="D63" s="48"/>
      <c r="E63" s="26"/>
      <c r="F63" s="26"/>
      <c r="G63" s="26"/>
      <c r="H63" s="49"/>
      <c r="I63" s="26"/>
      <c r="J63" s="48"/>
      <c r="K63" s="26"/>
      <c r="L63" s="26"/>
      <c r="M63" s="26"/>
      <c r="N63" s="26"/>
      <c r="O63" s="26"/>
      <c r="P63" s="49"/>
      <c r="Q63" s="26"/>
      <c r="R63" s="23"/>
    </row>
    <row r="64" spans="2:18">
      <c r="B64" s="22"/>
      <c r="C64" s="26"/>
      <c r="D64" s="48"/>
      <c r="E64" s="26"/>
      <c r="F64" s="26"/>
      <c r="G64" s="26"/>
      <c r="H64" s="49"/>
      <c r="I64" s="26"/>
      <c r="J64" s="48"/>
      <c r="K64" s="26"/>
      <c r="L64" s="26"/>
      <c r="M64" s="26"/>
      <c r="N64" s="26"/>
      <c r="O64" s="26"/>
      <c r="P64" s="49"/>
      <c r="Q64" s="26"/>
      <c r="R64" s="23"/>
    </row>
    <row r="65" spans="2:18">
      <c r="B65" s="22"/>
      <c r="C65" s="26"/>
      <c r="D65" s="48"/>
      <c r="E65" s="26"/>
      <c r="F65" s="26"/>
      <c r="G65" s="26"/>
      <c r="H65" s="49"/>
      <c r="I65" s="26"/>
      <c r="J65" s="48"/>
      <c r="K65" s="26"/>
      <c r="L65" s="26"/>
      <c r="M65" s="26"/>
      <c r="N65" s="26"/>
      <c r="O65" s="26"/>
      <c r="P65" s="49"/>
      <c r="Q65" s="26"/>
      <c r="R65" s="23"/>
    </row>
    <row r="66" spans="2:18">
      <c r="B66" s="22"/>
      <c r="C66" s="26"/>
      <c r="D66" s="48"/>
      <c r="E66" s="26"/>
      <c r="F66" s="26"/>
      <c r="G66" s="26"/>
      <c r="H66" s="49"/>
      <c r="I66" s="26"/>
      <c r="J66" s="48"/>
      <c r="K66" s="26"/>
      <c r="L66" s="26"/>
      <c r="M66" s="26"/>
      <c r="N66" s="26"/>
      <c r="O66" s="26"/>
      <c r="P66" s="49"/>
      <c r="Q66" s="26"/>
      <c r="R66" s="23"/>
    </row>
    <row r="67" spans="2:18">
      <c r="B67" s="22"/>
      <c r="C67" s="26"/>
      <c r="D67" s="48"/>
      <c r="E67" s="26"/>
      <c r="F67" s="26"/>
      <c r="G67" s="26"/>
      <c r="H67" s="49"/>
      <c r="I67" s="26"/>
      <c r="J67" s="48"/>
      <c r="K67" s="26"/>
      <c r="L67" s="26"/>
      <c r="M67" s="26"/>
      <c r="N67" s="26"/>
      <c r="O67" s="26"/>
      <c r="P67" s="49"/>
      <c r="Q67" s="26"/>
      <c r="R67" s="23"/>
    </row>
    <row r="68" spans="2:18">
      <c r="B68" s="22"/>
      <c r="C68" s="26"/>
      <c r="D68" s="48"/>
      <c r="E68" s="26"/>
      <c r="F68" s="26"/>
      <c r="G68" s="26"/>
      <c r="H68" s="49"/>
      <c r="I68" s="26"/>
      <c r="J68" s="48"/>
      <c r="K68" s="26"/>
      <c r="L68" s="26"/>
      <c r="M68" s="26"/>
      <c r="N68" s="26"/>
      <c r="O68" s="26"/>
      <c r="P68" s="49"/>
      <c r="Q68" s="26"/>
      <c r="R68" s="23"/>
    </row>
    <row r="69" spans="2:18">
      <c r="B69" s="22"/>
      <c r="C69" s="26"/>
      <c r="D69" s="48"/>
      <c r="E69" s="26"/>
      <c r="F69" s="26"/>
      <c r="G69" s="26"/>
      <c r="H69" s="49"/>
      <c r="I69" s="26"/>
      <c r="J69" s="48"/>
      <c r="K69" s="26"/>
      <c r="L69" s="26"/>
      <c r="M69" s="26"/>
      <c r="N69" s="26"/>
      <c r="O69" s="26"/>
      <c r="P69" s="49"/>
      <c r="Q69" s="26"/>
      <c r="R69" s="23"/>
    </row>
    <row r="70" spans="2:18" s="1" customFormat="1" ht="15">
      <c r="B70" s="35"/>
      <c r="C70" s="36"/>
      <c r="D70" s="50" t="s">
        <v>52</v>
      </c>
      <c r="E70" s="51"/>
      <c r="F70" s="51"/>
      <c r="G70" s="52" t="s">
        <v>53</v>
      </c>
      <c r="H70" s="53"/>
      <c r="I70" s="36"/>
      <c r="J70" s="50" t="s">
        <v>52</v>
      </c>
      <c r="K70" s="51"/>
      <c r="L70" s="51"/>
      <c r="M70" s="51"/>
      <c r="N70" s="52" t="s">
        <v>53</v>
      </c>
      <c r="O70" s="51"/>
      <c r="P70" s="53"/>
      <c r="Q70" s="36"/>
      <c r="R70" s="37"/>
    </row>
    <row r="71" spans="2:18" s="1" customFormat="1" ht="14.4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>
      <c r="B76" s="35"/>
      <c r="C76" s="293" t="s">
        <v>133</v>
      </c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0" t="s">
        <v>16</v>
      </c>
      <c r="D78" s="36"/>
      <c r="E78" s="36"/>
      <c r="F78" s="379" t="str">
        <f>F6</f>
        <v>Poradenské centrum UKF v Nitre - zmena 12/2016</v>
      </c>
      <c r="G78" s="380"/>
      <c r="H78" s="380"/>
      <c r="I78" s="380"/>
      <c r="J78" s="380"/>
      <c r="K78" s="380"/>
      <c r="L78" s="380"/>
      <c r="M78" s="380"/>
      <c r="N78" s="380"/>
      <c r="O78" s="380"/>
      <c r="P78" s="380"/>
      <c r="Q78" s="36"/>
      <c r="R78" s="37"/>
    </row>
    <row r="79" spans="2:18" ht="30" customHeight="1">
      <c r="B79" s="22"/>
      <c r="C79" s="30" t="s">
        <v>128</v>
      </c>
      <c r="D79" s="26"/>
      <c r="E79" s="26"/>
      <c r="F79" s="379" t="s">
        <v>1706</v>
      </c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26"/>
      <c r="R79" s="23"/>
    </row>
    <row r="80" spans="2:18" s="1" customFormat="1" ht="36.950000000000003" customHeight="1">
      <c r="B80" s="35"/>
      <c r="C80" s="64" t="s">
        <v>130</v>
      </c>
      <c r="D80" s="36"/>
      <c r="E80" s="36"/>
      <c r="F80" s="295" t="str">
        <f>F8</f>
        <v>002 - Elektroinštalácia</v>
      </c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6"/>
      <c r="R80" s="37"/>
    </row>
    <row r="81" spans="2:65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65" s="1" customFormat="1" ht="18" customHeight="1">
      <c r="B82" s="35"/>
      <c r="C82" s="30" t="s">
        <v>20</v>
      </c>
      <c r="D82" s="36"/>
      <c r="E82" s="36"/>
      <c r="F82" s="28" t="str">
        <f>F10</f>
        <v>Trieda A.Hlinku 1, Nitra</v>
      </c>
      <c r="G82" s="36"/>
      <c r="H82" s="36"/>
      <c r="I82" s="36"/>
      <c r="J82" s="36"/>
      <c r="K82" s="30" t="s">
        <v>22</v>
      </c>
      <c r="L82" s="36"/>
      <c r="M82" s="382" t="str">
        <f>IF(O10="","",O10)</f>
        <v>19. 12. 2016</v>
      </c>
      <c r="N82" s="382"/>
      <c r="O82" s="382"/>
      <c r="P82" s="382"/>
      <c r="Q82" s="36"/>
      <c r="R82" s="37"/>
    </row>
    <row r="83" spans="2:65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65" s="1" customFormat="1" ht="15">
      <c r="B84" s="35"/>
      <c r="C84" s="30" t="s">
        <v>24</v>
      </c>
      <c r="D84" s="36"/>
      <c r="E84" s="36"/>
      <c r="F84" s="28" t="str">
        <f>E13</f>
        <v>UKF Nitra</v>
      </c>
      <c r="G84" s="36"/>
      <c r="H84" s="36"/>
      <c r="I84" s="36"/>
      <c r="J84" s="36"/>
      <c r="K84" s="30" t="s">
        <v>30</v>
      </c>
      <c r="L84" s="36"/>
      <c r="M84" s="306" t="str">
        <f>E19</f>
        <v>SH final s.r.o. Nitra</v>
      </c>
      <c r="N84" s="306"/>
      <c r="O84" s="306"/>
      <c r="P84" s="306"/>
      <c r="Q84" s="306"/>
      <c r="R84" s="37"/>
    </row>
    <row r="85" spans="2:65" s="1" customFormat="1" ht="14.45" customHeight="1">
      <c r="B85" s="35"/>
      <c r="C85" s="30" t="s">
        <v>28</v>
      </c>
      <c r="D85" s="36"/>
      <c r="E85" s="36"/>
      <c r="F85" s="28" t="str">
        <f>IF(E16="","",E16)</f>
        <v>Vyplň údaj</v>
      </c>
      <c r="G85" s="36"/>
      <c r="H85" s="36"/>
      <c r="I85" s="36"/>
      <c r="J85" s="36"/>
      <c r="K85" s="30" t="s">
        <v>34</v>
      </c>
      <c r="L85" s="36"/>
      <c r="M85" s="306" t="str">
        <f>E22</f>
        <v>Ing.Hrapko</v>
      </c>
      <c r="N85" s="306"/>
      <c r="O85" s="306"/>
      <c r="P85" s="306"/>
      <c r="Q85" s="306"/>
      <c r="R85" s="37"/>
    </row>
    <row r="86" spans="2:65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65" s="1" customFormat="1" ht="29.25" customHeight="1">
      <c r="B87" s="35"/>
      <c r="C87" s="390" t="s">
        <v>134</v>
      </c>
      <c r="D87" s="391"/>
      <c r="E87" s="391"/>
      <c r="F87" s="391"/>
      <c r="G87" s="391"/>
      <c r="H87" s="115"/>
      <c r="I87" s="115"/>
      <c r="J87" s="115"/>
      <c r="K87" s="115"/>
      <c r="L87" s="115"/>
      <c r="M87" s="115"/>
      <c r="N87" s="390" t="s">
        <v>135</v>
      </c>
      <c r="O87" s="391"/>
      <c r="P87" s="391"/>
      <c r="Q87" s="391"/>
      <c r="R87" s="37"/>
    </row>
    <row r="88" spans="2:65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65" s="1" customFormat="1" ht="29.25" customHeight="1">
      <c r="B89" s="35"/>
      <c r="C89" s="123" t="s">
        <v>136</v>
      </c>
      <c r="D89" s="36"/>
      <c r="E89" s="36"/>
      <c r="F89" s="36"/>
      <c r="G89" s="36"/>
      <c r="H89" s="36"/>
      <c r="I89" s="36"/>
      <c r="J89" s="36"/>
      <c r="K89" s="36"/>
      <c r="L89" s="275"/>
      <c r="M89" s="275"/>
      <c r="N89" s="355">
        <f>N120</f>
        <v>0</v>
      </c>
      <c r="O89" s="351"/>
      <c r="P89" s="351"/>
      <c r="Q89" s="351"/>
      <c r="R89" s="37"/>
      <c r="AU89" s="18" t="s">
        <v>137</v>
      </c>
    </row>
    <row r="90" spans="2:65" s="7" customFormat="1" ht="24.95" customHeight="1">
      <c r="B90" s="124"/>
      <c r="C90" s="125"/>
      <c r="D90" s="126" t="s">
        <v>1463</v>
      </c>
      <c r="E90" s="125"/>
      <c r="F90" s="125"/>
      <c r="G90" s="125"/>
      <c r="H90" s="125"/>
      <c r="I90" s="125"/>
      <c r="J90" s="125"/>
      <c r="K90" s="125"/>
      <c r="L90" s="276"/>
      <c r="M90" s="276"/>
      <c r="N90" s="349">
        <f>N121</f>
        <v>0</v>
      </c>
      <c r="O90" s="350"/>
      <c r="P90" s="350"/>
      <c r="Q90" s="350"/>
      <c r="R90" s="127"/>
    </row>
    <row r="91" spans="2:65" s="8" customFormat="1" ht="19.899999999999999" customHeight="1">
      <c r="B91" s="128"/>
      <c r="C91" s="94"/>
      <c r="D91" s="105" t="s">
        <v>1464</v>
      </c>
      <c r="E91" s="94"/>
      <c r="F91" s="94"/>
      <c r="G91" s="94"/>
      <c r="H91" s="94"/>
      <c r="I91" s="94"/>
      <c r="J91" s="94"/>
      <c r="K91" s="94"/>
      <c r="L91" s="277"/>
      <c r="M91" s="277"/>
      <c r="N91" s="345">
        <f>N122</f>
        <v>0</v>
      </c>
      <c r="O91" s="348"/>
      <c r="P91" s="348"/>
      <c r="Q91" s="348"/>
      <c r="R91" s="129"/>
    </row>
    <row r="92" spans="2:65" s="7" customFormat="1" ht="21.75" customHeight="1">
      <c r="B92" s="124"/>
      <c r="C92" s="125"/>
      <c r="D92" s="126" t="s">
        <v>164</v>
      </c>
      <c r="E92" s="125"/>
      <c r="F92" s="125"/>
      <c r="G92" s="125"/>
      <c r="H92" s="125"/>
      <c r="I92" s="125"/>
      <c r="J92" s="125"/>
      <c r="K92" s="125"/>
      <c r="L92" s="276"/>
      <c r="M92" s="276"/>
      <c r="N92" s="325">
        <f>N160</f>
        <v>0</v>
      </c>
      <c r="O92" s="350"/>
      <c r="P92" s="350"/>
      <c r="Q92" s="350"/>
      <c r="R92" s="127"/>
    </row>
    <row r="93" spans="2:65" s="1" customFormat="1" ht="21.75" customHeight="1"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275"/>
      <c r="M93" s="275"/>
      <c r="N93" s="275"/>
      <c r="O93" s="275"/>
      <c r="P93" s="275"/>
      <c r="Q93" s="275"/>
      <c r="R93" s="37"/>
    </row>
    <row r="94" spans="2:65" s="1" customFormat="1" ht="29.25" customHeight="1">
      <c r="B94" s="35"/>
      <c r="C94" s="123" t="s">
        <v>165</v>
      </c>
      <c r="D94" s="36"/>
      <c r="E94" s="36"/>
      <c r="F94" s="36"/>
      <c r="G94" s="36"/>
      <c r="H94" s="36"/>
      <c r="I94" s="36"/>
      <c r="J94" s="36"/>
      <c r="K94" s="36"/>
      <c r="L94" s="275"/>
      <c r="M94" s="275"/>
      <c r="N94" s="351">
        <f>ROUND(N95+N96+N97+N98+N99+N100,2)</f>
        <v>0</v>
      </c>
      <c r="O94" s="352"/>
      <c r="P94" s="352"/>
      <c r="Q94" s="352"/>
      <c r="R94" s="37"/>
      <c r="T94" s="130"/>
      <c r="U94" s="131" t="s">
        <v>40</v>
      </c>
    </row>
    <row r="95" spans="2:65" s="1" customFormat="1" ht="18" customHeight="1">
      <c r="B95" s="132"/>
      <c r="C95" s="133"/>
      <c r="D95" s="281" t="s">
        <v>166</v>
      </c>
      <c r="E95" s="344"/>
      <c r="F95" s="344"/>
      <c r="G95" s="344"/>
      <c r="H95" s="344"/>
      <c r="I95" s="133"/>
      <c r="J95" s="133"/>
      <c r="K95" s="133"/>
      <c r="L95" s="275"/>
      <c r="M95" s="275"/>
      <c r="N95" s="283">
        <f>ROUND(N89*T95,2)</f>
        <v>0</v>
      </c>
      <c r="O95" s="345"/>
      <c r="P95" s="345"/>
      <c r="Q95" s="345"/>
      <c r="R95" s="135"/>
      <c r="S95" s="133"/>
      <c r="T95" s="136"/>
      <c r="U95" s="137" t="s">
        <v>43</v>
      </c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138"/>
      <c r="AI95" s="138"/>
      <c r="AJ95" s="138"/>
      <c r="AK95" s="138"/>
      <c r="AL95" s="138"/>
      <c r="AM95" s="138"/>
      <c r="AN95" s="138"/>
      <c r="AO95" s="138"/>
      <c r="AP95" s="138"/>
      <c r="AQ95" s="138"/>
      <c r="AR95" s="138"/>
      <c r="AS95" s="138"/>
      <c r="AT95" s="138"/>
      <c r="AU95" s="138"/>
      <c r="AV95" s="138"/>
      <c r="AW95" s="138"/>
      <c r="AX95" s="138"/>
      <c r="AY95" s="139" t="s">
        <v>167</v>
      </c>
      <c r="AZ95" s="138"/>
      <c r="BA95" s="138"/>
      <c r="BB95" s="138"/>
      <c r="BC95" s="138"/>
      <c r="BD95" s="138"/>
      <c r="BE95" s="140">
        <f t="shared" ref="BE95:BE100" si="0">IF(U95="základná",N95,0)</f>
        <v>0</v>
      </c>
      <c r="BF95" s="140">
        <f t="shared" ref="BF95:BF100" si="1">IF(U95="znížená",N95,0)</f>
        <v>0</v>
      </c>
      <c r="BG95" s="140">
        <f t="shared" ref="BG95:BG100" si="2">IF(U95="zákl. prenesená",N95,0)</f>
        <v>0</v>
      </c>
      <c r="BH95" s="140">
        <f t="shared" ref="BH95:BH100" si="3">IF(U95="zníž. prenesená",N95,0)</f>
        <v>0</v>
      </c>
      <c r="BI95" s="140">
        <f t="shared" ref="BI95:BI100" si="4">IF(U95="nulová",N95,0)</f>
        <v>0</v>
      </c>
      <c r="BJ95" s="139" t="s">
        <v>87</v>
      </c>
      <c r="BK95" s="138"/>
      <c r="BL95" s="138"/>
      <c r="BM95" s="138"/>
    </row>
    <row r="96" spans="2:65" s="1" customFormat="1" ht="18" customHeight="1">
      <c r="B96" s="132"/>
      <c r="C96" s="133"/>
      <c r="D96" s="281" t="s">
        <v>168</v>
      </c>
      <c r="E96" s="344"/>
      <c r="F96" s="344"/>
      <c r="G96" s="344"/>
      <c r="H96" s="344"/>
      <c r="I96" s="133"/>
      <c r="J96" s="133"/>
      <c r="K96" s="133"/>
      <c r="L96" s="275"/>
      <c r="M96" s="275"/>
      <c r="N96" s="283">
        <f>ROUND(N89*T96,2)</f>
        <v>0</v>
      </c>
      <c r="O96" s="345"/>
      <c r="P96" s="345"/>
      <c r="Q96" s="345"/>
      <c r="R96" s="135"/>
      <c r="S96" s="133"/>
      <c r="T96" s="136"/>
      <c r="U96" s="137" t="s">
        <v>43</v>
      </c>
      <c r="V96" s="138"/>
      <c r="W96" s="138"/>
      <c r="X96" s="138"/>
      <c r="Y96" s="138"/>
      <c r="Z96" s="138"/>
      <c r="AA96" s="138"/>
      <c r="AB96" s="138"/>
      <c r="AC96" s="138"/>
      <c r="AD96" s="138"/>
      <c r="AE96" s="138"/>
      <c r="AF96" s="138"/>
      <c r="AG96" s="138"/>
      <c r="AH96" s="138"/>
      <c r="AI96" s="138"/>
      <c r="AJ96" s="138"/>
      <c r="AK96" s="138"/>
      <c r="AL96" s="138"/>
      <c r="AM96" s="138"/>
      <c r="AN96" s="138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9" t="s">
        <v>167</v>
      </c>
      <c r="AZ96" s="138"/>
      <c r="BA96" s="138"/>
      <c r="BB96" s="138"/>
      <c r="BC96" s="138"/>
      <c r="BD96" s="138"/>
      <c r="BE96" s="140">
        <f t="shared" si="0"/>
        <v>0</v>
      </c>
      <c r="BF96" s="140">
        <f t="shared" si="1"/>
        <v>0</v>
      </c>
      <c r="BG96" s="140">
        <f t="shared" si="2"/>
        <v>0</v>
      </c>
      <c r="BH96" s="140">
        <f t="shared" si="3"/>
        <v>0</v>
      </c>
      <c r="BI96" s="140">
        <f t="shared" si="4"/>
        <v>0</v>
      </c>
      <c r="BJ96" s="139" t="s">
        <v>87</v>
      </c>
      <c r="BK96" s="138"/>
      <c r="BL96" s="138"/>
      <c r="BM96" s="138"/>
    </row>
    <row r="97" spans="2:65" s="1" customFormat="1" ht="18" customHeight="1">
      <c r="B97" s="132"/>
      <c r="C97" s="133"/>
      <c r="D97" s="281" t="s">
        <v>169</v>
      </c>
      <c r="E97" s="344"/>
      <c r="F97" s="344"/>
      <c r="G97" s="344"/>
      <c r="H97" s="344"/>
      <c r="I97" s="133"/>
      <c r="J97" s="133"/>
      <c r="K97" s="133"/>
      <c r="L97" s="275"/>
      <c r="M97" s="275"/>
      <c r="N97" s="283">
        <f>ROUND(N89*T97,2)</f>
        <v>0</v>
      </c>
      <c r="O97" s="345"/>
      <c r="P97" s="345"/>
      <c r="Q97" s="345"/>
      <c r="R97" s="135"/>
      <c r="S97" s="133"/>
      <c r="T97" s="136"/>
      <c r="U97" s="137" t="s">
        <v>43</v>
      </c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9" t="s">
        <v>167</v>
      </c>
      <c r="AZ97" s="138"/>
      <c r="BA97" s="138"/>
      <c r="BB97" s="138"/>
      <c r="BC97" s="138"/>
      <c r="BD97" s="138"/>
      <c r="BE97" s="140">
        <f t="shared" si="0"/>
        <v>0</v>
      </c>
      <c r="BF97" s="140">
        <f t="shared" si="1"/>
        <v>0</v>
      </c>
      <c r="BG97" s="140">
        <f t="shared" si="2"/>
        <v>0</v>
      </c>
      <c r="BH97" s="140">
        <f t="shared" si="3"/>
        <v>0</v>
      </c>
      <c r="BI97" s="140">
        <f t="shared" si="4"/>
        <v>0</v>
      </c>
      <c r="BJ97" s="139" t="s">
        <v>87</v>
      </c>
      <c r="BK97" s="138"/>
      <c r="BL97" s="138"/>
      <c r="BM97" s="138"/>
    </row>
    <row r="98" spans="2:65" s="1" customFormat="1" ht="18" customHeight="1">
      <c r="B98" s="132"/>
      <c r="C98" s="133"/>
      <c r="D98" s="281" t="s">
        <v>170</v>
      </c>
      <c r="E98" s="344"/>
      <c r="F98" s="344"/>
      <c r="G98" s="344"/>
      <c r="H98" s="344"/>
      <c r="I98" s="133"/>
      <c r="J98" s="133"/>
      <c r="K98" s="133"/>
      <c r="L98" s="275"/>
      <c r="M98" s="275"/>
      <c r="N98" s="283">
        <f>ROUND(N89*T98,2)</f>
        <v>0</v>
      </c>
      <c r="O98" s="345"/>
      <c r="P98" s="345"/>
      <c r="Q98" s="345"/>
      <c r="R98" s="135"/>
      <c r="S98" s="133"/>
      <c r="T98" s="136"/>
      <c r="U98" s="137" t="s">
        <v>43</v>
      </c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138"/>
      <c r="AX98" s="138"/>
      <c r="AY98" s="139" t="s">
        <v>167</v>
      </c>
      <c r="AZ98" s="138"/>
      <c r="BA98" s="138"/>
      <c r="BB98" s="138"/>
      <c r="BC98" s="138"/>
      <c r="BD98" s="138"/>
      <c r="BE98" s="140">
        <f t="shared" si="0"/>
        <v>0</v>
      </c>
      <c r="BF98" s="140">
        <f t="shared" si="1"/>
        <v>0</v>
      </c>
      <c r="BG98" s="140">
        <f t="shared" si="2"/>
        <v>0</v>
      </c>
      <c r="BH98" s="140">
        <f t="shared" si="3"/>
        <v>0</v>
      </c>
      <c r="BI98" s="140">
        <f t="shared" si="4"/>
        <v>0</v>
      </c>
      <c r="BJ98" s="139" t="s">
        <v>87</v>
      </c>
      <c r="BK98" s="138"/>
      <c r="BL98" s="138"/>
      <c r="BM98" s="138"/>
    </row>
    <row r="99" spans="2:65" s="1" customFormat="1" ht="18" customHeight="1">
      <c r="B99" s="132"/>
      <c r="C99" s="133"/>
      <c r="D99" s="281" t="s">
        <v>171</v>
      </c>
      <c r="E99" s="344"/>
      <c r="F99" s="344"/>
      <c r="G99" s="344"/>
      <c r="H99" s="344"/>
      <c r="I99" s="133"/>
      <c r="J99" s="133"/>
      <c r="K99" s="133"/>
      <c r="L99" s="275"/>
      <c r="M99" s="275"/>
      <c r="N99" s="283">
        <f>ROUND(N89*T99,2)</f>
        <v>0</v>
      </c>
      <c r="O99" s="345"/>
      <c r="P99" s="345"/>
      <c r="Q99" s="345"/>
      <c r="R99" s="135"/>
      <c r="S99" s="133"/>
      <c r="T99" s="136"/>
      <c r="U99" s="137" t="s">
        <v>43</v>
      </c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9" t="s">
        <v>167</v>
      </c>
      <c r="AZ99" s="138"/>
      <c r="BA99" s="138"/>
      <c r="BB99" s="138"/>
      <c r="BC99" s="138"/>
      <c r="BD99" s="138"/>
      <c r="BE99" s="140">
        <f t="shared" si="0"/>
        <v>0</v>
      </c>
      <c r="BF99" s="140">
        <f t="shared" si="1"/>
        <v>0</v>
      </c>
      <c r="BG99" s="140">
        <f t="shared" si="2"/>
        <v>0</v>
      </c>
      <c r="BH99" s="140">
        <f t="shared" si="3"/>
        <v>0</v>
      </c>
      <c r="BI99" s="140">
        <f t="shared" si="4"/>
        <v>0</v>
      </c>
      <c r="BJ99" s="139" t="s">
        <v>87</v>
      </c>
      <c r="BK99" s="138"/>
      <c r="BL99" s="138"/>
      <c r="BM99" s="138"/>
    </row>
    <row r="100" spans="2:65" s="1" customFormat="1" ht="18" customHeight="1">
      <c r="B100" s="132"/>
      <c r="C100" s="133"/>
      <c r="D100" s="134" t="s">
        <v>172</v>
      </c>
      <c r="E100" s="133"/>
      <c r="F100" s="133"/>
      <c r="G100" s="133"/>
      <c r="H100" s="133"/>
      <c r="I100" s="133"/>
      <c r="J100" s="133"/>
      <c r="K100" s="133"/>
      <c r="L100" s="275"/>
      <c r="M100" s="275"/>
      <c r="N100" s="283">
        <f>ROUND(N89*T100,2)</f>
        <v>0</v>
      </c>
      <c r="O100" s="345"/>
      <c r="P100" s="345"/>
      <c r="Q100" s="345"/>
      <c r="R100" s="135"/>
      <c r="S100" s="133"/>
      <c r="T100" s="141"/>
      <c r="U100" s="142" t="s">
        <v>43</v>
      </c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8"/>
      <c r="AW100" s="138"/>
      <c r="AX100" s="138"/>
      <c r="AY100" s="139" t="s">
        <v>173</v>
      </c>
      <c r="AZ100" s="138"/>
      <c r="BA100" s="138"/>
      <c r="BB100" s="138"/>
      <c r="BC100" s="138"/>
      <c r="BD100" s="138"/>
      <c r="BE100" s="140">
        <f t="shared" si="0"/>
        <v>0</v>
      </c>
      <c r="BF100" s="140">
        <f t="shared" si="1"/>
        <v>0</v>
      </c>
      <c r="BG100" s="140">
        <f t="shared" si="2"/>
        <v>0</v>
      </c>
      <c r="BH100" s="140">
        <f t="shared" si="3"/>
        <v>0</v>
      </c>
      <c r="BI100" s="140">
        <f t="shared" si="4"/>
        <v>0</v>
      </c>
      <c r="BJ100" s="139" t="s">
        <v>87</v>
      </c>
      <c r="BK100" s="138"/>
      <c r="BL100" s="138"/>
      <c r="BM100" s="138"/>
    </row>
    <row r="101" spans="2:65" s="1" customFormat="1"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275"/>
      <c r="M101" s="275"/>
      <c r="N101" s="275"/>
      <c r="O101" s="275"/>
      <c r="P101" s="275"/>
      <c r="Q101" s="275"/>
      <c r="R101" s="37"/>
    </row>
    <row r="102" spans="2:65" s="1" customFormat="1" ht="29.25" customHeight="1">
      <c r="B102" s="35"/>
      <c r="C102" s="114" t="s">
        <v>122</v>
      </c>
      <c r="D102" s="115"/>
      <c r="E102" s="115"/>
      <c r="F102" s="115"/>
      <c r="G102" s="115"/>
      <c r="H102" s="115"/>
      <c r="I102" s="115"/>
      <c r="J102" s="115"/>
      <c r="K102" s="115"/>
      <c r="L102" s="346">
        <f>ROUND(SUM(N89+N94),2)</f>
        <v>0</v>
      </c>
      <c r="M102" s="346"/>
      <c r="N102" s="346"/>
      <c r="O102" s="346"/>
      <c r="P102" s="346"/>
      <c r="Q102" s="346"/>
      <c r="R102" s="37"/>
    </row>
    <row r="103" spans="2:65" s="1" customFormat="1" ht="6.95" customHeight="1"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6"/>
    </row>
    <row r="107" spans="2:65" s="1" customFormat="1" ht="6.95" customHeight="1">
      <c r="B107" s="57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9"/>
    </row>
    <row r="108" spans="2:65" s="1" customFormat="1" ht="36.950000000000003" customHeight="1">
      <c r="B108" s="35"/>
      <c r="C108" s="293" t="s">
        <v>174</v>
      </c>
      <c r="D108" s="381"/>
      <c r="E108" s="381"/>
      <c r="F108" s="381"/>
      <c r="G108" s="381"/>
      <c r="H108" s="381"/>
      <c r="I108" s="381"/>
      <c r="J108" s="381"/>
      <c r="K108" s="381"/>
      <c r="L108" s="381"/>
      <c r="M108" s="381"/>
      <c r="N108" s="381"/>
      <c r="O108" s="381"/>
      <c r="P108" s="381"/>
      <c r="Q108" s="381"/>
      <c r="R108" s="37"/>
    </row>
    <row r="109" spans="2:65" s="1" customFormat="1" ht="6.95" customHeight="1">
      <c r="B109" s="35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7"/>
    </row>
    <row r="110" spans="2:65" s="1" customFormat="1" ht="30" customHeight="1">
      <c r="B110" s="35"/>
      <c r="C110" s="30" t="s">
        <v>16</v>
      </c>
      <c r="D110" s="36"/>
      <c r="E110" s="36"/>
      <c r="F110" s="379" t="str">
        <f>F6</f>
        <v>Poradenské centrum UKF v Nitre - zmena 12/2016</v>
      </c>
      <c r="G110" s="380"/>
      <c r="H110" s="380"/>
      <c r="I110" s="380"/>
      <c r="J110" s="380"/>
      <c r="K110" s="380"/>
      <c r="L110" s="380"/>
      <c r="M110" s="380"/>
      <c r="N110" s="380"/>
      <c r="O110" s="380"/>
      <c r="P110" s="380"/>
      <c r="Q110" s="36"/>
      <c r="R110" s="37"/>
    </row>
    <row r="111" spans="2:65" ht="30" customHeight="1">
      <c r="B111" s="22"/>
      <c r="C111" s="30" t="s">
        <v>128</v>
      </c>
      <c r="D111" s="26"/>
      <c r="E111" s="26"/>
      <c r="F111" s="379" t="s">
        <v>1706</v>
      </c>
      <c r="G111" s="307"/>
      <c r="H111" s="307"/>
      <c r="I111" s="307"/>
      <c r="J111" s="307"/>
      <c r="K111" s="307"/>
      <c r="L111" s="307"/>
      <c r="M111" s="307"/>
      <c r="N111" s="307"/>
      <c r="O111" s="307"/>
      <c r="P111" s="307"/>
      <c r="Q111" s="26"/>
      <c r="R111" s="23"/>
    </row>
    <row r="112" spans="2:65" s="1" customFormat="1" ht="36.950000000000003" customHeight="1">
      <c r="B112" s="35"/>
      <c r="C112" s="64" t="s">
        <v>130</v>
      </c>
      <c r="D112" s="36"/>
      <c r="E112" s="36"/>
      <c r="F112" s="295" t="str">
        <f>F8</f>
        <v>002 - Elektroinštalácia</v>
      </c>
      <c r="G112" s="381"/>
      <c r="H112" s="381"/>
      <c r="I112" s="381"/>
      <c r="J112" s="381"/>
      <c r="K112" s="381"/>
      <c r="L112" s="381"/>
      <c r="M112" s="381"/>
      <c r="N112" s="381"/>
      <c r="O112" s="381"/>
      <c r="P112" s="381"/>
      <c r="Q112" s="36"/>
      <c r="R112" s="37"/>
    </row>
    <row r="113" spans="2:65" s="1" customFormat="1" ht="6.95" customHeight="1">
      <c r="B113" s="35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7"/>
    </row>
    <row r="114" spans="2:65" s="1" customFormat="1" ht="18" customHeight="1">
      <c r="B114" s="35"/>
      <c r="C114" s="30" t="s">
        <v>20</v>
      </c>
      <c r="D114" s="36"/>
      <c r="E114" s="36"/>
      <c r="F114" s="28" t="str">
        <f>F10</f>
        <v>Trieda A.Hlinku 1, Nitra</v>
      </c>
      <c r="G114" s="36"/>
      <c r="H114" s="36"/>
      <c r="I114" s="36"/>
      <c r="J114" s="36"/>
      <c r="K114" s="30" t="s">
        <v>22</v>
      </c>
      <c r="L114" s="36"/>
      <c r="M114" s="382" t="str">
        <f>IF(O10="","",O10)</f>
        <v>19. 12. 2016</v>
      </c>
      <c r="N114" s="382"/>
      <c r="O114" s="382"/>
      <c r="P114" s="382"/>
      <c r="Q114" s="36"/>
      <c r="R114" s="37"/>
    </row>
    <row r="115" spans="2:65" s="1" customFormat="1" ht="6.95" customHeight="1"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7"/>
    </row>
    <row r="116" spans="2:65" s="1" customFormat="1" ht="15">
      <c r="B116" s="35"/>
      <c r="C116" s="30" t="s">
        <v>24</v>
      </c>
      <c r="D116" s="36"/>
      <c r="E116" s="36"/>
      <c r="F116" s="28" t="str">
        <f>E13</f>
        <v>UKF Nitra</v>
      </c>
      <c r="G116" s="36"/>
      <c r="H116" s="36"/>
      <c r="I116" s="36"/>
      <c r="J116" s="36"/>
      <c r="K116" s="30" t="s">
        <v>30</v>
      </c>
      <c r="L116" s="36"/>
      <c r="M116" s="306" t="str">
        <f>E19</f>
        <v>SH final s.r.o. Nitra</v>
      </c>
      <c r="N116" s="306"/>
      <c r="O116" s="306"/>
      <c r="P116" s="306"/>
      <c r="Q116" s="306"/>
      <c r="R116" s="37"/>
    </row>
    <row r="117" spans="2:65" s="1" customFormat="1" ht="14.45" customHeight="1">
      <c r="B117" s="35"/>
      <c r="C117" s="30" t="s">
        <v>28</v>
      </c>
      <c r="D117" s="36"/>
      <c r="E117" s="36"/>
      <c r="F117" s="28" t="str">
        <f>IF(E16="","",E16)</f>
        <v>Vyplň údaj</v>
      </c>
      <c r="G117" s="36"/>
      <c r="H117" s="36"/>
      <c r="I117" s="36"/>
      <c r="J117" s="36"/>
      <c r="K117" s="30" t="s">
        <v>34</v>
      </c>
      <c r="L117" s="36"/>
      <c r="M117" s="306" t="str">
        <f>E22</f>
        <v>Ing.Hrapko</v>
      </c>
      <c r="N117" s="306"/>
      <c r="O117" s="306"/>
      <c r="P117" s="306"/>
      <c r="Q117" s="306"/>
      <c r="R117" s="37"/>
    </row>
    <row r="118" spans="2:65" s="1" customFormat="1" ht="10.35" customHeight="1">
      <c r="B118" s="35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7"/>
    </row>
    <row r="119" spans="2:65" s="9" customFormat="1" ht="29.25" customHeight="1">
      <c r="B119" s="143"/>
      <c r="C119" s="144" t="s">
        <v>175</v>
      </c>
      <c r="D119" s="145" t="s">
        <v>176</v>
      </c>
      <c r="E119" s="145" t="s">
        <v>58</v>
      </c>
      <c r="F119" s="383" t="s">
        <v>177</v>
      </c>
      <c r="G119" s="383"/>
      <c r="H119" s="383"/>
      <c r="I119" s="383"/>
      <c r="J119" s="145" t="s">
        <v>178</v>
      </c>
      <c r="K119" s="145" t="s">
        <v>179</v>
      </c>
      <c r="L119" s="384" t="s">
        <v>180</v>
      </c>
      <c r="M119" s="384"/>
      <c r="N119" s="383" t="s">
        <v>135</v>
      </c>
      <c r="O119" s="383"/>
      <c r="P119" s="383"/>
      <c r="Q119" s="385"/>
      <c r="R119" s="146"/>
      <c r="T119" s="71" t="s">
        <v>181</v>
      </c>
      <c r="U119" s="72" t="s">
        <v>40</v>
      </c>
      <c r="V119" s="72" t="s">
        <v>182</v>
      </c>
      <c r="W119" s="72" t="s">
        <v>183</v>
      </c>
      <c r="X119" s="72" t="s">
        <v>184</v>
      </c>
      <c r="Y119" s="72" t="s">
        <v>185</v>
      </c>
      <c r="Z119" s="72" t="s">
        <v>186</v>
      </c>
      <c r="AA119" s="73" t="s">
        <v>187</v>
      </c>
    </row>
    <row r="120" spans="2:65" s="1" customFormat="1" ht="29.25" customHeight="1">
      <c r="B120" s="35"/>
      <c r="C120" s="75" t="s">
        <v>132</v>
      </c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23">
        <f>BK120</f>
        <v>0</v>
      </c>
      <c r="O120" s="324"/>
      <c r="P120" s="324"/>
      <c r="Q120" s="324"/>
      <c r="R120" s="37"/>
      <c r="T120" s="74"/>
      <c r="U120" s="46"/>
      <c r="V120" s="46"/>
      <c r="W120" s="147">
        <f>W121+W160</f>
        <v>0</v>
      </c>
      <c r="X120" s="46"/>
      <c r="Y120" s="147">
        <f>Y121+Y160</f>
        <v>0</v>
      </c>
      <c r="Z120" s="46"/>
      <c r="AA120" s="148">
        <f>AA121+AA160</f>
        <v>0</v>
      </c>
      <c r="AT120" s="18" t="s">
        <v>75</v>
      </c>
      <c r="AU120" s="18" t="s">
        <v>137</v>
      </c>
      <c r="BK120" s="149">
        <f>BK121+BK160</f>
        <v>0</v>
      </c>
    </row>
    <row r="121" spans="2:65" s="10" customFormat="1" ht="37.35" customHeight="1">
      <c r="B121" s="150"/>
      <c r="C121" s="151"/>
      <c r="D121" s="152" t="s">
        <v>1463</v>
      </c>
      <c r="E121" s="152"/>
      <c r="F121" s="152"/>
      <c r="G121" s="152"/>
      <c r="H121" s="152"/>
      <c r="I121" s="152"/>
      <c r="J121" s="152"/>
      <c r="K121" s="152"/>
      <c r="L121" s="152"/>
      <c r="M121" s="152"/>
      <c r="N121" s="325">
        <f>BK121</f>
        <v>0</v>
      </c>
      <c r="O121" s="326"/>
      <c r="P121" s="326"/>
      <c r="Q121" s="326"/>
      <c r="R121" s="153"/>
      <c r="T121" s="154"/>
      <c r="U121" s="151"/>
      <c r="V121" s="151"/>
      <c r="W121" s="155">
        <f>W122</f>
        <v>0</v>
      </c>
      <c r="X121" s="151"/>
      <c r="Y121" s="155">
        <f>Y122</f>
        <v>0</v>
      </c>
      <c r="Z121" s="151"/>
      <c r="AA121" s="156">
        <f>AA122</f>
        <v>0</v>
      </c>
      <c r="AR121" s="157" t="s">
        <v>199</v>
      </c>
      <c r="AT121" s="158" t="s">
        <v>75</v>
      </c>
      <c r="AU121" s="158" t="s">
        <v>76</v>
      </c>
      <c r="AY121" s="157" t="s">
        <v>188</v>
      </c>
      <c r="BK121" s="159">
        <f>BK122</f>
        <v>0</v>
      </c>
    </row>
    <row r="122" spans="2:65" s="10" customFormat="1" ht="19.899999999999999" customHeight="1">
      <c r="B122" s="150"/>
      <c r="C122" s="151"/>
      <c r="D122" s="160" t="s">
        <v>1464</v>
      </c>
      <c r="E122" s="160"/>
      <c r="F122" s="160"/>
      <c r="G122" s="160"/>
      <c r="H122" s="160"/>
      <c r="I122" s="160"/>
      <c r="J122" s="160"/>
      <c r="K122" s="160"/>
      <c r="L122" s="160"/>
      <c r="M122" s="160"/>
      <c r="N122" s="327">
        <f>BK122</f>
        <v>0</v>
      </c>
      <c r="O122" s="328"/>
      <c r="P122" s="328"/>
      <c r="Q122" s="328"/>
      <c r="R122" s="153"/>
      <c r="T122" s="154"/>
      <c r="U122" s="151"/>
      <c r="V122" s="151"/>
      <c r="W122" s="155">
        <f>SUM(W123:W159)</f>
        <v>0</v>
      </c>
      <c r="X122" s="151"/>
      <c r="Y122" s="155">
        <f>SUM(Y123:Y159)</f>
        <v>0</v>
      </c>
      <c r="Z122" s="151"/>
      <c r="AA122" s="156">
        <f>SUM(AA123:AA159)</f>
        <v>0</v>
      </c>
      <c r="AR122" s="157" t="s">
        <v>199</v>
      </c>
      <c r="AT122" s="158" t="s">
        <v>75</v>
      </c>
      <c r="AU122" s="158" t="s">
        <v>83</v>
      </c>
      <c r="AY122" s="157" t="s">
        <v>188</v>
      </c>
      <c r="BK122" s="159">
        <f>SUM(BK123:BK159)</f>
        <v>0</v>
      </c>
    </row>
    <row r="123" spans="2:65" s="1" customFormat="1" ht="22.5" customHeight="1">
      <c r="B123" s="132"/>
      <c r="C123" s="170" t="s">
        <v>76</v>
      </c>
      <c r="D123" s="170" t="s">
        <v>236</v>
      </c>
      <c r="E123" s="171" t="s">
        <v>83</v>
      </c>
      <c r="F123" s="331" t="s">
        <v>1465</v>
      </c>
      <c r="G123" s="331"/>
      <c r="H123" s="331"/>
      <c r="I123" s="331"/>
      <c r="J123" s="269" t="s">
        <v>247</v>
      </c>
      <c r="K123" s="270">
        <v>60</v>
      </c>
      <c r="L123" s="332">
        <v>0</v>
      </c>
      <c r="M123" s="332"/>
      <c r="N123" s="333">
        <f t="shared" ref="N123:N159" si="5">ROUND(L123*K123,3)</f>
        <v>0</v>
      </c>
      <c r="O123" s="321"/>
      <c r="P123" s="321"/>
      <c r="Q123" s="321"/>
      <c r="R123" s="135"/>
      <c r="T123" s="166" t="s">
        <v>5</v>
      </c>
      <c r="U123" s="42" t="s">
        <v>43</v>
      </c>
      <c r="V123" s="36"/>
      <c r="W123" s="167">
        <f t="shared" ref="W123:W159" si="6">V123*K123</f>
        <v>0</v>
      </c>
      <c r="X123" s="167">
        <v>0</v>
      </c>
      <c r="Y123" s="167">
        <f t="shared" ref="Y123:Y159" si="7">X123*K123</f>
        <v>0</v>
      </c>
      <c r="Z123" s="167">
        <v>0</v>
      </c>
      <c r="AA123" s="168">
        <f t="shared" ref="AA123:AA159" si="8">Z123*K123</f>
        <v>0</v>
      </c>
      <c r="AR123" s="18" t="s">
        <v>1466</v>
      </c>
      <c r="AT123" s="18" t="s">
        <v>236</v>
      </c>
      <c r="AU123" s="18" t="s">
        <v>87</v>
      </c>
      <c r="AY123" s="18" t="s">
        <v>188</v>
      </c>
      <c r="BE123" s="109">
        <f t="shared" ref="BE123:BE159" si="9">IF(U123="základná",N123,0)</f>
        <v>0</v>
      </c>
      <c r="BF123" s="109">
        <f t="shared" ref="BF123:BF159" si="10">IF(U123="znížená",N123,0)</f>
        <v>0</v>
      </c>
      <c r="BG123" s="109">
        <f t="shared" ref="BG123:BG159" si="11">IF(U123="zákl. prenesená",N123,0)</f>
        <v>0</v>
      </c>
      <c r="BH123" s="109">
        <f t="shared" ref="BH123:BH159" si="12">IF(U123="zníž. prenesená",N123,0)</f>
        <v>0</v>
      </c>
      <c r="BI123" s="109">
        <f t="shared" ref="BI123:BI159" si="13">IF(U123="nulová",N123,0)</f>
        <v>0</v>
      </c>
      <c r="BJ123" s="18" t="s">
        <v>87</v>
      </c>
      <c r="BK123" s="169">
        <f t="shared" ref="BK123:BK159" si="14">ROUND(L123*K123,3)</f>
        <v>0</v>
      </c>
      <c r="BL123" s="18" t="s">
        <v>444</v>
      </c>
      <c r="BM123" s="18" t="s">
        <v>87</v>
      </c>
    </row>
    <row r="124" spans="2:65" s="1" customFormat="1" ht="22.5" customHeight="1">
      <c r="B124" s="132"/>
      <c r="C124" s="161" t="s">
        <v>76</v>
      </c>
      <c r="D124" s="161" t="s">
        <v>189</v>
      </c>
      <c r="E124" s="162" t="s">
        <v>87</v>
      </c>
      <c r="F124" s="319" t="s">
        <v>1467</v>
      </c>
      <c r="G124" s="319"/>
      <c r="H124" s="319"/>
      <c r="I124" s="319"/>
      <c r="J124" s="265" t="s">
        <v>247</v>
      </c>
      <c r="K124" s="266">
        <v>60</v>
      </c>
      <c r="L124" s="320">
        <v>0</v>
      </c>
      <c r="M124" s="320"/>
      <c r="N124" s="321">
        <f t="shared" si="5"/>
        <v>0</v>
      </c>
      <c r="O124" s="321"/>
      <c r="P124" s="321"/>
      <c r="Q124" s="321"/>
      <c r="R124" s="135"/>
      <c r="T124" s="166" t="s">
        <v>5</v>
      </c>
      <c r="U124" s="42" t="s">
        <v>43</v>
      </c>
      <c r="V124" s="36"/>
      <c r="W124" s="167">
        <f t="shared" si="6"/>
        <v>0</v>
      </c>
      <c r="X124" s="167">
        <v>0</v>
      </c>
      <c r="Y124" s="167">
        <f t="shared" si="7"/>
        <v>0</v>
      </c>
      <c r="Z124" s="167">
        <v>0</v>
      </c>
      <c r="AA124" s="168">
        <f t="shared" si="8"/>
        <v>0</v>
      </c>
      <c r="AR124" s="18" t="s">
        <v>444</v>
      </c>
      <c r="AT124" s="18" t="s">
        <v>189</v>
      </c>
      <c r="AU124" s="18" t="s">
        <v>87</v>
      </c>
      <c r="AY124" s="18" t="s">
        <v>188</v>
      </c>
      <c r="BE124" s="109">
        <f t="shared" si="9"/>
        <v>0</v>
      </c>
      <c r="BF124" s="109">
        <f t="shared" si="10"/>
        <v>0</v>
      </c>
      <c r="BG124" s="109">
        <f t="shared" si="11"/>
        <v>0</v>
      </c>
      <c r="BH124" s="109">
        <f t="shared" si="12"/>
        <v>0</v>
      </c>
      <c r="BI124" s="109">
        <f t="shared" si="13"/>
        <v>0</v>
      </c>
      <c r="BJ124" s="18" t="s">
        <v>87</v>
      </c>
      <c r="BK124" s="169">
        <f t="shared" si="14"/>
        <v>0</v>
      </c>
      <c r="BL124" s="18" t="s">
        <v>444</v>
      </c>
      <c r="BM124" s="18" t="s">
        <v>193</v>
      </c>
    </row>
    <row r="125" spans="2:65" s="1" customFormat="1" ht="22.5" customHeight="1">
      <c r="B125" s="132"/>
      <c r="C125" s="161" t="s">
        <v>76</v>
      </c>
      <c r="D125" s="161" t="s">
        <v>189</v>
      </c>
      <c r="E125" s="162" t="s">
        <v>199</v>
      </c>
      <c r="F125" s="319" t="s">
        <v>1468</v>
      </c>
      <c r="G125" s="319"/>
      <c r="H125" s="319"/>
      <c r="I125" s="319"/>
      <c r="J125" s="265" t="s">
        <v>247</v>
      </c>
      <c r="K125" s="266">
        <v>60</v>
      </c>
      <c r="L125" s="320">
        <v>0</v>
      </c>
      <c r="M125" s="320"/>
      <c r="N125" s="321">
        <f t="shared" si="5"/>
        <v>0</v>
      </c>
      <c r="O125" s="321"/>
      <c r="P125" s="321"/>
      <c r="Q125" s="321"/>
      <c r="R125" s="135"/>
      <c r="T125" s="166" t="s">
        <v>5</v>
      </c>
      <c r="U125" s="42" t="s">
        <v>43</v>
      </c>
      <c r="V125" s="36"/>
      <c r="W125" s="167">
        <f t="shared" si="6"/>
        <v>0</v>
      </c>
      <c r="X125" s="167">
        <v>0</v>
      </c>
      <c r="Y125" s="167">
        <f t="shared" si="7"/>
        <v>0</v>
      </c>
      <c r="Z125" s="167">
        <v>0</v>
      </c>
      <c r="AA125" s="168">
        <f t="shared" si="8"/>
        <v>0</v>
      </c>
      <c r="AR125" s="18" t="s">
        <v>444</v>
      </c>
      <c r="AT125" s="18" t="s">
        <v>189</v>
      </c>
      <c r="AU125" s="18" t="s">
        <v>87</v>
      </c>
      <c r="AY125" s="18" t="s">
        <v>188</v>
      </c>
      <c r="BE125" s="109">
        <f t="shared" si="9"/>
        <v>0</v>
      </c>
      <c r="BF125" s="109">
        <f t="shared" si="10"/>
        <v>0</v>
      </c>
      <c r="BG125" s="109">
        <f t="shared" si="11"/>
        <v>0</v>
      </c>
      <c r="BH125" s="109">
        <f t="shared" si="12"/>
        <v>0</v>
      </c>
      <c r="BI125" s="109">
        <f t="shared" si="13"/>
        <v>0</v>
      </c>
      <c r="BJ125" s="18" t="s">
        <v>87</v>
      </c>
      <c r="BK125" s="169">
        <f t="shared" si="14"/>
        <v>0</v>
      </c>
      <c r="BL125" s="18" t="s">
        <v>444</v>
      </c>
      <c r="BM125" s="18" t="s">
        <v>211</v>
      </c>
    </row>
    <row r="126" spans="2:65" s="1" customFormat="1" ht="22.5" customHeight="1">
      <c r="B126" s="132"/>
      <c r="C126" s="170" t="s">
        <v>76</v>
      </c>
      <c r="D126" s="170" t="s">
        <v>236</v>
      </c>
      <c r="E126" s="171" t="s">
        <v>193</v>
      </c>
      <c r="F126" s="331" t="s">
        <v>1471</v>
      </c>
      <c r="G126" s="331"/>
      <c r="H126" s="331"/>
      <c r="I126" s="331"/>
      <c r="J126" s="269" t="s">
        <v>299</v>
      </c>
      <c r="K126" s="270">
        <v>200</v>
      </c>
      <c r="L126" s="332">
        <v>0</v>
      </c>
      <c r="M126" s="332"/>
      <c r="N126" s="333">
        <f t="shared" si="5"/>
        <v>0</v>
      </c>
      <c r="O126" s="321"/>
      <c r="P126" s="321"/>
      <c r="Q126" s="321"/>
      <c r="R126" s="135"/>
      <c r="T126" s="166" t="s">
        <v>5</v>
      </c>
      <c r="U126" s="42" t="s">
        <v>43</v>
      </c>
      <c r="V126" s="36"/>
      <c r="W126" s="167">
        <f t="shared" si="6"/>
        <v>0</v>
      </c>
      <c r="X126" s="167">
        <v>0</v>
      </c>
      <c r="Y126" s="167">
        <f t="shared" si="7"/>
        <v>0</v>
      </c>
      <c r="Z126" s="167">
        <v>0</v>
      </c>
      <c r="AA126" s="168">
        <f t="shared" si="8"/>
        <v>0</v>
      </c>
      <c r="AR126" s="18" t="s">
        <v>1466</v>
      </c>
      <c r="AT126" s="18" t="s">
        <v>236</v>
      </c>
      <c r="AU126" s="18" t="s">
        <v>87</v>
      </c>
      <c r="AY126" s="18" t="s">
        <v>188</v>
      </c>
      <c r="BE126" s="109">
        <f t="shared" si="9"/>
        <v>0</v>
      </c>
      <c r="BF126" s="109">
        <f t="shared" si="10"/>
        <v>0</v>
      </c>
      <c r="BG126" s="109">
        <f t="shared" si="11"/>
        <v>0</v>
      </c>
      <c r="BH126" s="109">
        <f t="shared" si="12"/>
        <v>0</v>
      </c>
      <c r="BI126" s="109">
        <f t="shared" si="13"/>
        <v>0</v>
      </c>
      <c r="BJ126" s="18" t="s">
        <v>87</v>
      </c>
      <c r="BK126" s="169">
        <f t="shared" si="14"/>
        <v>0</v>
      </c>
      <c r="BL126" s="18" t="s">
        <v>444</v>
      </c>
      <c r="BM126" s="18" t="s">
        <v>219</v>
      </c>
    </row>
    <row r="127" spans="2:65" s="1" customFormat="1" ht="22.5" customHeight="1">
      <c r="B127" s="132"/>
      <c r="C127" s="161" t="s">
        <v>76</v>
      </c>
      <c r="D127" s="161" t="s">
        <v>189</v>
      </c>
      <c r="E127" s="162" t="s">
        <v>206</v>
      </c>
      <c r="F127" s="319" t="s">
        <v>1467</v>
      </c>
      <c r="G127" s="319"/>
      <c r="H127" s="319"/>
      <c r="I127" s="319"/>
      <c r="J127" s="265" t="s">
        <v>299</v>
      </c>
      <c r="K127" s="266">
        <v>200</v>
      </c>
      <c r="L127" s="320">
        <v>0</v>
      </c>
      <c r="M127" s="320"/>
      <c r="N127" s="321">
        <f t="shared" si="5"/>
        <v>0</v>
      </c>
      <c r="O127" s="321"/>
      <c r="P127" s="321"/>
      <c r="Q127" s="321"/>
      <c r="R127" s="135"/>
      <c r="T127" s="166" t="s">
        <v>5</v>
      </c>
      <c r="U127" s="42" t="s">
        <v>43</v>
      </c>
      <c r="V127" s="36"/>
      <c r="W127" s="167">
        <f t="shared" si="6"/>
        <v>0</v>
      </c>
      <c r="X127" s="167">
        <v>0</v>
      </c>
      <c r="Y127" s="167">
        <f t="shared" si="7"/>
        <v>0</v>
      </c>
      <c r="Z127" s="167">
        <v>0</v>
      </c>
      <c r="AA127" s="168">
        <f t="shared" si="8"/>
        <v>0</v>
      </c>
      <c r="AR127" s="18" t="s">
        <v>444</v>
      </c>
      <c r="AT127" s="18" t="s">
        <v>189</v>
      </c>
      <c r="AU127" s="18" t="s">
        <v>87</v>
      </c>
      <c r="AY127" s="18" t="s">
        <v>188</v>
      </c>
      <c r="BE127" s="109">
        <f t="shared" si="9"/>
        <v>0</v>
      </c>
      <c r="BF127" s="109">
        <f t="shared" si="10"/>
        <v>0</v>
      </c>
      <c r="BG127" s="109">
        <f t="shared" si="11"/>
        <v>0</v>
      </c>
      <c r="BH127" s="109">
        <f t="shared" si="12"/>
        <v>0</v>
      </c>
      <c r="BI127" s="109">
        <f t="shared" si="13"/>
        <v>0</v>
      </c>
      <c r="BJ127" s="18" t="s">
        <v>87</v>
      </c>
      <c r="BK127" s="169">
        <f t="shared" si="14"/>
        <v>0</v>
      </c>
      <c r="BL127" s="18" t="s">
        <v>444</v>
      </c>
      <c r="BM127" s="18" t="s">
        <v>227</v>
      </c>
    </row>
    <row r="128" spans="2:65" s="1" customFormat="1" ht="22.5" customHeight="1">
      <c r="B128" s="132"/>
      <c r="C128" s="170" t="s">
        <v>76</v>
      </c>
      <c r="D128" s="170" t="s">
        <v>236</v>
      </c>
      <c r="E128" s="171" t="s">
        <v>211</v>
      </c>
      <c r="F128" s="331" t="s">
        <v>1472</v>
      </c>
      <c r="G128" s="331"/>
      <c r="H128" s="331"/>
      <c r="I128" s="331"/>
      <c r="J128" s="269" t="s">
        <v>299</v>
      </c>
      <c r="K128" s="270">
        <v>100</v>
      </c>
      <c r="L128" s="332">
        <v>0</v>
      </c>
      <c r="M128" s="332"/>
      <c r="N128" s="333">
        <f t="shared" si="5"/>
        <v>0</v>
      </c>
      <c r="O128" s="321"/>
      <c r="P128" s="321"/>
      <c r="Q128" s="321"/>
      <c r="R128" s="135"/>
      <c r="T128" s="166" t="s">
        <v>5</v>
      </c>
      <c r="U128" s="42" t="s">
        <v>43</v>
      </c>
      <c r="V128" s="36"/>
      <c r="W128" s="167">
        <f t="shared" si="6"/>
        <v>0</v>
      </c>
      <c r="X128" s="167">
        <v>0</v>
      </c>
      <c r="Y128" s="167">
        <f t="shared" si="7"/>
        <v>0</v>
      </c>
      <c r="Z128" s="167">
        <v>0</v>
      </c>
      <c r="AA128" s="168">
        <f t="shared" si="8"/>
        <v>0</v>
      </c>
      <c r="AR128" s="18" t="s">
        <v>1466</v>
      </c>
      <c r="AT128" s="18" t="s">
        <v>236</v>
      </c>
      <c r="AU128" s="18" t="s">
        <v>87</v>
      </c>
      <c r="AY128" s="18" t="s">
        <v>188</v>
      </c>
      <c r="BE128" s="109">
        <f t="shared" si="9"/>
        <v>0</v>
      </c>
      <c r="BF128" s="109">
        <f t="shared" si="10"/>
        <v>0</v>
      </c>
      <c r="BG128" s="109">
        <f t="shared" si="11"/>
        <v>0</v>
      </c>
      <c r="BH128" s="109">
        <f t="shared" si="12"/>
        <v>0</v>
      </c>
      <c r="BI128" s="109">
        <f t="shared" si="13"/>
        <v>0</v>
      </c>
      <c r="BJ128" s="18" t="s">
        <v>87</v>
      </c>
      <c r="BK128" s="169">
        <f t="shared" si="14"/>
        <v>0</v>
      </c>
      <c r="BL128" s="18" t="s">
        <v>444</v>
      </c>
      <c r="BM128" s="18" t="s">
        <v>235</v>
      </c>
    </row>
    <row r="129" spans="2:65" s="1" customFormat="1" ht="22.5" customHeight="1">
      <c r="B129" s="132"/>
      <c r="C129" s="161" t="s">
        <v>76</v>
      </c>
      <c r="D129" s="161" t="s">
        <v>189</v>
      </c>
      <c r="E129" s="162" t="s">
        <v>215</v>
      </c>
      <c r="F129" s="319" t="s">
        <v>1467</v>
      </c>
      <c r="G129" s="319"/>
      <c r="H129" s="319"/>
      <c r="I129" s="319"/>
      <c r="J129" s="265" t="s">
        <v>299</v>
      </c>
      <c r="K129" s="266">
        <v>100</v>
      </c>
      <c r="L129" s="320">
        <v>0</v>
      </c>
      <c r="M129" s="320"/>
      <c r="N129" s="321">
        <f t="shared" si="5"/>
        <v>0</v>
      </c>
      <c r="O129" s="321"/>
      <c r="P129" s="321"/>
      <c r="Q129" s="321"/>
      <c r="R129" s="135"/>
      <c r="T129" s="166" t="s">
        <v>5</v>
      </c>
      <c r="U129" s="42" t="s">
        <v>43</v>
      </c>
      <c r="V129" s="36"/>
      <c r="W129" s="167">
        <f t="shared" si="6"/>
        <v>0</v>
      </c>
      <c r="X129" s="167">
        <v>0</v>
      </c>
      <c r="Y129" s="167">
        <f t="shared" si="7"/>
        <v>0</v>
      </c>
      <c r="Z129" s="167">
        <v>0</v>
      </c>
      <c r="AA129" s="168">
        <f t="shared" si="8"/>
        <v>0</v>
      </c>
      <c r="AR129" s="18" t="s">
        <v>444</v>
      </c>
      <c r="AT129" s="18" t="s">
        <v>189</v>
      </c>
      <c r="AU129" s="18" t="s">
        <v>87</v>
      </c>
      <c r="AY129" s="18" t="s">
        <v>188</v>
      </c>
      <c r="BE129" s="109">
        <f t="shared" si="9"/>
        <v>0</v>
      </c>
      <c r="BF129" s="109">
        <f t="shared" si="10"/>
        <v>0</v>
      </c>
      <c r="BG129" s="109">
        <f t="shared" si="11"/>
        <v>0</v>
      </c>
      <c r="BH129" s="109">
        <f t="shared" si="12"/>
        <v>0</v>
      </c>
      <c r="BI129" s="109">
        <f t="shared" si="13"/>
        <v>0</v>
      </c>
      <c r="BJ129" s="18" t="s">
        <v>87</v>
      </c>
      <c r="BK129" s="169">
        <f t="shared" si="14"/>
        <v>0</v>
      </c>
      <c r="BL129" s="18" t="s">
        <v>444</v>
      </c>
      <c r="BM129" s="18" t="s">
        <v>244</v>
      </c>
    </row>
    <row r="130" spans="2:65" s="1" customFormat="1" ht="22.5" customHeight="1">
      <c r="B130" s="132"/>
      <c r="C130" s="170" t="s">
        <v>76</v>
      </c>
      <c r="D130" s="170" t="s">
        <v>236</v>
      </c>
      <c r="E130" s="171" t="s">
        <v>219</v>
      </c>
      <c r="F130" s="331" t="s">
        <v>1473</v>
      </c>
      <c r="G130" s="331"/>
      <c r="H130" s="331"/>
      <c r="I130" s="331"/>
      <c r="J130" s="269" t="s">
        <v>299</v>
      </c>
      <c r="K130" s="270">
        <v>15</v>
      </c>
      <c r="L130" s="332">
        <v>0</v>
      </c>
      <c r="M130" s="332"/>
      <c r="N130" s="333">
        <f t="shared" si="5"/>
        <v>0</v>
      </c>
      <c r="O130" s="321"/>
      <c r="P130" s="321"/>
      <c r="Q130" s="321"/>
      <c r="R130" s="135"/>
      <c r="T130" s="166" t="s">
        <v>5</v>
      </c>
      <c r="U130" s="42" t="s">
        <v>43</v>
      </c>
      <c r="V130" s="36"/>
      <c r="W130" s="167">
        <f t="shared" si="6"/>
        <v>0</v>
      </c>
      <c r="X130" s="167">
        <v>0</v>
      </c>
      <c r="Y130" s="167">
        <f t="shared" si="7"/>
        <v>0</v>
      </c>
      <c r="Z130" s="167">
        <v>0</v>
      </c>
      <c r="AA130" s="168">
        <f t="shared" si="8"/>
        <v>0</v>
      </c>
      <c r="AR130" s="18" t="s">
        <v>1466</v>
      </c>
      <c r="AT130" s="18" t="s">
        <v>236</v>
      </c>
      <c r="AU130" s="18" t="s">
        <v>87</v>
      </c>
      <c r="AY130" s="18" t="s">
        <v>188</v>
      </c>
      <c r="BE130" s="109">
        <f t="shared" si="9"/>
        <v>0</v>
      </c>
      <c r="BF130" s="109">
        <f t="shared" si="10"/>
        <v>0</v>
      </c>
      <c r="BG130" s="109">
        <f t="shared" si="11"/>
        <v>0</v>
      </c>
      <c r="BH130" s="109">
        <f t="shared" si="12"/>
        <v>0</v>
      </c>
      <c r="BI130" s="109">
        <f t="shared" si="13"/>
        <v>0</v>
      </c>
      <c r="BJ130" s="18" t="s">
        <v>87</v>
      </c>
      <c r="BK130" s="169">
        <f t="shared" si="14"/>
        <v>0</v>
      </c>
      <c r="BL130" s="18" t="s">
        <v>444</v>
      </c>
      <c r="BM130" s="18" t="s">
        <v>253</v>
      </c>
    </row>
    <row r="131" spans="2:65" s="1" customFormat="1" ht="22.5" customHeight="1">
      <c r="B131" s="132"/>
      <c r="C131" s="161" t="s">
        <v>76</v>
      </c>
      <c r="D131" s="161" t="s">
        <v>189</v>
      </c>
      <c r="E131" s="162" t="s">
        <v>223</v>
      </c>
      <c r="F131" s="319" t="s">
        <v>1467</v>
      </c>
      <c r="G131" s="319"/>
      <c r="H131" s="319"/>
      <c r="I131" s="319"/>
      <c r="J131" s="265" t="s">
        <v>299</v>
      </c>
      <c r="K131" s="266">
        <v>15</v>
      </c>
      <c r="L131" s="320">
        <v>0</v>
      </c>
      <c r="M131" s="320"/>
      <c r="N131" s="321">
        <f t="shared" si="5"/>
        <v>0</v>
      </c>
      <c r="O131" s="321"/>
      <c r="P131" s="321"/>
      <c r="Q131" s="321"/>
      <c r="R131" s="135"/>
      <c r="T131" s="166" t="s">
        <v>5</v>
      </c>
      <c r="U131" s="42" t="s">
        <v>43</v>
      </c>
      <c r="V131" s="36"/>
      <c r="W131" s="167">
        <f t="shared" si="6"/>
        <v>0</v>
      </c>
      <c r="X131" s="167">
        <v>0</v>
      </c>
      <c r="Y131" s="167">
        <f t="shared" si="7"/>
        <v>0</v>
      </c>
      <c r="Z131" s="167">
        <v>0</v>
      </c>
      <c r="AA131" s="168">
        <f t="shared" si="8"/>
        <v>0</v>
      </c>
      <c r="AR131" s="18" t="s">
        <v>444</v>
      </c>
      <c r="AT131" s="18" t="s">
        <v>189</v>
      </c>
      <c r="AU131" s="18" t="s">
        <v>87</v>
      </c>
      <c r="AY131" s="18" t="s">
        <v>188</v>
      </c>
      <c r="BE131" s="109">
        <f t="shared" si="9"/>
        <v>0</v>
      </c>
      <c r="BF131" s="109">
        <f t="shared" si="10"/>
        <v>0</v>
      </c>
      <c r="BG131" s="109">
        <f t="shared" si="11"/>
        <v>0</v>
      </c>
      <c r="BH131" s="109">
        <f t="shared" si="12"/>
        <v>0</v>
      </c>
      <c r="BI131" s="109">
        <f t="shared" si="13"/>
        <v>0</v>
      </c>
      <c r="BJ131" s="18" t="s">
        <v>87</v>
      </c>
      <c r="BK131" s="169">
        <f t="shared" si="14"/>
        <v>0</v>
      </c>
      <c r="BL131" s="18" t="s">
        <v>444</v>
      </c>
      <c r="BM131" s="18" t="s">
        <v>261</v>
      </c>
    </row>
    <row r="132" spans="2:65" s="1" customFormat="1" ht="22.5" customHeight="1">
      <c r="B132" s="132"/>
      <c r="C132" s="170" t="s">
        <v>76</v>
      </c>
      <c r="D132" s="170" t="s">
        <v>236</v>
      </c>
      <c r="E132" s="171" t="s">
        <v>227</v>
      </c>
      <c r="F132" s="331" t="s">
        <v>1483</v>
      </c>
      <c r="G132" s="331"/>
      <c r="H132" s="331"/>
      <c r="I132" s="331"/>
      <c r="J132" s="269" t="s">
        <v>299</v>
      </c>
      <c r="K132" s="270">
        <v>100</v>
      </c>
      <c r="L132" s="332">
        <v>0</v>
      </c>
      <c r="M132" s="332"/>
      <c r="N132" s="333">
        <f t="shared" si="5"/>
        <v>0</v>
      </c>
      <c r="O132" s="321"/>
      <c r="P132" s="321"/>
      <c r="Q132" s="321"/>
      <c r="R132" s="135"/>
      <c r="T132" s="166" t="s">
        <v>5</v>
      </c>
      <c r="U132" s="42" t="s">
        <v>43</v>
      </c>
      <c r="V132" s="36"/>
      <c r="W132" s="167">
        <f t="shared" si="6"/>
        <v>0</v>
      </c>
      <c r="X132" s="167">
        <v>0</v>
      </c>
      <c r="Y132" s="167">
        <f t="shared" si="7"/>
        <v>0</v>
      </c>
      <c r="Z132" s="167">
        <v>0</v>
      </c>
      <c r="AA132" s="168">
        <f t="shared" si="8"/>
        <v>0</v>
      </c>
      <c r="AR132" s="18" t="s">
        <v>1466</v>
      </c>
      <c r="AT132" s="18" t="s">
        <v>236</v>
      </c>
      <c r="AU132" s="18" t="s">
        <v>87</v>
      </c>
      <c r="AY132" s="18" t="s">
        <v>188</v>
      </c>
      <c r="BE132" s="109">
        <f t="shared" si="9"/>
        <v>0</v>
      </c>
      <c r="BF132" s="109">
        <f t="shared" si="10"/>
        <v>0</v>
      </c>
      <c r="BG132" s="109">
        <f t="shared" si="11"/>
        <v>0</v>
      </c>
      <c r="BH132" s="109">
        <f t="shared" si="12"/>
        <v>0</v>
      </c>
      <c r="BI132" s="109">
        <f t="shared" si="13"/>
        <v>0</v>
      </c>
      <c r="BJ132" s="18" t="s">
        <v>87</v>
      </c>
      <c r="BK132" s="169">
        <f t="shared" si="14"/>
        <v>0</v>
      </c>
      <c r="BL132" s="18" t="s">
        <v>444</v>
      </c>
      <c r="BM132" s="18" t="s">
        <v>10</v>
      </c>
    </row>
    <row r="133" spans="2:65" s="1" customFormat="1" ht="22.5" customHeight="1">
      <c r="B133" s="132"/>
      <c r="C133" s="161" t="s">
        <v>76</v>
      </c>
      <c r="D133" s="161" t="s">
        <v>189</v>
      </c>
      <c r="E133" s="162" t="s">
        <v>231</v>
      </c>
      <c r="F133" s="319" t="s">
        <v>1467</v>
      </c>
      <c r="G133" s="319"/>
      <c r="H133" s="319"/>
      <c r="I133" s="319"/>
      <c r="J133" s="265" t="s">
        <v>299</v>
      </c>
      <c r="K133" s="266">
        <v>100</v>
      </c>
      <c r="L133" s="320">
        <v>0</v>
      </c>
      <c r="M133" s="320"/>
      <c r="N133" s="321">
        <f t="shared" si="5"/>
        <v>0</v>
      </c>
      <c r="O133" s="321"/>
      <c r="P133" s="321"/>
      <c r="Q133" s="321"/>
      <c r="R133" s="135"/>
      <c r="T133" s="166" t="s">
        <v>5</v>
      </c>
      <c r="U133" s="42" t="s">
        <v>43</v>
      </c>
      <c r="V133" s="36"/>
      <c r="W133" s="167">
        <f t="shared" si="6"/>
        <v>0</v>
      </c>
      <c r="X133" s="167">
        <v>0</v>
      </c>
      <c r="Y133" s="167">
        <f t="shared" si="7"/>
        <v>0</v>
      </c>
      <c r="Z133" s="167">
        <v>0</v>
      </c>
      <c r="AA133" s="168">
        <f t="shared" si="8"/>
        <v>0</v>
      </c>
      <c r="AR133" s="18" t="s">
        <v>444</v>
      </c>
      <c r="AT133" s="18" t="s">
        <v>189</v>
      </c>
      <c r="AU133" s="18" t="s">
        <v>87</v>
      </c>
      <c r="AY133" s="18" t="s">
        <v>188</v>
      </c>
      <c r="BE133" s="109">
        <f t="shared" si="9"/>
        <v>0</v>
      </c>
      <c r="BF133" s="109">
        <f t="shared" si="10"/>
        <v>0</v>
      </c>
      <c r="BG133" s="109">
        <f t="shared" si="11"/>
        <v>0</v>
      </c>
      <c r="BH133" s="109">
        <f t="shared" si="12"/>
        <v>0</v>
      </c>
      <c r="BI133" s="109">
        <f t="shared" si="13"/>
        <v>0</v>
      </c>
      <c r="BJ133" s="18" t="s">
        <v>87</v>
      </c>
      <c r="BK133" s="169">
        <f t="shared" si="14"/>
        <v>0</v>
      </c>
      <c r="BL133" s="18" t="s">
        <v>444</v>
      </c>
      <c r="BM133" s="18" t="s">
        <v>276</v>
      </c>
    </row>
    <row r="134" spans="2:65" s="1" customFormat="1" ht="22.5" customHeight="1">
      <c r="B134" s="132"/>
      <c r="C134" s="170" t="s">
        <v>76</v>
      </c>
      <c r="D134" s="170" t="s">
        <v>236</v>
      </c>
      <c r="E134" s="171" t="s">
        <v>235</v>
      </c>
      <c r="F134" s="331" t="s">
        <v>1484</v>
      </c>
      <c r="G134" s="331"/>
      <c r="H134" s="331"/>
      <c r="I134" s="331"/>
      <c r="J134" s="269" t="s">
        <v>247</v>
      </c>
      <c r="K134" s="270">
        <v>32</v>
      </c>
      <c r="L134" s="332">
        <v>0</v>
      </c>
      <c r="M134" s="332"/>
      <c r="N134" s="333">
        <f t="shared" si="5"/>
        <v>0</v>
      </c>
      <c r="O134" s="321"/>
      <c r="P134" s="321"/>
      <c r="Q134" s="321"/>
      <c r="R134" s="135"/>
      <c r="T134" s="166" t="s">
        <v>5</v>
      </c>
      <c r="U134" s="42" t="s">
        <v>43</v>
      </c>
      <c r="V134" s="36"/>
      <c r="W134" s="167">
        <f t="shared" si="6"/>
        <v>0</v>
      </c>
      <c r="X134" s="167">
        <v>0</v>
      </c>
      <c r="Y134" s="167">
        <f t="shared" si="7"/>
        <v>0</v>
      </c>
      <c r="Z134" s="167">
        <v>0</v>
      </c>
      <c r="AA134" s="168">
        <f t="shared" si="8"/>
        <v>0</v>
      </c>
      <c r="AR134" s="18" t="s">
        <v>1466</v>
      </c>
      <c r="AT134" s="18" t="s">
        <v>236</v>
      </c>
      <c r="AU134" s="18" t="s">
        <v>87</v>
      </c>
      <c r="AY134" s="18" t="s">
        <v>188</v>
      </c>
      <c r="BE134" s="109">
        <f t="shared" si="9"/>
        <v>0</v>
      </c>
      <c r="BF134" s="109">
        <f t="shared" si="10"/>
        <v>0</v>
      </c>
      <c r="BG134" s="109">
        <f t="shared" si="11"/>
        <v>0</v>
      </c>
      <c r="BH134" s="109">
        <f t="shared" si="12"/>
        <v>0</v>
      </c>
      <c r="BI134" s="109">
        <f t="shared" si="13"/>
        <v>0</v>
      </c>
      <c r="BJ134" s="18" t="s">
        <v>87</v>
      </c>
      <c r="BK134" s="169">
        <f t="shared" si="14"/>
        <v>0</v>
      </c>
      <c r="BL134" s="18" t="s">
        <v>444</v>
      </c>
      <c r="BM134" s="18" t="s">
        <v>284</v>
      </c>
    </row>
    <row r="135" spans="2:65" s="1" customFormat="1" ht="22.5" customHeight="1">
      <c r="B135" s="132"/>
      <c r="C135" s="161" t="s">
        <v>76</v>
      </c>
      <c r="D135" s="161" t="s">
        <v>189</v>
      </c>
      <c r="E135" s="162" t="s">
        <v>240</v>
      </c>
      <c r="F135" s="319" t="s">
        <v>1485</v>
      </c>
      <c r="G135" s="319"/>
      <c r="H135" s="319"/>
      <c r="I135" s="319"/>
      <c r="J135" s="265" t="s">
        <v>247</v>
      </c>
      <c r="K135" s="266">
        <v>32</v>
      </c>
      <c r="L135" s="320">
        <v>0</v>
      </c>
      <c r="M135" s="320"/>
      <c r="N135" s="321">
        <f t="shared" si="5"/>
        <v>0</v>
      </c>
      <c r="O135" s="321"/>
      <c r="P135" s="321"/>
      <c r="Q135" s="321"/>
      <c r="R135" s="135"/>
      <c r="T135" s="166" t="s">
        <v>5</v>
      </c>
      <c r="U135" s="42" t="s">
        <v>43</v>
      </c>
      <c r="V135" s="36"/>
      <c r="W135" s="167">
        <f t="shared" si="6"/>
        <v>0</v>
      </c>
      <c r="X135" s="167">
        <v>0</v>
      </c>
      <c r="Y135" s="167">
        <f t="shared" si="7"/>
        <v>0</v>
      </c>
      <c r="Z135" s="167">
        <v>0</v>
      </c>
      <c r="AA135" s="168">
        <f t="shared" si="8"/>
        <v>0</v>
      </c>
      <c r="AR135" s="18" t="s">
        <v>444</v>
      </c>
      <c r="AT135" s="18" t="s">
        <v>189</v>
      </c>
      <c r="AU135" s="18" t="s">
        <v>87</v>
      </c>
      <c r="AY135" s="18" t="s">
        <v>188</v>
      </c>
      <c r="BE135" s="109">
        <f t="shared" si="9"/>
        <v>0</v>
      </c>
      <c r="BF135" s="109">
        <f t="shared" si="10"/>
        <v>0</v>
      </c>
      <c r="BG135" s="109">
        <f t="shared" si="11"/>
        <v>0</v>
      </c>
      <c r="BH135" s="109">
        <f t="shared" si="12"/>
        <v>0</v>
      </c>
      <c r="BI135" s="109">
        <f t="shared" si="13"/>
        <v>0</v>
      </c>
      <c r="BJ135" s="18" t="s">
        <v>87</v>
      </c>
      <c r="BK135" s="169">
        <f t="shared" si="14"/>
        <v>0</v>
      </c>
      <c r="BL135" s="18" t="s">
        <v>444</v>
      </c>
      <c r="BM135" s="18" t="s">
        <v>292</v>
      </c>
    </row>
    <row r="136" spans="2:65" s="1" customFormat="1" ht="31.5" customHeight="1">
      <c r="B136" s="132"/>
      <c r="C136" s="170" t="s">
        <v>76</v>
      </c>
      <c r="D136" s="170" t="s">
        <v>236</v>
      </c>
      <c r="E136" s="171" t="s">
        <v>244</v>
      </c>
      <c r="F136" s="331" t="s">
        <v>1486</v>
      </c>
      <c r="G136" s="331"/>
      <c r="H136" s="331"/>
      <c r="I136" s="331"/>
      <c r="J136" s="269" t="s">
        <v>247</v>
      </c>
      <c r="K136" s="270">
        <v>40</v>
      </c>
      <c r="L136" s="332">
        <v>0</v>
      </c>
      <c r="M136" s="332"/>
      <c r="N136" s="333">
        <f t="shared" si="5"/>
        <v>0</v>
      </c>
      <c r="O136" s="321"/>
      <c r="P136" s="321"/>
      <c r="Q136" s="321"/>
      <c r="R136" s="135"/>
      <c r="T136" s="166" t="s">
        <v>5</v>
      </c>
      <c r="U136" s="42" t="s">
        <v>43</v>
      </c>
      <c r="V136" s="36"/>
      <c r="W136" s="167">
        <f t="shared" si="6"/>
        <v>0</v>
      </c>
      <c r="X136" s="167">
        <v>0</v>
      </c>
      <c r="Y136" s="167">
        <f t="shared" si="7"/>
        <v>0</v>
      </c>
      <c r="Z136" s="167">
        <v>0</v>
      </c>
      <c r="AA136" s="168">
        <f t="shared" si="8"/>
        <v>0</v>
      </c>
      <c r="AR136" s="18" t="s">
        <v>1466</v>
      </c>
      <c r="AT136" s="18" t="s">
        <v>236</v>
      </c>
      <c r="AU136" s="18" t="s">
        <v>87</v>
      </c>
      <c r="AY136" s="18" t="s">
        <v>188</v>
      </c>
      <c r="BE136" s="109">
        <f t="shared" si="9"/>
        <v>0</v>
      </c>
      <c r="BF136" s="109">
        <f t="shared" si="10"/>
        <v>0</v>
      </c>
      <c r="BG136" s="109">
        <f t="shared" si="11"/>
        <v>0</v>
      </c>
      <c r="BH136" s="109">
        <f t="shared" si="12"/>
        <v>0</v>
      </c>
      <c r="BI136" s="109">
        <f t="shared" si="13"/>
        <v>0</v>
      </c>
      <c r="BJ136" s="18" t="s">
        <v>87</v>
      </c>
      <c r="BK136" s="169">
        <f t="shared" si="14"/>
        <v>0</v>
      </c>
      <c r="BL136" s="18" t="s">
        <v>444</v>
      </c>
      <c r="BM136" s="18" t="s">
        <v>301</v>
      </c>
    </row>
    <row r="137" spans="2:65" s="1" customFormat="1" ht="22.5" customHeight="1">
      <c r="B137" s="132"/>
      <c r="C137" s="161" t="s">
        <v>76</v>
      </c>
      <c r="D137" s="161" t="s">
        <v>189</v>
      </c>
      <c r="E137" s="162" t="s">
        <v>249</v>
      </c>
      <c r="F137" s="319" t="s">
        <v>1485</v>
      </c>
      <c r="G137" s="319"/>
      <c r="H137" s="319"/>
      <c r="I137" s="319"/>
      <c r="J137" s="265" t="s">
        <v>247</v>
      </c>
      <c r="K137" s="266">
        <v>40</v>
      </c>
      <c r="L137" s="320">
        <v>0</v>
      </c>
      <c r="M137" s="320"/>
      <c r="N137" s="321">
        <f t="shared" si="5"/>
        <v>0</v>
      </c>
      <c r="O137" s="321"/>
      <c r="P137" s="321"/>
      <c r="Q137" s="321"/>
      <c r="R137" s="135"/>
      <c r="T137" s="166" t="s">
        <v>5</v>
      </c>
      <c r="U137" s="42" t="s">
        <v>43</v>
      </c>
      <c r="V137" s="36"/>
      <c r="W137" s="167">
        <f t="shared" si="6"/>
        <v>0</v>
      </c>
      <c r="X137" s="167">
        <v>0</v>
      </c>
      <c r="Y137" s="167">
        <f t="shared" si="7"/>
        <v>0</v>
      </c>
      <c r="Z137" s="167">
        <v>0</v>
      </c>
      <c r="AA137" s="168">
        <f t="shared" si="8"/>
        <v>0</v>
      </c>
      <c r="AR137" s="18" t="s">
        <v>444</v>
      </c>
      <c r="AT137" s="18" t="s">
        <v>189</v>
      </c>
      <c r="AU137" s="18" t="s">
        <v>87</v>
      </c>
      <c r="AY137" s="18" t="s">
        <v>188</v>
      </c>
      <c r="BE137" s="109">
        <f t="shared" si="9"/>
        <v>0</v>
      </c>
      <c r="BF137" s="109">
        <f t="shared" si="10"/>
        <v>0</v>
      </c>
      <c r="BG137" s="109">
        <f t="shared" si="11"/>
        <v>0</v>
      </c>
      <c r="BH137" s="109">
        <f t="shared" si="12"/>
        <v>0</v>
      </c>
      <c r="BI137" s="109">
        <f t="shared" si="13"/>
        <v>0</v>
      </c>
      <c r="BJ137" s="18" t="s">
        <v>87</v>
      </c>
      <c r="BK137" s="169">
        <f t="shared" si="14"/>
        <v>0</v>
      </c>
      <c r="BL137" s="18" t="s">
        <v>444</v>
      </c>
      <c r="BM137" s="18" t="s">
        <v>309</v>
      </c>
    </row>
    <row r="138" spans="2:65" s="1" customFormat="1" ht="31.5" customHeight="1">
      <c r="B138" s="132"/>
      <c r="C138" s="170" t="s">
        <v>76</v>
      </c>
      <c r="D138" s="170" t="s">
        <v>236</v>
      </c>
      <c r="E138" s="171" t="s">
        <v>253</v>
      </c>
      <c r="F138" s="331" t="s">
        <v>1489</v>
      </c>
      <c r="G138" s="331"/>
      <c r="H138" s="331"/>
      <c r="I138" s="331"/>
      <c r="J138" s="269" t="s">
        <v>247</v>
      </c>
      <c r="K138" s="270">
        <v>5</v>
      </c>
      <c r="L138" s="332">
        <v>0</v>
      </c>
      <c r="M138" s="332"/>
      <c r="N138" s="333">
        <f t="shared" si="5"/>
        <v>0</v>
      </c>
      <c r="O138" s="321"/>
      <c r="P138" s="321"/>
      <c r="Q138" s="321"/>
      <c r="R138" s="135"/>
      <c r="T138" s="166" t="s">
        <v>5</v>
      </c>
      <c r="U138" s="42" t="s">
        <v>43</v>
      </c>
      <c r="V138" s="36"/>
      <c r="W138" s="167">
        <f t="shared" si="6"/>
        <v>0</v>
      </c>
      <c r="X138" s="167">
        <v>0</v>
      </c>
      <c r="Y138" s="167">
        <f t="shared" si="7"/>
        <v>0</v>
      </c>
      <c r="Z138" s="167">
        <v>0</v>
      </c>
      <c r="AA138" s="168">
        <f t="shared" si="8"/>
        <v>0</v>
      </c>
      <c r="AR138" s="18" t="s">
        <v>1466</v>
      </c>
      <c r="AT138" s="18" t="s">
        <v>236</v>
      </c>
      <c r="AU138" s="18" t="s">
        <v>87</v>
      </c>
      <c r="AY138" s="18" t="s">
        <v>188</v>
      </c>
      <c r="BE138" s="109">
        <f t="shared" si="9"/>
        <v>0</v>
      </c>
      <c r="BF138" s="109">
        <f t="shared" si="10"/>
        <v>0</v>
      </c>
      <c r="BG138" s="109">
        <f t="shared" si="11"/>
        <v>0</v>
      </c>
      <c r="BH138" s="109">
        <f t="shared" si="12"/>
        <v>0</v>
      </c>
      <c r="BI138" s="109">
        <f t="shared" si="13"/>
        <v>0</v>
      </c>
      <c r="BJ138" s="18" t="s">
        <v>87</v>
      </c>
      <c r="BK138" s="169">
        <f t="shared" si="14"/>
        <v>0</v>
      </c>
      <c r="BL138" s="18" t="s">
        <v>444</v>
      </c>
      <c r="BM138" s="18" t="s">
        <v>317</v>
      </c>
    </row>
    <row r="139" spans="2:65" s="1" customFormat="1" ht="22.5" customHeight="1">
      <c r="B139" s="132"/>
      <c r="C139" s="161" t="s">
        <v>76</v>
      </c>
      <c r="D139" s="161" t="s">
        <v>189</v>
      </c>
      <c r="E139" s="162" t="s">
        <v>257</v>
      </c>
      <c r="F139" s="319" t="s">
        <v>1485</v>
      </c>
      <c r="G139" s="319"/>
      <c r="H139" s="319"/>
      <c r="I139" s="319"/>
      <c r="J139" s="265" t="s">
        <v>247</v>
      </c>
      <c r="K139" s="266">
        <v>5</v>
      </c>
      <c r="L139" s="320">
        <v>0</v>
      </c>
      <c r="M139" s="320"/>
      <c r="N139" s="321">
        <f t="shared" si="5"/>
        <v>0</v>
      </c>
      <c r="O139" s="321"/>
      <c r="P139" s="321"/>
      <c r="Q139" s="321"/>
      <c r="R139" s="135"/>
      <c r="T139" s="166" t="s">
        <v>5</v>
      </c>
      <c r="U139" s="42" t="s">
        <v>43</v>
      </c>
      <c r="V139" s="36"/>
      <c r="W139" s="167">
        <f t="shared" si="6"/>
        <v>0</v>
      </c>
      <c r="X139" s="167">
        <v>0</v>
      </c>
      <c r="Y139" s="167">
        <f t="shared" si="7"/>
        <v>0</v>
      </c>
      <c r="Z139" s="167">
        <v>0</v>
      </c>
      <c r="AA139" s="168">
        <f t="shared" si="8"/>
        <v>0</v>
      </c>
      <c r="AR139" s="18" t="s">
        <v>444</v>
      </c>
      <c r="AT139" s="18" t="s">
        <v>189</v>
      </c>
      <c r="AU139" s="18" t="s">
        <v>87</v>
      </c>
      <c r="AY139" s="18" t="s">
        <v>188</v>
      </c>
      <c r="BE139" s="109">
        <f t="shared" si="9"/>
        <v>0</v>
      </c>
      <c r="BF139" s="109">
        <f t="shared" si="10"/>
        <v>0</v>
      </c>
      <c r="BG139" s="109">
        <f t="shared" si="11"/>
        <v>0</v>
      </c>
      <c r="BH139" s="109">
        <f t="shared" si="12"/>
        <v>0</v>
      </c>
      <c r="BI139" s="109">
        <f t="shared" si="13"/>
        <v>0</v>
      </c>
      <c r="BJ139" s="18" t="s">
        <v>87</v>
      </c>
      <c r="BK139" s="169">
        <f t="shared" si="14"/>
        <v>0</v>
      </c>
      <c r="BL139" s="18" t="s">
        <v>444</v>
      </c>
      <c r="BM139" s="18" t="s">
        <v>325</v>
      </c>
    </row>
    <row r="140" spans="2:65" s="1" customFormat="1" ht="22.5" customHeight="1">
      <c r="B140" s="132"/>
      <c r="C140" s="170" t="s">
        <v>76</v>
      </c>
      <c r="D140" s="170" t="s">
        <v>236</v>
      </c>
      <c r="E140" s="171" t="s">
        <v>261</v>
      </c>
      <c r="F140" s="331" t="s">
        <v>1494</v>
      </c>
      <c r="G140" s="331"/>
      <c r="H140" s="331"/>
      <c r="I140" s="331"/>
      <c r="J140" s="269" t="s">
        <v>247</v>
      </c>
      <c r="K140" s="270">
        <v>1</v>
      </c>
      <c r="L140" s="332">
        <v>0</v>
      </c>
      <c r="M140" s="332"/>
      <c r="N140" s="333">
        <f t="shared" si="5"/>
        <v>0</v>
      </c>
      <c r="O140" s="321"/>
      <c r="P140" s="321"/>
      <c r="Q140" s="321"/>
      <c r="R140" s="135"/>
      <c r="T140" s="166" t="s">
        <v>5</v>
      </c>
      <c r="U140" s="42" t="s">
        <v>43</v>
      </c>
      <c r="V140" s="36"/>
      <c r="W140" s="167">
        <f t="shared" si="6"/>
        <v>0</v>
      </c>
      <c r="X140" s="167">
        <v>0</v>
      </c>
      <c r="Y140" s="167">
        <f t="shared" si="7"/>
        <v>0</v>
      </c>
      <c r="Z140" s="167">
        <v>0</v>
      </c>
      <c r="AA140" s="168">
        <f t="shared" si="8"/>
        <v>0</v>
      </c>
      <c r="AR140" s="18" t="s">
        <v>1466</v>
      </c>
      <c r="AT140" s="18" t="s">
        <v>236</v>
      </c>
      <c r="AU140" s="18" t="s">
        <v>87</v>
      </c>
      <c r="AY140" s="18" t="s">
        <v>188</v>
      </c>
      <c r="BE140" s="109">
        <f t="shared" si="9"/>
        <v>0</v>
      </c>
      <c r="BF140" s="109">
        <f t="shared" si="10"/>
        <v>0</v>
      </c>
      <c r="BG140" s="109">
        <f t="shared" si="11"/>
        <v>0</v>
      </c>
      <c r="BH140" s="109">
        <f t="shared" si="12"/>
        <v>0</v>
      </c>
      <c r="BI140" s="109">
        <f t="shared" si="13"/>
        <v>0</v>
      </c>
      <c r="BJ140" s="18" t="s">
        <v>87</v>
      </c>
      <c r="BK140" s="169">
        <f t="shared" si="14"/>
        <v>0</v>
      </c>
      <c r="BL140" s="18" t="s">
        <v>444</v>
      </c>
      <c r="BM140" s="18" t="s">
        <v>333</v>
      </c>
    </row>
    <row r="141" spans="2:65" s="1" customFormat="1" ht="22.5" customHeight="1">
      <c r="B141" s="132"/>
      <c r="C141" s="161" t="s">
        <v>76</v>
      </c>
      <c r="D141" s="161" t="s">
        <v>189</v>
      </c>
      <c r="E141" s="162" t="s">
        <v>265</v>
      </c>
      <c r="F141" s="319" t="s">
        <v>1485</v>
      </c>
      <c r="G141" s="319"/>
      <c r="H141" s="319"/>
      <c r="I141" s="319"/>
      <c r="J141" s="265" t="s">
        <v>247</v>
      </c>
      <c r="K141" s="266">
        <v>1</v>
      </c>
      <c r="L141" s="320">
        <v>0</v>
      </c>
      <c r="M141" s="320"/>
      <c r="N141" s="321">
        <f t="shared" si="5"/>
        <v>0</v>
      </c>
      <c r="O141" s="321"/>
      <c r="P141" s="321"/>
      <c r="Q141" s="321"/>
      <c r="R141" s="135"/>
      <c r="T141" s="166" t="s">
        <v>5</v>
      </c>
      <c r="U141" s="42" t="s">
        <v>43</v>
      </c>
      <c r="V141" s="36"/>
      <c r="W141" s="167">
        <f t="shared" si="6"/>
        <v>0</v>
      </c>
      <c r="X141" s="167">
        <v>0</v>
      </c>
      <c r="Y141" s="167">
        <f t="shared" si="7"/>
        <v>0</v>
      </c>
      <c r="Z141" s="167">
        <v>0</v>
      </c>
      <c r="AA141" s="168">
        <f t="shared" si="8"/>
        <v>0</v>
      </c>
      <c r="AR141" s="18" t="s">
        <v>444</v>
      </c>
      <c r="AT141" s="18" t="s">
        <v>189</v>
      </c>
      <c r="AU141" s="18" t="s">
        <v>87</v>
      </c>
      <c r="AY141" s="18" t="s">
        <v>188</v>
      </c>
      <c r="BE141" s="109">
        <f t="shared" si="9"/>
        <v>0</v>
      </c>
      <c r="BF141" s="109">
        <f t="shared" si="10"/>
        <v>0</v>
      </c>
      <c r="BG141" s="109">
        <f t="shared" si="11"/>
        <v>0</v>
      </c>
      <c r="BH141" s="109">
        <f t="shared" si="12"/>
        <v>0</v>
      </c>
      <c r="BI141" s="109">
        <f t="shared" si="13"/>
        <v>0</v>
      </c>
      <c r="BJ141" s="18" t="s">
        <v>87</v>
      </c>
      <c r="BK141" s="169">
        <f t="shared" si="14"/>
        <v>0</v>
      </c>
      <c r="BL141" s="18" t="s">
        <v>444</v>
      </c>
      <c r="BM141" s="18" t="s">
        <v>341</v>
      </c>
    </row>
    <row r="142" spans="2:65" s="1" customFormat="1" ht="22.5" customHeight="1">
      <c r="B142" s="132"/>
      <c r="C142" s="170" t="s">
        <v>76</v>
      </c>
      <c r="D142" s="170" t="s">
        <v>236</v>
      </c>
      <c r="E142" s="171" t="s">
        <v>10</v>
      </c>
      <c r="F142" s="331" t="s">
        <v>1743</v>
      </c>
      <c r="G142" s="331"/>
      <c r="H142" s="331"/>
      <c r="I142" s="331"/>
      <c r="J142" s="269" t="s">
        <v>247</v>
      </c>
      <c r="K142" s="270">
        <v>1</v>
      </c>
      <c r="L142" s="332">
        <v>0</v>
      </c>
      <c r="M142" s="332"/>
      <c r="N142" s="333">
        <f t="shared" si="5"/>
        <v>0</v>
      </c>
      <c r="O142" s="321"/>
      <c r="P142" s="321"/>
      <c r="Q142" s="321"/>
      <c r="R142" s="135"/>
      <c r="T142" s="166" t="s">
        <v>5</v>
      </c>
      <c r="U142" s="42" t="s">
        <v>43</v>
      </c>
      <c r="V142" s="36"/>
      <c r="W142" s="167">
        <f t="shared" si="6"/>
        <v>0</v>
      </c>
      <c r="X142" s="167">
        <v>0</v>
      </c>
      <c r="Y142" s="167">
        <f t="shared" si="7"/>
        <v>0</v>
      </c>
      <c r="Z142" s="167">
        <v>0</v>
      </c>
      <c r="AA142" s="168">
        <f t="shared" si="8"/>
        <v>0</v>
      </c>
      <c r="AR142" s="18" t="s">
        <v>1466</v>
      </c>
      <c r="AT142" s="18" t="s">
        <v>236</v>
      </c>
      <c r="AU142" s="18" t="s">
        <v>87</v>
      </c>
      <c r="AY142" s="18" t="s">
        <v>188</v>
      </c>
      <c r="BE142" s="109">
        <f t="shared" si="9"/>
        <v>0</v>
      </c>
      <c r="BF142" s="109">
        <f t="shared" si="10"/>
        <v>0</v>
      </c>
      <c r="BG142" s="109">
        <f t="shared" si="11"/>
        <v>0</v>
      </c>
      <c r="BH142" s="109">
        <f t="shared" si="12"/>
        <v>0</v>
      </c>
      <c r="BI142" s="109">
        <f t="shared" si="13"/>
        <v>0</v>
      </c>
      <c r="BJ142" s="18" t="s">
        <v>87</v>
      </c>
      <c r="BK142" s="169">
        <f t="shared" si="14"/>
        <v>0</v>
      </c>
      <c r="BL142" s="18" t="s">
        <v>444</v>
      </c>
      <c r="BM142" s="18" t="s">
        <v>349</v>
      </c>
    </row>
    <row r="143" spans="2:65" s="1" customFormat="1" ht="22.5" customHeight="1">
      <c r="B143" s="132"/>
      <c r="C143" s="161" t="s">
        <v>76</v>
      </c>
      <c r="D143" s="161" t="s">
        <v>189</v>
      </c>
      <c r="E143" s="162" t="s">
        <v>272</v>
      </c>
      <c r="F143" s="319" t="s">
        <v>1485</v>
      </c>
      <c r="G143" s="319"/>
      <c r="H143" s="319"/>
      <c r="I143" s="319"/>
      <c r="J143" s="265" t="s">
        <v>247</v>
      </c>
      <c r="K143" s="266">
        <v>1</v>
      </c>
      <c r="L143" s="320">
        <v>0</v>
      </c>
      <c r="M143" s="320"/>
      <c r="N143" s="321">
        <f t="shared" si="5"/>
        <v>0</v>
      </c>
      <c r="O143" s="321"/>
      <c r="P143" s="321"/>
      <c r="Q143" s="321"/>
      <c r="R143" s="135"/>
      <c r="T143" s="166" t="s">
        <v>5</v>
      </c>
      <c r="U143" s="42" t="s">
        <v>43</v>
      </c>
      <c r="V143" s="36"/>
      <c r="W143" s="167">
        <f t="shared" si="6"/>
        <v>0</v>
      </c>
      <c r="X143" s="167">
        <v>0</v>
      </c>
      <c r="Y143" s="167">
        <f t="shared" si="7"/>
        <v>0</v>
      </c>
      <c r="Z143" s="167">
        <v>0</v>
      </c>
      <c r="AA143" s="168">
        <f t="shared" si="8"/>
        <v>0</v>
      </c>
      <c r="AR143" s="18" t="s">
        <v>444</v>
      </c>
      <c r="AT143" s="18" t="s">
        <v>189</v>
      </c>
      <c r="AU143" s="18" t="s">
        <v>87</v>
      </c>
      <c r="AY143" s="18" t="s">
        <v>188</v>
      </c>
      <c r="BE143" s="109">
        <f t="shared" si="9"/>
        <v>0</v>
      </c>
      <c r="BF143" s="109">
        <f t="shared" si="10"/>
        <v>0</v>
      </c>
      <c r="BG143" s="109">
        <f t="shared" si="11"/>
        <v>0</v>
      </c>
      <c r="BH143" s="109">
        <f t="shared" si="12"/>
        <v>0</v>
      </c>
      <c r="BI143" s="109">
        <f t="shared" si="13"/>
        <v>0</v>
      </c>
      <c r="BJ143" s="18" t="s">
        <v>87</v>
      </c>
      <c r="BK143" s="169">
        <f t="shared" si="14"/>
        <v>0</v>
      </c>
      <c r="BL143" s="18" t="s">
        <v>444</v>
      </c>
      <c r="BM143" s="18" t="s">
        <v>357</v>
      </c>
    </row>
    <row r="144" spans="2:65" s="1" customFormat="1" ht="22.5" customHeight="1">
      <c r="B144" s="132"/>
      <c r="C144" s="170" t="s">
        <v>76</v>
      </c>
      <c r="D144" s="170" t="s">
        <v>236</v>
      </c>
      <c r="E144" s="171" t="s">
        <v>276</v>
      </c>
      <c r="F144" s="331" t="s">
        <v>1744</v>
      </c>
      <c r="G144" s="331"/>
      <c r="H144" s="331"/>
      <c r="I144" s="331"/>
      <c r="J144" s="269" t="s">
        <v>247</v>
      </c>
      <c r="K144" s="270">
        <v>1</v>
      </c>
      <c r="L144" s="332">
        <v>0</v>
      </c>
      <c r="M144" s="332"/>
      <c r="N144" s="333">
        <f t="shared" si="5"/>
        <v>0</v>
      </c>
      <c r="O144" s="321"/>
      <c r="P144" s="321"/>
      <c r="Q144" s="321"/>
      <c r="R144" s="135"/>
      <c r="T144" s="166" t="s">
        <v>5</v>
      </c>
      <c r="U144" s="42" t="s">
        <v>43</v>
      </c>
      <c r="V144" s="36"/>
      <c r="W144" s="167">
        <f t="shared" si="6"/>
        <v>0</v>
      </c>
      <c r="X144" s="167">
        <v>0</v>
      </c>
      <c r="Y144" s="167">
        <f t="shared" si="7"/>
        <v>0</v>
      </c>
      <c r="Z144" s="167">
        <v>0</v>
      </c>
      <c r="AA144" s="168">
        <f t="shared" si="8"/>
        <v>0</v>
      </c>
      <c r="AR144" s="18" t="s">
        <v>1466</v>
      </c>
      <c r="AT144" s="18" t="s">
        <v>236</v>
      </c>
      <c r="AU144" s="18" t="s">
        <v>87</v>
      </c>
      <c r="AY144" s="18" t="s">
        <v>188</v>
      </c>
      <c r="BE144" s="109">
        <f t="shared" si="9"/>
        <v>0</v>
      </c>
      <c r="BF144" s="109">
        <f t="shared" si="10"/>
        <v>0</v>
      </c>
      <c r="BG144" s="109">
        <f t="shared" si="11"/>
        <v>0</v>
      </c>
      <c r="BH144" s="109">
        <f t="shared" si="12"/>
        <v>0</v>
      </c>
      <c r="BI144" s="109">
        <f t="shared" si="13"/>
        <v>0</v>
      </c>
      <c r="BJ144" s="18" t="s">
        <v>87</v>
      </c>
      <c r="BK144" s="169">
        <f t="shared" si="14"/>
        <v>0</v>
      </c>
      <c r="BL144" s="18" t="s">
        <v>444</v>
      </c>
      <c r="BM144" s="18" t="s">
        <v>365</v>
      </c>
    </row>
    <row r="145" spans="2:65" s="1" customFormat="1" ht="22.5" customHeight="1">
      <c r="B145" s="132"/>
      <c r="C145" s="161" t="s">
        <v>76</v>
      </c>
      <c r="D145" s="161" t="s">
        <v>189</v>
      </c>
      <c r="E145" s="162" t="s">
        <v>280</v>
      </c>
      <c r="F145" s="319" t="s">
        <v>1485</v>
      </c>
      <c r="G145" s="319"/>
      <c r="H145" s="319"/>
      <c r="I145" s="319"/>
      <c r="J145" s="265" t="s">
        <v>247</v>
      </c>
      <c r="K145" s="266">
        <v>1</v>
      </c>
      <c r="L145" s="320">
        <v>0</v>
      </c>
      <c r="M145" s="320"/>
      <c r="N145" s="321">
        <f t="shared" si="5"/>
        <v>0</v>
      </c>
      <c r="O145" s="321"/>
      <c r="P145" s="321"/>
      <c r="Q145" s="321"/>
      <c r="R145" s="135"/>
      <c r="T145" s="166" t="s">
        <v>5</v>
      </c>
      <c r="U145" s="42" t="s">
        <v>43</v>
      </c>
      <c r="V145" s="36"/>
      <c r="W145" s="167">
        <f t="shared" si="6"/>
        <v>0</v>
      </c>
      <c r="X145" s="167">
        <v>0</v>
      </c>
      <c r="Y145" s="167">
        <f t="shared" si="7"/>
        <v>0</v>
      </c>
      <c r="Z145" s="167">
        <v>0</v>
      </c>
      <c r="AA145" s="168">
        <f t="shared" si="8"/>
        <v>0</v>
      </c>
      <c r="AR145" s="18" t="s">
        <v>444</v>
      </c>
      <c r="AT145" s="18" t="s">
        <v>189</v>
      </c>
      <c r="AU145" s="18" t="s">
        <v>87</v>
      </c>
      <c r="AY145" s="18" t="s">
        <v>188</v>
      </c>
      <c r="BE145" s="109">
        <f t="shared" si="9"/>
        <v>0</v>
      </c>
      <c r="BF145" s="109">
        <f t="shared" si="10"/>
        <v>0</v>
      </c>
      <c r="BG145" s="109">
        <f t="shared" si="11"/>
        <v>0</v>
      </c>
      <c r="BH145" s="109">
        <f t="shared" si="12"/>
        <v>0</v>
      </c>
      <c r="BI145" s="109">
        <f t="shared" si="13"/>
        <v>0</v>
      </c>
      <c r="BJ145" s="18" t="s">
        <v>87</v>
      </c>
      <c r="BK145" s="169">
        <f t="shared" si="14"/>
        <v>0</v>
      </c>
      <c r="BL145" s="18" t="s">
        <v>444</v>
      </c>
      <c r="BM145" s="18" t="s">
        <v>373</v>
      </c>
    </row>
    <row r="146" spans="2:65" s="1" customFormat="1" ht="31.5" customHeight="1">
      <c r="B146" s="132"/>
      <c r="C146" s="170" t="s">
        <v>76</v>
      </c>
      <c r="D146" s="170" t="s">
        <v>236</v>
      </c>
      <c r="E146" s="171" t="s">
        <v>284</v>
      </c>
      <c r="F146" s="331" t="s">
        <v>1495</v>
      </c>
      <c r="G146" s="331"/>
      <c r="H146" s="331"/>
      <c r="I146" s="331"/>
      <c r="J146" s="269" t="s">
        <v>247</v>
      </c>
      <c r="K146" s="270">
        <v>6</v>
      </c>
      <c r="L146" s="332">
        <v>0</v>
      </c>
      <c r="M146" s="332"/>
      <c r="N146" s="333">
        <f t="shared" si="5"/>
        <v>0</v>
      </c>
      <c r="O146" s="321"/>
      <c r="P146" s="321"/>
      <c r="Q146" s="321"/>
      <c r="R146" s="135"/>
      <c r="T146" s="166" t="s">
        <v>5</v>
      </c>
      <c r="U146" s="42" t="s">
        <v>43</v>
      </c>
      <c r="V146" s="36"/>
      <c r="W146" s="167">
        <f t="shared" si="6"/>
        <v>0</v>
      </c>
      <c r="X146" s="167">
        <v>0</v>
      </c>
      <c r="Y146" s="167">
        <f t="shared" si="7"/>
        <v>0</v>
      </c>
      <c r="Z146" s="167">
        <v>0</v>
      </c>
      <c r="AA146" s="168">
        <f t="shared" si="8"/>
        <v>0</v>
      </c>
      <c r="AR146" s="18" t="s">
        <v>1466</v>
      </c>
      <c r="AT146" s="18" t="s">
        <v>236</v>
      </c>
      <c r="AU146" s="18" t="s">
        <v>87</v>
      </c>
      <c r="AY146" s="18" t="s">
        <v>188</v>
      </c>
      <c r="BE146" s="109">
        <f t="shared" si="9"/>
        <v>0</v>
      </c>
      <c r="BF146" s="109">
        <f t="shared" si="10"/>
        <v>0</v>
      </c>
      <c r="BG146" s="109">
        <f t="shared" si="11"/>
        <v>0</v>
      </c>
      <c r="BH146" s="109">
        <f t="shared" si="12"/>
        <v>0</v>
      </c>
      <c r="BI146" s="109">
        <f t="shared" si="13"/>
        <v>0</v>
      </c>
      <c r="BJ146" s="18" t="s">
        <v>87</v>
      </c>
      <c r="BK146" s="169">
        <f t="shared" si="14"/>
        <v>0</v>
      </c>
      <c r="BL146" s="18" t="s">
        <v>444</v>
      </c>
      <c r="BM146" s="18" t="s">
        <v>380</v>
      </c>
    </row>
    <row r="147" spans="2:65" s="1" customFormat="1" ht="22.5" customHeight="1">
      <c r="B147" s="132"/>
      <c r="C147" s="161" t="s">
        <v>76</v>
      </c>
      <c r="D147" s="161" t="s">
        <v>189</v>
      </c>
      <c r="E147" s="162" t="s">
        <v>288</v>
      </c>
      <c r="F147" s="319" t="s">
        <v>1485</v>
      </c>
      <c r="G147" s="319"/>
      <c r="H147" s="319"/>
      <c r="I147" s="319"/>
      <c r="J147" s="265" t="s">
        <v>247</v>
      </c>
      <c r="K147" s="266">
        <v>6</v>
      </c>
      <c r="L147" s="320">
        <v>0</v>
      </c>
      <c r="M147" s="320"/>
      <c r="N147" s="321">
        <f t="shared" si="5"/>
        <v>0</v>
      </c>
      <c r="O147" s="321"/>
      <c r="P147" s="321"/>
      <c r="Q147" s="321"/>
      <c r="R147" s="135"/>
      <c r="T147" s="166" t="s">
        <v>5</v>
      </c>
      <c r="U147" s="42" t="s">
        <v>43</v>
      </c>
      <c r="V147" s="36"/>
      <c r="W147" s="167">
        <f t="shared" si="6"/>
        <v>0</v>
      </c>
      <c r="X147" s="167">
        <v>0</v>
      </c>
      <c r="Y147" s="167">
        <f t="shared" si="7"/>
        <v>0</v>
      </c>
      <c r="Z147" s="167">
        <v>0</v>
      </c>
      <c r="AA147" s="168">
        <f t="shared" si="8"/>
        <v>0</v>
      </c>
      <c r="AR147" s="18" t="s">
        <v>444</v>
      </c>
      <c r="AT147" s="18" t="s">
        <v>189</v>
      </c>
      <c r="AU147" s="18" t="s">
        <v>87</v>
      </c>
      <c r="AY147" s="18" t="s">
        <v>188</v>
      </c>
      <c r="BE147" s="109">
        <f t="shared" si="9"/>
        <v>0</v>
      </c>
      <c r="BF147" s="109">
        <f t="shared" si="10"/>
        <v>0</v>
      </c>
      <c r="BG147" s="109">
        <f t="shared" si="11"/>
        <v>0</v>
      </c>
      <c r="BH147" s="109">
        <f t="shared" si="12"/>
        <v>0</v>
      </c>
      <c r="BI147" s="109">
        <f t="shared" si="13"/>
        <v>0</v>
      </c>
      <c r="BJ147" s="18" t="s">
        <v>87</v>
      </c>
      <c r="BK147" s="169">
        <f t="shared" si="14"/>
        <v>0</v>
      </c>
      <c r="BL147" s="18" t="s">
        <v>444</v>
      </c>
      <c r="BM147" s="18" t="s">
        <v>387</v>
      </c>
    </row>
    <row r="148" spans="2:65" s="1" customFormat="1" ht="31.5" customHeight="1">
      <c r="B148" s="132"/>
      <c r="C148" s="170" t="s">
        <v>76</v>
      </c>
      <c r="D148" s="170" t="s">
        <v>236</v>
      </c>
      <c r="E148" s="171" t="s">
        <v>292</v>
      </c>
      <c r="F148" s="331" t="s">
        <v>1496</v>
      </c>
      <c r="G148" s="331"/>
      <c r="H148" s="331"/>
      <c r="I148" s="331"/>
      <c r="J148" s="269" t="s">
        <v>247</v>
      </c>
      <c r="K148" s="270">
        <v>7</v>
      </c>
      <c r="L148" s="332">
        <v>0</v>
      </c>
      <c r="M148" s="332"/>
      <c r="N148" s="333">
        <f t="shared" si="5"/>
        <v>0</v>
      </c>
      <c r="O148" s="321"/>
      <c r="P148" s="321"/>
      <c r="Q148" s="321"/>
      <c r="R148" s="135"/>
      <c r="T148" s="166" t="s">
        <v>5</v>
      </c>
      <c r="U148" s="42" t="s">
        <v>43</v>
      </c>
      <c r="V148" s="36"/>
      <c r="W148" s="167">
        <f t="shared" si="6"/>
        <v>0</v>
      </c>
      <c r="X148" s="167">
        <v>0</v>
      </c>
      <c r="Y148" s="167">
        <f t="shared" si="7"/>
        <v>0</v>
      </c>
      <c r="Z148" s="167">
        <v>0</v>
      </c>
      <c r="AA148" s="168">
        <f t="shared" si="8"/>
        <v>0</v>
      </c>
      <c r="AR148" s="18" t="s">
        <v>1466</v>
      </c>
      <c r="AT148" s="18" t="s">
        <v>236</v>
      </c>
      <c r="AU148" s="18" t="s">
        <v>87</v>
      </c>
      <c r="AY148" s="18" t="s">
        <v>188</v>
      </c>
      <c r="BE148" s="109">
        <f t="shared" si="9"/>
        <v>0</v>
      </c>
      <c r="BF148" s="109">
        <f t="shared" si="10"/>
        <v>0</v>
      </c>
      <c r="BG148" s="109">
        <f t="shared" si="11"/>
        <v>0</v>
      </c>
      <c r="BH148" s="109">
        <f t="shared" si="12"/>
        <v>0</v>
      </c>
      <c r="BI148" s="109">
        <f t="shared" si="13"/>
        <v>0</v>
      </c>
      <c r="BJ148" s="18" t="s">
        <v>87</v>
      </c>
      <c r="BK148" s="169">
        <f t="shared" si="14"/>
        <v>0</v>
      </c>
      <c r="BL148" s="18" t="s">
        <v>444</v>
      </c>
      <c r="BM148" s="18" t="s">
        <v>396</v>
      </c>
    </row>
    <row r="149" spans="2:65" s="1" customFormat="1" ht="22.5" customHeight="1">
      <c r="B149" s="132"/>
      <c r="C149" s="161" t="s">
        <v>76</v>
      </c>
      <c r="D149" s="161" t="s">
        <v>189</v>
      </c>
      <c r="E149" s="162" t="s">
        <v>296</v>
      </c>
      <c r="F149" s="319" t="s">
        <v>1485</v>
      </c>
      <c r="G149" s="319"/>
      <c r="H149" s="319"/>
      <c r="I149" s="319"/>
      <c r="J149" s="265" t="s">
        <v>247</v>
      </c>
      <c r="K149" s="266">
        <v>7</v>
      </c>
      <c r="L149" s="320">
        <v>0</v>
      </c>
      <c r="M149" s="320"/>
      <c r="N149" s="321">
        <f t="shared" si="5"/>
        <v>0</v>
      </c>
      <c r="O149" s="321"/>
      <c r="P149" s="321"/>
      <c r="Q149" s="321"/>
      <c r="R149" s="135"/>
      <c r="T149" s="166" t="s">
        <v>5</v>
      </c>
      <c r="U149" s="42" t="s">
        <v>43</v>
      </c>
      <c r="V149" s="36"/>
      <c r="W149" s="167">
        <f t="shared" si="6"/>
        <v>0</v>
      </c>
      <c r="X149" s="167">
        <v>0</v>
      </c>
      <c r="Y149" s="167">
        <f t="shared" si="7"/>
        <v>0</v>
      </c>
      <c r="Z149" s="167">
        <v>0</v>
      </c>
      <c r="AA149" s="168">
        <f t="shared" si="8"/>
        <v>0</v>
      </c>
      <c r="AR149" s="18" t="s">
        <v>444</v>
      </c>
      <c r="AT149" s="18" t="s">
        <v>189</v>
      </c>
      <c r="AU149" s="18" t="s">
        <v>87</v>
      </c>
      <c r="AY149" s="18" t="s">
        <v>188</v>
      </c>
      <c r="BE149" s="109">
        <f t="shared" si="9"/>
        <v>0</v>
      </c>
      <c r="BF149" s="109">
        <f t="shared" si="10"/>
        <v>0</v>
      </c>
      <c r="BG149" s="109">
        <f t="shared" si="11"/>
        <v>0</v>
      </c>
      <c r="BH149" s="109">
        <f t="shared" si="12"/>
        <v>0</v>
      </c>
      <c r="BI149" s="109">
        <f t="shared" si="13"/>
        <v>0</v>
      </c>
      <c r="BJ149" s="18" t="s">
        <v>87</v>
      </c>
      <c r="BK149" s="169">
        <f t="shared" si="14"/>
        <v>0</v>
      </c>
      <c r="BL149" s="18" t="s">
        <v>444</v>
      </c>
      <c r="BM149" s="18" t="s">
        <v>404</v>
      </c>
    </row>
    <row r="150" spans="2:65" s="1" customFormat="1" ht="22.5" customHeight="1">
      <c r="B150" s="132"/>
      <c r="C150" s="170" t="s">
        <v>76</v>
      </c>
      <c r="D150" s="170" t="s">
        <v>236</v>
      </c>
      <c r="E150" s="171" t="s">
        <v>301</v>
      </c>
      <c r="F150" s="331" t="s">
        <v>1501</v>
      </c>
      <c r="G150" s="331"/>
      <c r="H150" s="331"/>
      <c r="I150" s="331"/>
      <c r="J150" s="269" t="s">
        <v>247</v>
      </c>
      <c r="K150" s="270">
        <v>16</v>
      </c>
      <c r="L150" s="332">
        <v>0</v>
      </c>
      <c r="M150" s="332"/>
      <c r="N150" s="333">
        <f t="shared" si="5"/>
        <v>0</v>
      </c>
      <c r="O150" s="321"/>
      <c r="P150" s="321"/>
      <c r="Q150" s="321"/>
      <c r="R150" s="135"/>
      <c r="T150" s="166" t="s">
        <v>5</v>
      </c>
      <c r="U150" s="42" t="s">
        <v>43</v>
      </c>
      <c r="V150" s="36"/>
      <c r="W150" s="167">
        <f t="shared" si="6"/>
        <v>0</v>
      </c>
      <c r="X150" s="167">
        <v>0</v>
      </c>
      <c r="Y150" s="167">
        <f t="shared" si="7"/>
        <v>0</v>
      </c>
      <c r="Z150" s="167">
        <v>0</v>
      </c>
      <c r="AA150" s="168">
        <f t="shared" si="8"/>
        <v>0</v>
      </c>
      <c r="AR150" s="18" t="s">
        <v>1466</v>
      </c>
      <c r="AT150" s="18" t="s">
        <v>236</v>
      </c>
      <c r="AU150" s="18" t="s">
        <v>87</v>
      </c>
      <c r="AY150" s="18" t="s">
        <v>188</v>
      </c>
      <c r="BE150" s="109">
        <f t="shared" si="9"/>
        <v>0</v>
      </c>
      <c r="BF150" s="109">
        <f t="shared" si="10"/>
        <v>0</v>
      </c>
      <c r="BG150" s="109">
        <f t="shared" si="11"/>
        <v>0</v>
      </c>
      <c r="BH150" s="109">
        <f t="shared" si="12"/>
        <v>0</v>
      </c>
      <c r="BI150" s="109">
        <f t="shared" si="13"/>
        <v>0</v>
      </c>
      <c r="BJ150" s="18" t="s">
        <v>87</v>
      </c>
      <c r="BK150" s="169">
        <f t="shared" si="14"/>
        <v>0</v>
      </c>
      <c r="BL150" s="18" t="s">
        <v>444</v>
      </c>
      <c r="BM150" s="18" t="s">
        <v>412</v>
      </c>
    </row>
    <row r="151" spans="2:65" s="1" customFormat="1" ht="22.5" customHeight="1">
      <c r="B151" s="132"/>
      <c r="C151" s="161" t="s">
        <v>76</v>
      </c>
      <c r="D151" s="161" t="s">
        <v>189</v>
      </c>
      <c r="E151" s="162" t="s">
        <v>305</v>
      </c>
      <c r="F151" s="319" t="s">
        <v>1467</v>
      </c>
      <c r="G151" s="319"/>
      <c r="H151" s="319"/>
      <c r="I151" s="319"/>
      <c r="J151" s="265" t="s">
        <v>247</v>
      </c>
      <c r="K151" s="266">
        <v>16</v>
      </c>
      <c r="L151" s="320">
        <v>0</v>
      </c>
      <c r="M151" s="320"/>
      <c r="N151" s="321">
        <f t="shared" si="5"/>
        <v>0</v>
      </c>
      <c r="O151" s="321"/>
      <c r="P151" s="321"/>
      <c r="Q151" s="321"/>
      <c r="R151" s="135"/>
      <c r="T151" s="166" t="s">
        <v>5</v>
      </c>
      <c r="U151" s="42" t="s">
        <v>43</v>
      </c>
      <c r="V151" s="36"/>
      <c r="W151" s="167">
        <f t="shared" si="6"/>
        <v>0</v>
      </c>
      <c r="X151" s="167">
        <v>0</v>
      </c>
      <c r="Y151" s="167">
        <f t="shared" si="7"/>
        <v>0</v>
      </c>
      <c r="Z151" s="167">
        <v>0</v>
      </c>
      <c r="AA151" s="168">
        <f t="shared" si="8"/>
        <v>0</v>
      </c>
      <c r="AR151" s="18" t="s">
        <v>444</v>
      </c>
      <c r="AT151" s="18" t="s">
        <v>189</v>
      </c>
      <c r="AU151" s="18" t="s">
        <v>87</v>
      </c>
      <c r="AY151" s="18" t="s">
        <v>188</v>
      </c>
      <c r="BE151" s="109">
        <f t="shared" si="9"/>
        <v>0</v>
      </c>
      <c r="BF151" s="109">
        <f t="shared" si="10"/>
        <v>0</v>
      </c>
      <c r="BG151" s="109">
        <f t="shared" si="11"/>
        <v>0</v>
      </c>
      <c r="BH151" s="109">
        <f t="shared" si="12"/>
        <v>0</v>
      </c>
      <c r="BI151" s="109">
        <f t="shared" si="13"/>
        <v>0</v>
      </c>
      <c r="BJ151" s="18" t="s">
        <v>87</v>
      </c>
      <c r="BK151" s="169">
        <f t="shared" si="14"/>
        <v>0</v>
      </c>
      <c r="BL151" s="18" t="s">
        <v>444</v>
      </c>
      <c r="BM151" s="18" t="s">
        <v>420</v>
      </c>
    </row>
    <row r="152" spans="2:65" s="1" customFormat="1" ht="31.5" customHeight="1">
      <c r="B152" s="132"/>
      <c r="C152" s="170" t="s">
        <v>76</v>
      </c>
      <c r="D152" s="170" t="s">
        <v>236</v>
      </c>
      <c r="E152" s="171" t="s">
        <v>309</v>
      </c>
      <c r="F152" s="331" t="s">
        <v>1504</v>
      </c>
      <c r="G152" s="331"/>
      <c r="H152" s="331"/>
      <c r="I152" s="331"/>
      <c r="J152" s="269" t="s">
        <v>247</v>
      </c>
      <c r="K152" s="270">
        <v>2</v>
      </c>
      <c r="L152" s="332">
        <v>0</v>
      </c>
      <c r="M152" s="332"/>
      <c r="N152" s="333">
        <f t="shared" si="5"/>
        <v>0</v>
      </c>
      <c r="O152" s="321"/>
      <c r="P152" s="321"/>
      <c r="Q152" s="321"/>
      <c r="R152" s="135"/>
      <c r="T152" s="166" t="s">
        <v>5</v>
      </c>
      <c r="U152" s="42" t="s">
        <v>43</v>
      </c>
      <c r="V152" s="36"/>
      <c r="W152" s="167">
        <f t="shared" si="6"/>
        <v>0</v>
      </c>
      <c r="X152" s="167">
        <v>0</v>
      </c>
      <c r="Y152" s="167">
        <f t="shared" si="7"/>
        <v>0</v>
      </c>
      <c r="Z152" s="167">
        <v>0</v>
      </c>
      <c r="AA152" s="168">
        <f t="shared" si="8"/>
        <v>0</v>
      </c>
      <c r="AR152" s="18" t="s">
        <v>1466</v>
      </c>
      <c r="AT152" s="18" t="s">
        <v>236</v>
      </c>
      <c r="AU152" s="18" t="s">
        <v>87</v>
      </c>
      <c r="AY152" s="18" t="s">
        <v>188</v>
      </c>
      <c r="BE152" s="109">
        <f t="shared" si="9"/>
        <v>0</v>
      </c>
      <c r="BF152" s="109">
        <f t="shared" si="10"/>
        <v>0</v>
      </c>
      <c r="BG152" s="109">
        <f t="shared" si="11"/>
        <v>0</v>
      </c>
      <c r="BH152" s="109">
        <f t="shared" si="12"/>
        <v>0</v>
      </c>
      <c r="BI152" s="109">
        <f t="shared" si="13"/>
        <v>0</v>
      </c>
      <c r="BJ152" s="18" t="s">
        <v>87</v>
      </c>
      <c r="BK152" s="169">
        <f t="shared" si="14"/>
        <v>0</v>
      </c>
      <c r="BL152" s="18" t="s">
        <v>444</v>
      </c>
      <c r="BM152" s="18" t="s">
        <v>428</v>
      </c>
    </row>
    <row r="153" spans="2:65" s="1" customFormat="1" ht="22.5" customHeight="1">
      <c r="B153" s="132"/>
      <c r="C153" s="161" t="s">
        <v>76</v>
      </c>
      <c r="D153" s="161" t="s">
        <v>189</v>
      </c>
      <c r="E153" s="162" t="s">
        <v>313</v>
      </c>
      <c r="F153" s="319" t="s">
        <v>1485</v>
      </c>
      <c r="G153" s="319"/>
      <c r="H153" s="319"/>
      <c r="I153" s="319"/>
      <c r="J153" s="265" t="s">
        <v>247</v>
      </c>
      <c r="K153" s="266">
        <v>2</v>
      </c>
      <c r="L153" s="320">
        <v>0</v>
      </c>
      <c r="M153" s="320"/>
      <c r="N153" s="321">
        <f t="shared" si="5"/>
        <v>0</v>
      </c>
      <c r="O153" s="321"/>
      <c r="P153" s="321"/>
      <c r="Q153" s="321"/>
      <c r="R153" s="135"/>
      <c r="T153" s="166" t="s">
        <v>5</v>
      </c>
      <c r="U153" s="42" t="s">
        <v>43</v>
      </c>
      <c r="V153" s="36"/>
      <c r="W153" s="167">
        <f t="shared" si="6"/>
        <v>0</v>
      </c>
      <c r="X153" s="167">
        <v>0</v>
      </c>
      <c r="Y153" s="167">
        <f t="shared" si="7"/>
        <v>0</v>
      </c>
      <c r="Z153" s="167">
        <v>0</v>
      </c>
      <c r="AA153" s="168">
        <f t="shared" si="8"/>
        <v>0</v>
      </c>
      <c r="AR153" s="18" t="s">
        <v>444</v>
      </c>
      <c r="AT153" s="18" t="s">
        <v>189</v>
      </c>
      <c r="AU153" s="18" t="s">
        <v>87</v>
      </c>
      <c r="AY153" s="18" t="s">
        <v>188</v>
      </c>
      <c r="BE153" s="109">
        <f t="shared" si="9"/>
        <v>0</v>
      </c>
      <c r="BF153" s="109">
        <f t="shared" si="10"/>
        <v>0</v>
      </c>
      <c r="BG153" s="109">
        <f t="shared" si="11"/>
        <v>0</v>
      </c>
      <c r="BH153" s="109">
        <f t="shared" si="12"/>
        <v>0</v>
      </c>
      <c r="BI153" s="109">
        <f t="shared" si="13"/>
        <v>0</v>
      </c>
      <c r="BJ153" s="18" t="s">
        <v>87</v>
      </c>
      <c r="BK153" s="169">
        <f t="shared" si="14"/>
        <v>0</v>
      </c>
      <c r="BL153" s="18" t="s">
        <v>444</v>
      </c>
      <c r="BM153" s="18" t="s">
        <v>436</v>
      </c>
    </row>
    <row r="154" spans="2:65" s="1" customFormat="1" ht="31.5" customHeight="1">
      <c r="B154" s="132"/>
      <c r="C154" s="170" t="s">
        <v>76</v>
      </c>
      <c r="D154" s="170" t="s">
        <v>236</v>
      </c>
      <c r="E154" s="171" t="s">
        <v>317</v>
      </c>
      <c r="F154" s="331" t="s">
        <v>1505</v>
      </c>
      <c r="G154" s="331"/>
      <c r="H154" s="331"/>
      <c r="I154" s="331"/>
      <c r="J154" s="269" t="s">
        <v>247</v>
      </c>
      <c r="K154" s="270">
        <v>3</v>
      </c>
      <c r="L154" s="332">
        <v>0</v>
      </c>
      <c r="M154" s="332"/>
      <c r="N154" s="333">
        <f t="shared" si="5"/>
        <v>0</v>
      </c>
      <c r="O154" s="321"/>
      <c r="P154" s="321"/>
      <c r="Q154" s="321"/>
      <c r="R154" s="135"/>
      <c r="T154" s="166" t="s">
        <v>5</v>
      </c>
      <c r="U154" s="42" t="s">
        <v>43</v>
      </c>
      <c r="V154" s="36"/>
      <c r="W154" s="167">
        <f t="shared" si="6"/>
        <v>0</v>
      </c>
      <c r="X154" s="167">
        <v>0</v>
      </c>
      <c r="Y154" s="167">
        <f t="shared" si="7"/>
        <v>0</v>
      </c>
      <c r="Z154" s="167">
        <v>0</v>
      </c>
      <c r="AA154" s="168">
        <f t="shared" si="8"/>
        <v>0</v>
      </c>
      <c r="AR154" s="18" t="s">
        <v>1466</v>
      </c>
      <c r="AT154" s="18" t="s">
        <v>236</v>
      </c>
      <c r="AU154" s="18" t="s">
        <v>87</v>
      </c>
      <c r="AY154" s="18" t="s">
        <v>188</v>
      </c>
      <c r="BE154" s="109">
        <f t="shared" si="9"/>
        <v>0</v>
      </c>
      <c r="BF154" s="109">
        <f t="shared" si="10"/>
        <v>0</v>
      </c>
      <c r="BG154" s="109">
        <f t="shared" si="11"/>
        <v>0</v>
      </c>
      <c r="BH154" s="109">
        <f t="shared" si="12"/>
        <v>0</v>
      </c>
      <c r="BI154" s="109">
        <f t="shared" si="13"/>
        <v>0</v>
      </c>
      <c r="BJ154" s="18" t="s">
        <v>87</v>
      </c>
      <c r="BK154" s="169">
        <f t="shared" si="14"/>
        <v>0</v>
      </c>
      <c r="BL154" s="18" t="s">
        <v>444</v>
      </c>
      <c r="BM154" s="18" t="s">
        <v>444</v>
      </c>
    </row>
    <row r="155" spans="2:65" s="1" customFormat="1" ht="22.5" customHeight="1">
      <c r="B155" s="132"/>
      <c r="C155" s="161" t="s">
        <v>76</v>
      </c>
      <c r="D155" s="161" t="s">
        <v>189</v>
      </c>
      <c r="E155" s="162" t="s">
        <v>321</v>
      </c>
      <c r="F155" s="319" t="s">
        <v>1485</v>
      </c>
      <c r="G155" s="319"/>
      <c r="H155" s="319"/>
      <c r="I155" s="319"/>
      <c r="J155" s="265" t="s">
        <v>247</v>
      </c>
      <c r="K155" s="266">
        <v>3</v>
      </c>
      <c r="L155" s="320">
        <v>0</v>
      </c>
      <c r="M155" s="320"/>
      <c r="N155" s="321">
        <f t="shared" si="5"/>
        <v>0</v>
      </c>
      <c r="O155" s="321"/>
      <c r="P155" s="321"/>
      <c r="Q155" s="321"/>
      <c r="R155" s="135"/>
      <c r="T155" s="166" t="s">
        <v>5</v>
      </c>
      <c r="U155" s="42" t="s">
        <v>43</v>
      </c>
      <c r="V155" s="36"/>
      <c r="W155" s="167">
        <f t="shared" si="6"/>
        <v>0</v>
      </c>
      <c r="X155" s="167">
        <v>0</v>
      </c>
      <c r="Y155" s="167">
        <f t="shared" si="7"/>
        <v>0</v>
      </c>
      <c r="Z155" s="167">
        <v>0</v>
      </c>
      <c r="AA155" s="168">
        <f t="shared" si="8"/>
        <v>0</v>
      </c>
      <c r="AR155" s="18" t="s">
        <v>444</v>
      </c>
      <c r="AT155" s="18" t="s">
        <v>189</v>
      </c>
      <c r="AU155" s="18" t="s">
        <v>87</v>
      </c>
      <c r="AY155" s="18" t="s">
        <v>188</v>
      </c>
      <c r="BE155" s="109">
        <f t="shared" si="9"/>
        <v>0</v>
      </c>
      <c r="BF155" s="109">
        <f t="shared" si="10"/>
        <v>0</v>
      </c>
      <c r="BG155" s="109">
        <f t="shared" si="11"/>
        <v>0</v>
      </c>
      <c r="BH155" s="109">
        <f t="shared" si="12"/>
        <v>0</v>
      </c>
      <c r="BI155" s="109">
        <f t="shared" si="13"/>
        <v>0</v>
      </c>
      <c r="BJ155" s="18" t="s">
        <v>87</v>
      </c>
      <c r="BK155" s="169">
        <f t="shared" si="14"/>
        <v>0</v>
      </c>
      <c r="BL155" s="18" t="s">
        <v>444</v>
      </c>
      <c r="BM155" s="18" t="s">
        <v>452</v>
      </c>
    </row>
    <row r="156" spans="2:65" s="1" customFormat="1" ht="22.5" customHeight="1">
      <c r="B156" s="132"/>
      <c r="C156" s="170" t="s">
        <v>76</v>
      </c>
      <c r="D156" s="170" t="s">
        <v>236</v>
      </c>
      <c r="E156" s="171" t="s">
        <v>1745</v>
      </c>
      <c r="F156" s="331" t="s">
        <v>1533</v>
      </c>
      <c r="G156" s="331"/>
      <c r="H156" s="331"/>
      <c r="I156" s="331"/>
      <c r="J156" s="269" t="s">
        <v>1534</v>
      </c>
      <c r="K156" s="270">
        <v>1</v>
      </c>
      <c r="L156" s="332">
        <v>0</v>
      </c>
      <c r="M156" s="332"/>
      <c r="N156" s="333">
        <f t="shared" si="5"/>
        <v>0</v>
      </c>
      <c r="O156" s="321"/>
      <c r="P156" s="321"/>
      <c r="Q156" s="321"/>
      <c r="R156" s="135"/>
      <c r="T156" s="166" t="s">
        <v>5</v>
      </c>
      <c r="U156" s="42" t="s">
        <v>43</v>
      </c>
      <c r="V156" s="36"/>
      <c r="W156" s="167">
        <f t="shared" si="6"/>
        <v>0</v>
      </c>
      <c r="X156" s="167">
        <v>0</v>
      </c>
      <c r="Y156" s="167">
        <f t="shared" si="7"/>
        <v>0</v>
      </c>
      <c r="Z156" s="167">
        <v>0</v>
      </c>
      <c r="AA156" s="168">
        <f t="shared" si="8"/>
        <v>0</v>
      </c>
      <c r="AR156" s="18" t="s">
        <v>1466</v>
      </c>
      <c r="AT156" s="18" t="s">
        <v>236</v>
      </c>
      <c r="AU156" s="18" t="s">
        <v>87</v>
      </c>
      <c r="AY156" s="18" t="s">
        <v>188</v>
      </c>
      <c r="BE156" s="109">
        <f t="shared" si="9"/>
        <v>0</v>
      </c>
      <c r="BF156" s="109">
        <f t="shared" si="10"/>
        <v>0</v>
      </c>
      <c r="BG156" s="109">
        <f t="shared" si="11"/>
        <v>0</v>
      </c>
      <c r="BH156" s="109">
        <f t="shared" si="12"/>
        <v>0</v>
      </c>
      <c r="BI156" s="109">
        <f t="shared" si="13"/>
        <v>0</v>
      </c>
      <c r="BJ156" s="18" t="s">
        <v>87</v>
      </c>
      <c r="BK156" s="169">
        <f t="shared" si="14"/>
        <v>0</v>
      </c>
      <c r="BL156" s="18" t="s">
        <v>444</v>
      </c>
      <c r="BM156" s="18" t="s">
        <v>460</v>
      </c>
    </row>
    <row r="157" spans="2:65" s="1" customFormat="1" ht="22.5" customHeight="1">
      <c r="B157" s="132"/>
      <c r="C157" s="161" t="s">
        <v>76</v>
      </c>
      <c r="D157" s="161" t="s">
        <v>189</v>
      </c>
      <c r="E157" s="162" t="s">
        <v>512</v>
      </c>
      <c r="F157" s="319" t="s">
        <v>1537</v>
      </c>
      <c r="G157" s="319"/>
      <c r="H157" s="319"/>
      <c r="I157" s="319"/>
      <c r="J157" s="265" t="s">
        <v>1047</v>
      </c>
      <c r="K157" s="266">
        <v>20</v>
      </c>
      <c r="L157" s="320">
        <v>0</v>
      </c>
      <c r="M157" s="320"/>
      <c r="N157" s="321">
        <f t="shared" si="5"/>
        <v>0</v>
      </c>
      <c r="O157" s="321"/>
      <c r="P157" s="321"/>
      <c r="Q157" s="321"/>
      <c r="R157" s="135"/>
      <c r="T157" s="166" t="s">
        <v>5</v>
      </c>
      <c r="U157" s="42" t="s">
        <v>43</v>
      </c>
      <c r="V157" s="36"/>
      <c r="W157" s="167">
        <f t="shared" si="6"/>
        <v>0</v>
      </c>
      <c r="X157" s="167">
        <v>0</v>
      </c>
      <c r="Y157" s="167">
        <f t="shared" si="7"/>
        <v>0</v>
      </c>
      <c r="Z157" s="167">
        <v>0</v>
      </c>
      <c r="AA157" s="168">
        <f t="shared" si="8"/>
        <v>0</v>
      </c>
      <c r="AR157" s="18" t="s">
        <v>444</v>
      </c>
      <c r="AT157" s="18" t="s">
        <v>189</v>
      </c>
      <c r="AU157" s="18" t="s">
        <v>87</v>
      </c>
      <c r="AY157" s="18" t="s">
        <v>188</v>
      </c>
      <c r="BE157" s="109">
        <f t="shared" si="9"/>
        <v>0</v>
      </c>
      <c r="BF157" s="109">
        <f t="shared" si="10"/>
        <v>0</v>
      </c>
      <c r="BG157" s="109">
        <f t="shared" si="11"/>
        <v>0</v>
      </c>
      <c r="BH157" s="109">
        <f t="shared" si="12"/>
        <v>0</v>
      </c>
      <c r="BI157" s="109">
        <f t="shared" si="13"/>
        <v>0</v>
      </c>
      <c r="BJ157" s="18" t="s">
        <v>87</v>
      </c>
      <c r="BK157" s="169">
        <f t="shared" si="14"/>
        <v>0</v>
      </c>
      <c r="BL157" s="18" t="s">
        <v>444</v>
      </c>
      <c r="BM157" s="18" t="s">
        <v>468</v>
      </c>
    </row>
    <row r="158" spans="2:65" s="1" customFormat="1" ht="22.5" customHeight="1">
      <c r="B158" s="132"/>
      <c r="C158" s="161" t="s">
        <v>76</v>
      </c>
      <c r="D158" s="161" t="s">
        <v>189</v>
      </c>
      <c r="E158" s="162" t="s">
        <v>516</v>
      </c>
      <c r="F158" s="319" t="s">
        <v>1538</v>
      </c>
      <c r="G158" s="319"/>
      <c r="H158" s="319"/>
      <c r="I158" s="319"/>
      <c r="J158" s="265" t="s">
        <v>1047</v>
      </c>
      <c r="K158" s="266">
        <v>10</v>
      </c>
      <c r="L158" s="320">
        <v>0</v>
      </c>
      <c r="M158" s="320"/>
      <c r="N158" s="321">
        <f t="shared" si="5"/>
        <v>0</v>
      </c>
      <c r="O158" s="321"/>
      <c r="P158" s="321"/>
      <c r="Q158" s="321"/>
      <c r="R158" s="135"/>
      <c r="T158" s="166" t="s">
        <v>5</v>
      </c>
      <c r="U158" s="42" t="s">
        <v>43</v>
      </c>
      <c r="V158" s="36"/>
      <c r="W158" s="167">
        <f t="shared" si="6"/>
        <v>0</v>
      </c>
      <c r="X158" s="167">
        <v>0</v>
      </c>
      <c r="Y158" s="167">
        <f t="shared" si="7"/>
        <v>0</v>
      </c>
      <c r="Z158" s="167">
        <v>0</v>
      </c>
      <c r="AA158" s="168">
        <f t="shared" si="8"/>
        <v>0</v>
      </c>
      <c r="AR158" s="18" t="s">
        <v>444</v>
      </c>
      <c r="AT158" s="18" t="s">
        <v>189</v>
      </c>
      <c r="AU158" s="18" t="s">
        <v>87</v>
      </c>
      <c r="AY158" s="18" t="s">
        <v>188</v>
      </c>
      <c r="BE158" s="109">
        <f t="shared" si="9"/>
        <v>0</v>
      </c>
      <c r="BF158" s="109">
        <f t="shared" si="10"/>
        <v>0</v>
      </c>
      <c r="BG158" s="109">
        <f t="shared" si="11"/>
        <v>0</v>
      </c>
      <c r="BH158" s="109">
        <f t="shared" si="12"/>
        <v>0</v>
      </c>
      <c r="BI158" s="109">
        <f t="shared" si="13"/>
        <v>0</v>
      </c>
      <c r="BJ158" s="18" t="s">
        <v>87</v>
      </c>
      <c r="BK158" s="169">
        <f t="shared" si="14"/>
        <v>0</v>
      </c>
      <c r="BL158" s="18" t="s">
        <v>444</v>
      </c>
      <c r="BM158" s="18" t="s">
        <v>476</v>
      </c>
    </row>
    <row r="159" spans="2:65" s="1" customFormat="1" ht="22.5" customHeight="1">
      <c r="B159" s="132"/>
      <c r="C159" s="161" t="s">
        <v>76</v>
      </c>
      <c r="D159" s="161" t="s">
        <v>189</v>
      </c>
      <c r="E159" s="162" t="s">
        <v>1539</v>
      </c>
      <c r="F159" s="319" t="s">
        <v>1746</v>
      </c>
      <c r="G159" s="319"/>
      <c r="H159" s="319"/>
      <c r="I159" s="319"/>
      <c r="J159" s="265" t="s">
        <v>1047</v>
      </c>
      <c r="K159" s="266">
        <v>8</v>
      </c>
      <c r="L159" s="320">
        <v>0</v>
      </c>
      <c r="M159" s="320"/>
      <c r="N159" s="321">
        <f t="shared" si="5"/>
        <v>0</v>
      </c>
      <c r="O159" s="321"/>
      <c r="P159" s="321"/>
      <c r="Q159" s="321"/>
      <c r="R159" s="135"/>
      <c r="T159" s="166" t="s">
        <v>5</v>
      </c>
      <c r="U159" s="42" t="s">
        <v>43</v>
      </c>
      <c r="V159" s="36"/>
      <c r="W159" s="167">
        <f t="shared" si="6"/>
        <v>0</v>
      </c>
      <c r="X159" s="167">
        <v>0</v>
      </c>
      <c r="Y159" s="167">
        <f t="shared" si="7"/>
        <v>0</v>
      </c>
      <c r="Z159" s="167">
        <v>0</v>
      </c>
      <c r="AA159" s="168">
        <f t="shared" si="8"/>
        <v>0</v>
      </c>
      <c r="AR159" s="18" t="s">
        <v>444</v>
      </c>
      <c r="AT159" s="18" t="s">
        <v>189</v>
      </c>
      <c r="AU159" s="18" t="s">
        <v>87</v>
      </c>
      <c r="AY159" s="18" t="s">
        <v>188</v>
      </c>
      <c r="BE159" s="109">
        <f t="shared" si="9"/>
        <v>0</v>
      </c>
      <c r="BF159" s="109">
        <f t="shared" si="10"/>
        <v>0</v>
      </c>
      <c r="BG159" s="109">
        <f t="shared" si="11"/>
        <v>0</v>
      </c>
      <c r="BH159" s="109">
        <f t="shared" si="12"/>
        <v>0</v>
      </c>
      <c r="BI159" s="109">
        <f t="shared" si="13"/>
        <v>0</v>
      </c>
      <c r="BJ159" s="18" t="s">
        <v>87</v>
      </c>
      <c r="BK159" s="169">
        <f t="shared" si="14"/>
        <v>0</v>
      </c>
      <c r="BL159" s="18" t="s">
        <v>444</v>
      </c>
      <c r="BM159" s="18" t="s">
        <v>484</v>
      </c>
    </row>
    <row r="160" spans="2:65" s="1" customFormat="1" ht="49.9" customHeight="1">
      <c r="B160" s="35"/>
      <c r="C160" s="36"/>
      <c r="D160" s="152" t="s">
        <v>1054</v>
      </c>
      <c r="E160" s="36"/>
      <c r="F160" s="36"/>
      <c r="G160" s="36"/>
      <c r="H160" s="36"/>
      <c r="I160" s="36"/>
      <c r="J160" s="36"/>
      <c r="K160" s="36"/>
      <c r="L160" s="36"/>
      <c r="M160" s="36"/>
      <c r="N160" s="312">
        <f>BK160</f>
        <v>0</v>
      </c>
      <c r="O160" s="313"/>
      <c r="P160" s="313"/>
      <c r="Q160" s="313"/>
      <c r="R160" s="37"/>
      <c r="T160" s="172"/>
      <c r="U160" s="36"/>
      <c r="V160" s="36"/>
      <c r="W160" s="36"/>
      <c r="X160" s="36"/>
      <c r="Y160" s="36"/>
      <c r="Z160" s="36"/>
      <c r="AA160" s="69"/>
      <c r="AT160" s="18" t="s">
        <v>75</v>
      </c>
      <c r="AU160" s="18" t="s">
        <v>76</v>
      </c>
      <c r="AY160" s="18" t="s">
        <v>1055</v>
      </c>
      <c r="BK160" s="169">
        <f>SUM(BK161:BK165)</f>
        <v>0</v>
      </c>
    </row>
    <row r="161" spans="2:63" s="1" customFormat="1" ht="22.35" customHeight="1">
      <c r="B161" s="35"/>
      <c r="C161" s="173" t="s">
        <v>5</v>
      </c>
      <c r="D161" s="173" t="s">
        <v>189</v>
      </c>
      <c r="E161" s="174" t="s">
        <v>5</v>
      </c>
      <c r="F161" s="322" t="s">
        <v>5</v>
      </c>
      <c r="G161" s="322"/>
      <c r="H161" s="322"/>
      <c r="I161" s="322"/>
      <c r="J161" s="175" t="s">
        <v>5</v>
      </c>
      <c r="K161" s="165"/>
      <c r="L161" s="320"/>
      <c r="M161" s="369"/>
      <c r="N161" s="321">
        <f>BK161</f>
        <v>0</v>
      </c>
      <c r="O161" s="321"/>
      <c r="P161" s="321"/>
      <c r="Q161" s="321"/>
      <c r="R161" s="37"/>
      <c r="T161" s="166" t="s">
        <v>5</v>
      </c>
      <c r="U161" s="176" t="s">
        <v>43</v>
      </c>
      <c r="V161" s="36"/>
      <c r="W161" s="36"/>
      <c r="X161" s="36"/>
      <c r="Y161" s="36"/>
      <c r="Z161" s="36"/>
      <c r="AA161" s="69"/>
      <c r="AT161" s="18" t="s">
        <v>1055</v>
      </c>
      <c r="AU161" s="18" t="s">
        <v>83</v>
      </c>
      <c r="AY161" s="18" t="s">
        <v>1055</v>
      </c>
      <c r="BE161" s="109">
        <f>IF(U161="základná",N161,0)</f>
        <v>0</v>
      </c>
      <c r="BF161" s="109">
        <f>IF(U161="znížená",N161,0)</f>
        <v>0</v>
      </c>
      <c r="BG161" s="109">
        <f>IF(U161="zákl. prenesená",N161,0)</f>
        <v>0</v>
      </c>
      <c r="BH161" s="109">
        <f>IF(U161="zníž. prenesená",N161,0)</f>
        <v>0</v>
      </c>
      <c r="BI161" s="109">
        <f>IF(U161="nulová",N161,0)</f>
        <v>0</v>
      </c>
      <c r="BJ161" s="18" t="s">
        <v>87</v>
      </c>
      <c r="BK161" s="169">
        <f>L161*K161</f>
        <v>0</v>
      </c>
    </row>
    <row r="162" spans="2:63" s="1" customFormat="1" ht="22.35" customHeight="1">
      <c r="B162" s="35"/>
      <c r="C162" s="173" t="s">
        <v>5</v>
      </c>
      <c r="D162" s="173" t="s">
        <v>189</v>
      </c>
      <c r="E162" s="174" t="s">
        <v>5</v>
      </c>
      <c r="F162" s="322" t="s">
        <v>5</v>
      </c>
      <c r="G162" s="322"/>
      <c r="H162" s="322"/>
      <c r="I162" s="322"/>
      <c r="J162" s="175" t="s">
        <v>5</v>
      </c>
      <c r="K162" s="165"/>
      <c r="L162" s="320"/>
      <c r="M162" s="369"/>
      <c r="N162" s="321">
        <f t="shared" ref="N160:N165" si="15">BK162</f>
        <v>0</v>
      </c>
      <c r="O162" s="321"/>
      <c r="P162" s="321"/>
      <c r="Q162" s="321"/>
      <c r="R162" s="37"/>
      <c r="T162" s="166" t="s">
        <v>5</v>
      </c>
      <c r="U162" s="176" t="s">
        <v>43</v>
      </c>
      <c r="V162" s="36"/>
      <c r="W162" s="36"/>
      <c r="X162" s="36"/>
      <c r="Y162" s="36"/>
      <c r="Z162" s="36"/>
      <c r="AA162" s="69"/>
      <c r="AT162" s="18" t="s">
        <v>1055</v>
      </c>
      <c r="AU162" s="18" t="s">
        <v>83</v>
      </c>
      <c r="AY162" s="18" t="s">
        <v>1055</v>
      </c>
      <c r="BE162" s="109">
        <f>IF(U162="základná",N162,0)</f>
        <v>0</v>
      </c>
      <c r="BF162" s="109">
        <f>IF(U162="znížená",N162,0)</f>
        <v>0</v>
      </c>
      <c r="BG162" s="109">
        <f>IF(U162="zákl. prenesená",N162,0)</f>
        <v>0</v>
      </c>
      <c r="BH162" s="109">
        <f>IF(U162="zníž. prenesená",N162,0)</f>
        <v>0</v>
      </c>
      <c r="BI162" s="109">
        <f>IF(U162="nulová",N162,0)</f>
        <v>0</v>
      </c>
      <c r="BJ162" s="18" t="s">
        <v>87</v>
      </c>
      <c r="BK162" s="169">
        <f>L162*K162</f>
        <v>0</v>
      </c>
    </row>
    <row r="163" spans="2:63" s="1" customFormat="1" ht="22.35" customHeight="1">
      <c r="B163" s="35"/>
      <c r="C163" s="173" t="s">
        <v>5</v>
      </c>
      <c r="D163" s="173" t="s">
        <v>189</v>
      </c>
      <c r="E163" s="174" t="s">
        <v>5</v>
      </c>
      <c r="F163" s="322" t="s">
        <v>5</v>
      </c>
      <c r="G163" s="322"/>
      <c r="H163" s="322"/>
      <c r="I163" s="322"/>
      <c r="J163" s="175" t="s">
        <v>5</v>
      </c>
      <c r="K163" s="165"/>
      <c r="L163" s="320"/>
      <c r="M163" s="369"/>
      <c r="N163" s="321">
        <f t="shared" si="15"/>
        <v>0</v>
      </c>
      <c r="O163" s="321"/>
      <c r="P163" s="321"/>
      <c r="Q163" s="321"/>
      <c r="R163" s="37"/>
      <c r="T163" s="166" t="s">
        <v>5</v>
      </c>
      <c r="U163" s="176" t="s">
        <v>43</v>
      </c>
      <c r="V163" s="36"/>
      <c r="W163" s="36"/>
      <c r="X163" s="36"/>
      <c r="Y163" s="36"/>
      <c r="Z163" s="36"/>
      <c r="AA163" s="69"/>
      <c r="AT163" s="18" t="s">
        <v>1055</v>
      </c>
      <c r="AU163" s="18" t="s">
        <v>83</v>
      </c>
      <c r="AY163" s="18" t="s">
        <v>1055</v>
      </c>
      <c r="BE163" s="109">
        <f>IF(U163="základná",N163,0)</f>
        <v>0</v>
      </c>
      <c r="BF163" s="109">
        <f>IF(U163="znížená",N163,0)</f>
        <v>0</v>
      </c>
      <c r="BG163" s="109">
        <f>IF(U163="zákl. prenesená",N163,0)</f>
        <v>0</v>
      </c>
      <c r="BH163" s="109">
        <f>IF(U163="zníž. prenesená",N163,0)</f>
        <v>0</v>
      </c>
      <c r="BI163" s="109">
        <f>IF(U163="nulová",N163,0)</f>
        <v>0</v>
      </c>
      <c r="BJ163" s="18" t="s">
        <v>87</v>
      </c>
      <c r="BK163" s="169">
        <f>L163*K163</f>
        <v>0</v>
      </c>
    </row>
    <row r="164" spans="2:63" s="1" customFormat="1" ht="22.35" customHeight="1">
      <c r="B164" s="35"/>
      <c r="C164" s="173" t="s">
        <v>5</v>
      </c>
      <c r="D164" s="173" t="s">
        <v>189</v>
      </c>
      <c r="E164" s="174" t="s">
        <v>5</v>
      </c>
      <c r="F164" s="322" t="s">
        <v>5</v>
      </c>
      <c r="G164" s="322"/>
      <c r="H164" s="322"/>
      <c r="I164" s="322"/>
      <c r="J164" s="175" t="s">
        <v>5</v>
      </c>
      <c r="K164" s="165"/>
      <c r="L164" s="320"/>
      <c r="M164" s="369"/>
      <c r="N164" s="321">
        <f t="shared" si="15"/>
        <v>0</v>
      </c>
      <c r="O164" s="321"/>
      <c r="P164" s="321"/>
      <c r="Q164" s="321"/>
      <c r="R164" s="37"/>
      <c r="T164" s="166" t="s">
        <v>5</v>
      </c>
      <c r="U164" s="176" t="s">
        <v>43</v>
      </c>
      <c r="V164" s="36"/>
      <c r="W164" s="36"/>
      <c r="X164" s="36"/>
      <c r="Y164" s="36"/>
      <c r="Z164" s="36"/>
      <c r="AA164" s="69"/>
      <c r="AT164" s="18" t="s">
        <v>1055</v>
      </c>
      <c r="AU164" s="18" t="s">
        <v>83</v>
      </c>
      <c r="AY164" s="18" t="s">
        <v>1055</v>
      </c>
      <c r="BE164" s="109">
        <f>IF(U164="základná",N164,0)</f>
        <v>0</v>
      </c>
      <c r="BF164" s="109">
        <f>IF(U164="znížená",N164,0)</f>
        <v>0</v>
      </c>
      <c r="BG164" s="109">
        <f>IF(U164="zákl. prenesená",N164,0)</f>
        <v>0</v>
      </c>
      <c r="BH164" s="109">
        <f>IF(U164="zníž. prenesená",N164,0)</f>
        <v>0</v>
      </c>
      <c r="BI164" s="109">
        <f>IF(U164="nulová",N164,0)</f>
        <v>0</v>
      </c>
      <c r="BJ164" s="18" t="s">
        <v>87</v>
      </c>
      <c r="BK164" s="169">
        <f>L164*K164</f>
        <v>0</v>
      </c>
    </row>
    <row r="165" spans="2:63" s="1" customFormat="1" ht="22.35" customHeight="1">
      <c r="B165" s="35"/>
      <c r="C165" s="173" t="s">
        <v>5</v>
      </c>
      <c r="D165" s="173" t="s">
        <v>189</v>
      </c>
      <c r="E165" s="174" t="s">
        <v>5</v>
      </c>
      <c r="F165" s="322" t="s">
        <v>5</v>
      </c>
      <c r="G165" s="322"/>
      <c r="H165" s="322"/>
      <c r="I165" s="322"/>
      <c r="J165" s="175" t="s">
        <v>5</v>
      </c>
      <c r="K165" s="165"/>
      <c r="L165" s="320"/>
      <c r="M165" s="369"/>
      <c r="N165" s="321">
        <f t="shared" si="15"/>
        <v>0</v>
      </c>
      <c r="O165" s="321"/>
      <c r="P165" s="321"/>
      <c r="Q165" s="321"/>
      <c r="R165" s="37"/>
      <c r="T165" s="166" t="s">
        <v>5</v>
      </c>
      <c r="U165" s="176" t="s">
        <v>43</v>
      </c>
      <c r="V165" s="51"/>
      <c r="W165" s="51"/>
      <c r="X165" s="51"/>
      <c r="Y165" s="51"/>
      <c r="Z165" s="51"/>
      <c r="AA165" s="53"/>
      <c r="AT165" s="18" t="s">
        <v>1055</v>
      </c>
      <c r="AU165" s="18" t="s">
        <v>83</v>
      </c>
      <c r="AY165" s="18" t="s">
        <v>1055</v>
      </c>
      <c r="BE165" s="109">
        <f>IF(U165="základná",N165,0)</f>
        <v>0</v>
      </c>
      <c r="BF165" s="109">
        <f>IF(U165="znížená",N165,0)</f>
        <v>0</v>
      </c>
      <c r="BG165" s="109">
        <f>IF(U165="zákl. prenesená",N165,0)</f>
        <v>0</v>
      </c>
      <c r="BH165" s="109">
        <f>IF(U165="zníž. prenesená",N165,0)</f>
        <v>0</v>
      </c>
      <c r="BI165" s="109">
        <f>IF(U165="nulová",N165,0)</f>
        <v>0</v>
      </c>
      <c r="BJ165" s="18" t="s">
        <v>87</v>
      </c>
      <c r="BK165" s="262">
        <f>L165*K165</f>
        <v>0</v>
      </c>
    </row>
    <row r="166" spans="2:63" s="1" customFormat="1" ht="6.95" customHeight="1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6"/>
    </row>
  </sheetData>
  <sheetProtection password="CF25" sheet="1" objects="1" scenarios="1"/>
  <mergeCells count="198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4:Q94"/>
    <mergeCell ref="D95:H95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N100:Q100"/>
    <mergeCell ref="L102:Q102"/>
    <mergeCell ref="C108:Q108"/>
    <mergeCell ref="F110:P110"/>
    <mergeCell ref="F111:P111"/>
    <mergeCell ref="F112:P112"/>
    <mergeCell ref="M114:P114"/>
    <mergeCell ref="M116:Q116"/>
    <mergeCell ref="M117:Q117"/>
    <mergeCell ref="F119:I119"/>
    <mergeCell ref="L119:M119"/>
    <mergeCell ref="N119:Q119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5:I155"/>
    <mergeCell ref="L155:M155"/>
    <mergeCell ref="N155:Q155"/>
    <mergeCell ref="F150:I150"/>
    <mergeCell ref="L150:M150"/>
    <mergeCell ref="N150:Q150"/>
    <mergeCell ref="F151:I151"/>
    <mergeCell ref="L151:M151"/>
    <mergeCell ref="N151:Q151"/>
    <mergeCell ref="F152:I152"/>
    <mergeCell ref="L152:M152"/>
    <mergeCell ref="N152:Q152"/>
    <mergeCell ref="F164:I164"/>
    <mergeCell ref="L164:M164"/>
    <mergeCell ref="N164:Q164"/>
    <mergeCell ref="F165:I165"/>
    <mergeCell ref="L165:M165"/>
    <mergeCell ref="N165:Q165"/>
    <mergeCell ref="F159:I159"/>
    <mergeCell ref="L159:M159"/>
    <mergeCell ref="N159:Q159"/>
    <mergeCell ref="F161:I161"/>
    <mergeCell ref="L161:M161"/>
    <mergeCell ref="N161:Q161"/>
    <mergeCell ref="F162:I162"/>
    <mergeCell ref="L162:M162"/>
    <mergeCell ref="N162:Q162"/>
    <mergeCell ref="N120:Q120"/>
    <mergeCell ref="N121:Q121"/>
    <mergeCell ref="N122:Q122"/>
    <mergeCell ref="N160:Q160"/>
    <mergeCell ref="H1:K1"/>
    <mergeCell ref="S2:AC2"/>
    <mergeCell ref="F163:I163"/>
    <mergeCell ref="L163:M163"/>
    <mergeCell ref="N163:Q163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3:I153"/>
    <mergeCell ref="L153:M153"/>
    <mergeCell ref="N153:Q153"/>
    <mergeCell ref="F154:I154"/>
    <mergeCell ref="L154:M154"/>
    <mergeCell ref="N154:Q154"/>
  </mergeCells>
  <dataValidations count="2">
    <dataValidation type="list" allowBlank="1" showInputMessage="1" showErrorMessage="1" error="Povolené sú hodnoty K, M." sqref="D161:D166">
      <formula1>"K, M"</formula1>
    </dataValidation>
    <dataValidation type="list" allowBlank="1" showInputMessage="1" showErrorMessage="1" error="Povolené sú hodnoty základná, znížená, nulová." sqref="U161:U166">
      <formula1>"základná, znížená, nulová"</formula1>
    </dataValidation>
  </dataValidations>
  <hyperlinks>
    <hyperlink ref="F1:G1" location="C2" display="1) Krycí list rozpočtu"/>
    <hyperlink ref="H1:K1" location="C87" display="2) Rekapitulácia rozpočtu"/>
    <hyperlink ref="L1" location="C119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39"/>
  <sheetViews>
    <sheetView showGridLines="0" workbookViewId="0">
      <pane ySplit="1" topLeftCell="A13" activePane="bottomLeft" state="frozen"/>
      <selection pane="bottomLeft" activeCell="L39" sqref="L39:P39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2"/>
      <c r="C1" s="12"/>
      <c r="D1" s="13" t="s">
        <v>1</v>
      </c>
      <c r="E1" s="12"/>
      <c r="F1" s="14" t="s">
        <v>123</v>
      </c>
      <c r="G1" s="14"/>
      <c r="H1" s="368" t="s">
        <v>124</v>
      </c>
      <c r="I1" s="368"/>
      <c r="J1" s="368"/>
      <c r="K1" s="368"/>
      <c r="L1" s="14" t="s">
        <v>125</v>
      </c>
      <c r="M1" s="12"/>
      <c r="N1" s="12"/>
      <c r="O1" s="13" t="s">
        <v>126</v>
      </c>
      <c r="P1" s="12"/>
      <c r="Q1" s="12"/>
      <c r="R1" s="12"/>
      <c r="S1" s="14" t="s">
        <v>127</v>
      </c>
      <c r="T1" s="14"/>
      <c r="U1" s="116"/>
      <c r="V1" s="116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>
      <c r="C2" s="302" t="s">
        <v>7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S2" s="279" t="s">
        <v>8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T2" s="18" t="s">
        <v>112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76</v>
      </c>
    </row>
    <row r="4" spans="1:66" ht="36.950000000000003" customHeight="1">
      <c r="B4" s="22"/>
      <c r="C4" s="347" t="s">
        <v>1768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23"/>
      <c r="T4" s="24" t="s">
        <v>11</v>
      </c>
      <c r="AT4" s="18" t="s">
        <v>6</v>
      </c>
    </row>
    <row r="5" spans="1:66" ht="6.95" customHeight="1">
      <c r="B5" s="2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3"/>
    </row>
    <row r="6" spans="1:66" ht="25.35" customHeight="1">
      <c r="B6" s="22"/>
      <c r="C6" s="26"/>
      <c r="D6" s="30" t="s">
        <v>16</v>
      </c>
      <c r="E6" s="26"/>
      <c r="F6" s="379" t="str">
        <f>'Rekapitulácia stavby 9.2.'!K6</f>
        <v>Poradenské centrum UKF v Nitre - zmena 12/2016</v>
      </c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26"/>
      <c r="R6" s="23"/>
    </row>
    <row r="7" spans="1:66" ht="25.35" customHeight="1">
      <c r="B7" s="22"/>
      <c r="C7" s="26"/>
      <c r="D7" s="30" t="s">
        <v>128</v>
      </c>
      <c r="E7" s="26"/>
      <c r="F7" s="379" t="s">
        <v>1706</v>
      </c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26"/>
      <c r="R7" s="23"/>
    </row>
    <row r="8" spans="1:66" s="1" customFormat="1" ht="32.85" customHeight="1">
      <c r="B8" s="35"/>
      <c r="C8" s="36"/>
      <c r="D8" s="29" t="s">
        <v>130</v>
      </c>
      <c r="E8" s="36"/>
      <c r="F8" s="308" t="s">
        <v>1600</v>
      </c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6"/>
      <c r="R8" s="37"/>
    </row>
    <row r="9" spans="1:66" s="1" customFormat="1" ht="14.45" customHeight="1">
      <c r="B9" s="35"/>
      <c r="C9" s="36"/>
      <c r="D9" s="30" t="s">
        <v>18</v>
      </c>
      <c r="E9" s="36"/>
      <c r="F9" s="28" t="s">
        <v>5</v>
      </c>
      <c r="G9" s="36"/>
      <c r="H9" s="36"/>
      <c r="I9" s="36"/>
      <c r="J9" s="36"/>
      <c r="K9" s="36"/>
      <c r="L9" s="36"/>
      <c r="M9" s="30" t="s">
        <v>19</v>
      </c>
      <c r="N9" s="36"/>
      <c r="O9" s="28" t="s">
        <v>5</v>
      </c>
      <c r="P9" s="36"/>
      <c r="Q9" s="36"/>
      <c r="R9" s="37"/>
    </row>
    <row r="10" spans="1:66" s="1" customFormat="1" ht="14.45" customHeight="1">
      <c r="B10" s="35"/>
      <c r="C10" s="36"/>
      <c r="D10" s="30" t="s">
        <v>20</v>
      </c>
      <c r="E10" s="36"/>
      <c r="F10" s="28" t="s">
        <v>21</v>
      </c>
      <c r="G10" s="36"/>
      <c r="H10" s="36"/>
      <c r="I10" s="36"/>
      <c r="J10" s="36"/>
      <c r="K10" s="36"/>
      <c r="L10" s="36"/>
      <c r="M10" s="30" t="s">
        <v>22</v>
      </c>
      <c r="N10" s="36"/>
      <c r="O10" s="367" t="str">
        <f>'Rekapitulácia stavby 9.2.'!AN8</f>
        <v>19. 12. 2016</v>
      </c>
      <c r="P10" s="382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0" t="s">
        <v>24</v>
      </c>
      <c r="E12" s="36"/>
      <c r="F12" s="36"/>
      <c r="G12" s="36"/>
      <c r="H12" s="36"/>
      <c r="I12" s="36"/>
      <c r="J12" s="36"/>
      <c r="K12" s="36"/>
      <c r="L12" s="36"/>
      <c r="M12" s="30" t="s">
        <v>25</v>
      </c>
      <c r="N12" s="36"/>
      <c r="O12" s="306" t="s">
        <v>5</v>
      </c>
      <c r="P12" s="306"/>
      <c r="Q12" s="36"/>
      <c r="R12" s="37"/>
    </row>
    <row r="13" spans="1:66" s="1" customFormat="1" ht="18" customHeight="1">
      <c r="B13" s="35"/>
      <c r="C13" s="36"/>
      <c r="D13" s="36"/>
      <c r="E13" s="28" t="s">
        <v>26</v>
      </c>
      <c r="F13" s="36"/>
      <c r="G13" s="36"/>
      <c r="H13" s="36"/>
      <c r="I13" s="36"/>
      <c r="J13" s="36"/>
      <c r="K13" s="36"/>
      <c r="L13" s="36"/>
      <c r="M13" s="30" t="s">
        <v>27</v>
      </c>
      <c r="N13" s="36"/>
      <c r="O13" s="306" t="s">
        <v>5</v>
      </c>
      <c r="P13" s="30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0" t="s">
        <v>28</v>
      </c>
      <c r="E15" s="36"/>
      <c r="F15" s="36"/>
      <c r="G15" s="36"/>
      <c r="H15" s="36"/>
      <c r="I15" s="36"/>
      <c r="J15" s="36"/>
      <c r="K15" s="36"/>
      <c r="L15" s="36"/>
      <c r="M15" s="30" t="s">
        <v>25</v>
      </c>
      <c r="N15" s="36"/>
      <c r="O15" s="361" t="str">
        <f>IF('Rekapitulácia stavby 9.2.'!AN13="","",'Rekapitulácia stavby 9.2.'!AN13)</f>
        <v>Vyplň údaj</v>
      </c>
      <c r="P15" s="306"/>
      <c r="Q15" s="36"/>
      <c r="R15" s="37"/>
    </row>
    <row r="16" spans="1:66" s="1" customFormat="1" ht="18" customHeight="1">
      <c r="B16" s="35"/>
      <c r="C16" s="36"/>
      <c r="D16" s="36"/>
      <c r="E16" s="361" t="str">
        <f>IF('Rekapitulácia stavby 9.2.'!E14="","",'Rekapitulácia stavby 9.2.'!E14)</f>
        <v>Vyplň údaj</v>
      </c>
      <c r="F16" s="393"/>
      <c r="G16" s="393"/>
      <c r="H16" s="393"/>
      <c r="I16" s="393"/>
      <c r="J16" s="393"/>
      <c r="K16" s="393"/>
      <c r="L16" s="393"/>
      <c r="M16" s="30" t="s">
        <v>27</v>
      </c>
      <c r="N16" s="36"/>
      <c r="O16" s="361" t="str">
        <f>IF('Rekapitulácia stavby 9.2.'!AN14="","",'Rekapitulácia stavby 9.2.'!AN14)</f>
        <v>Vyplň údaj</v>
      </c>
      <c r="P16" s="30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0" t="s">
        <v>30</v>
      </c>
      <c r="E18" s="36"/>
      <c r="F18" s="36"/>
      <c r="G18" s="36"/>
      <c r="H18" s="36"/>
      <c r="I18" s="36"/>
      <c r="J18" s="36"/>
      <c r="K18" s="36"/>
      <c r="L18" s="36"/>
      <c r="M18" s="30" t="s">
        <v>25</v>
      </c>
      <c r="N18" s="36"/>
      <c r="O18" s="306" t="s">
        <v>5</v>
      </c>
      <c r="P18" s="306"/>
      <c r="Q18" s="36"/>
      <c r="R18" s="37"/>
    </row>
    <row r="19" spans="2:18" s="1" customFormat="1" ht="18" customHeight="1">
      <c r="B19" s="35"/>
      <c r="C19" s="36"/>
      <c r="D19" s="36"/>
      <c r="E19" s="28" t="s">
        <v>31</v>
      </c>
      <c r="F19" s="36"/>
      <c r="G19" s="36"/>
      <c r="H19" s="36"/>
      <c r="I19" s="36"/>
      <c r="J19" s="36"/>
      <c r="K19" s="36"/>
      <c r="L19" s="36"/>
      <c r="M19" s="30" t="s">
        <v>27</v>
      </c>
      <c r="N19" s="36"/>
      <c r="O19" s="306" t="s">
        <v>5</v>
      </c>
      <c r="P19" s="30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0" t="s">
        <v>34</v>
      </c>
      <c r="E21" s="36"/>
      <c r="F21" s="36"/>
      <c r="G21" s="36"/>
      <c r="H21" s="36"/>
      <c r="I21" s="36"/>
      <c r="J21" s="36"/>
      <c r="K21" s="36"/>
      <c r="L21" s="36"/>
      <c r="M21" s="30" t="s">
        <v>25</v>
      </c>
      <c r="N21" s="36"/>
      <c r="O21" s="306" t="s">
        <v>5</v>
      </c>
      <c r="P21" s="306"/>
      <c r="Q21" s="36"/>
      <c r="R21" s="37"/>
    </row>
    <row r="22" spans="2:18" s="1" customFormat="1" ht="18" customHeight="1">
      <c r="B22" s="35"/>
      <c r="C22" s="36"/>
      <c r="D22" s="36"/>
      <c r="E22" s="28" t="s">
        <v>1601</v>
      </c>
      <c r="F22" s="36"/>
      <c r="G22" s="36"/>
      <c r="H22" s="36"/>
      <c r="I22" s="36"/>
      <c r="J22" s="36"/>
      <c r="K22" s="36"/>
      <c r="L22" s="36"/>
      <c r="M22" s="30" t="s">
        <v>27</v>
      </c>
      <c r="N22" s="36"/>
      <c r="O22" s="306" t="s">
        <v>5</v>
      </c>
      <c r="P22" s="30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0" t="s">
        <v>36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22.5" customHeight="1">
      <c r="B25" s="35"/>
      <c r="C25" s="36"/>
      <c r="D25" s="36"/>
      <c r="E25" s="311" t="s">
        <v>5</v>
      </c>
      <c r="F25" s="311"/>
      <c r="G25" s="311"/>
      <c r="H25" s="311"/>
      <c r="I25" s="311"/>
      <c r="J25" s="311"/>
      <c r="K25" s="311"/>
      <c r="L25" s="311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36"/>
      <c r="R27" s="37"/>
    </row>
    <row r="28" spans="2:18" s="1" customFormat="1" ht="14.45" customHeight="1">
      <c r="B28" s="35"/>
      <c r="C28" s="36"/>
      <c r="D28" s="117" t="s">
        <v>132</v>
      </c>
      <c r="E28" s="36"/>
      <c r="F28" s="36"/>
      <c r="G28" s="36"/>
      <c r="H28" s="36"/>
      <c r="I28" s="36"/>
      <c r="J28" s="36"/>
      <c r="K28" s="36"/>
      <c r="L28" s="275"/>
      <c r="M28" s="363">
        <f>N89</f>
        <v>0</v>
      </c>
      <c r="N28" s="363"/>
      <c r="O28" s="363"/>
      <c r="P28" s="363"/>
      <c r="Q28" s="36"/>
      <c r="R28" s="37"/>
    </row>
    <row r="29" spans="2:18" s="1" customFormat="1" ht="14.45" customHeight="1">
      <c r="B29" s="35"/>
      <c r="C29" s="36"/>
      <c r="D29" s="34" t="s">
        <v>117</v>
      </c>
      <c r="E29" s="36"/>
      <c r="F29" s="36"/>
      <c r="G29" s="36"/>
      <c r="H29" s="36"/>
      <c r="I29" s="36"/>
      <c r="J29" s="36"/>
      <c r="K29" s="36"/>
      <c r="L29" s="275"/>
      <c r="M29" s="363">
        <f>N95</f>
        <v>0</v>
      </c>
      <c r="N29" s="363"/>
      <c r="O29" s="363"/>
      <c r="P29" s="363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275"/>
      <c r="M30" s="275"/>
      <c r="N30" s="275"/>
      <c r="O30" s="275"/>
      <c r="P30" s="275"/>
      <c r="Q30" s="36"/>
      <c r="R30" s="37"/>
    </row>
    <row r="31" spans="2:18" s="1" customFormat="1" ht="25.35" customHeight="1">
      <c r="B31" s="35"/>
      <c r="C31" s="36"/>
      <c r="D31" s="118" t="s">
        <v>39</v>
      </c>
      <c r="E31" s="36"/>
      <c r="F31" s="36"/>
      <c r="G31" s="36"/>
      <c r="H31" s="36"/>
      <c r="I31" s="36"/>
      <c r="J31" s="36"/>
      <c r="K31" s="36"/>
      <c r="L31" s="275"/>
      <c r="M31" s="360">
        <f>ROUND(M28+M29,2)</f>
        <v>0</v>
      </c>
      <c r="N31" s="338"/>
      <c r="O31" s="338"/>
      <c r="P31" s="338"/>
      <c r="Q31" s="36"/>
      <c r="R31" s="37"/>
    </row>
    <row r="32" spans="2:18" s="1" customFormat="1" ht="6.95" customHeight="1">
      <c r="B32" s="35"/>
      <c r="C32" s="36"/>
      <c r="D32" s="46"/>
      <c r="E32" s="46"/>
      <c r="F32" s="46"/>
      <c r="G32" s="46"/>
      <c r="H32" s="46"/>
      <c r="I32" s="46"/>
      <c r="J32" s="46"/>
      <c r="K32" s="46"/>
      <c r="L32" s="194"/>
      <c r="M32" s="194"/>
      <c r="N32" s="194"/>
      <c r="O32" s="194"/>
      <c r="P32" s="194"/>
      <c r="Q32" s="36"/>
      <c r="R32" s="37"/>
    </row>
    <row r="33" spans="2:18" s="1" customFormat="1" ht="14.45" customHeight="1">
      <c r="B33" s="35"/>
      <c r="C33" s="36"/>
      <c r="D33" s="40" t="s">
        <v>40</v>
      </c>
      <c r="E33" s="40" t="s">
        <v>41</v>
      </c>
      <c r="F33" s="41">
        <v>0.2</v>
      </c>
      <c r="G33" s="119" t="s">
        <v>42</v>
      </c>
      <c r="H33" s="392">
        <f>ROUND((((SUM(BE95:BE102)+SUM(BE121:BE132))+SUM(BE134:BE138))),2)</f>
        <v>0</v>
      </c>
      <c r="I33" s="381"/>
      <c r="J33" s="381"/>
      <c r="K33" s="36"/>
      <c r="L33" s="275"/>
      <c r="M33" s="356">
        <f>ROUND(((ROUND((SUM(BE95:BE102)+SUM(BE121:BE132)), 2)*F33)+SUM(BE134:BE138)*F33),2)</f>
        <v>0</v>
      </c>
      <c r="N33" s="338"/>
      <c r="O33" s="338"/>
      <c r="P33" s="338"/>
      <c r="Q33" s="36"/>
      <c r="R33" s="37"/>
    </row>
    <row r="34" spans="2:18" s="1" customFormat="1" ht="14.45" customHeight="1">
      <c r="B34" s="35"/>
      <c r="C34" s="36"/>
      <c r="D34" s="36"/>
      <c r="E34" s="40" t="s">
        <v>43</v>
      </c>
      <c r="F34" s="41">
        <v>0.2</v>
      </c>
      <c r="G34" s="119" t="s">
        <v>42</v>
      </c>
      <c r="H34" s="392">
        <f>ROUND((((SUM(BF95:BF102)+SUM(BF121:BF132))+SUM(BF134:BF138))),2)</f>
        <v>0</v>
      </c>
      <c r="I34" s="381"/>
      <c r="J34" s="381"/>
      <c r="K34" s="36"/>
      <c r="L34" s="275"/>
      <c r="M34" s="356">
        <f>ROUND(((ROUND((SUM(BF95:BF102)+SUM(BF121:BF132)), 2)*F34)+SUM(BF134:BF138)*F34),2)</f>
        <v>0</v>
      </c>
      <c r="N34" s="338"/>
      <c r="O34" s="338"/>
      <c r="P34" s="338"/>
      <c r="Q34" s="36"/>
      <c r="R34" s="37"/>
    </row>
    <row r="35" spans="2:18" s="1" customFormat="1" ht="14.45" hidden="1" customHeight="1">
      <c r="B35" s="35"/>
      <c r="C35" s="36"/>
      <c r="D35" s="36"/>
      <c r="E35" s="40" t="s">
        <v>44</v>
      </c>
      <c r="F35" s="41">
        <v>0.2</v>
      </c>
      <c r="G35" s="119" t="s">
        <v>42</v>
      </c>
      <c r="H35" s="392">
        <f>ROUND((((SUM(BG95:BG102)+SUM(BG121:BG132))+SUM(BG134:BG138))),2)</f>
        <v>0</v>
      </c>
      <c r="I35" s="381"/>
      <c r="J35" s="381"/>
      <c r="K35" s="36"/>
      <c r="L35" s="275"/>
      <c r="M35" s="356">
        <v>0</v>
      </c>
      <c r="N35" s="338"/>
      <c r="O35" s="338"/>
      <c r="P35" s="338"/>
      <c r="Q35" s="36"/>
      <c r="R35" s="37"/>
    </row>
    <row r="36" spans="2:18" s="1" customFormat="1" ht="14.45" hidden="1" customHeight="1">
      <c r="B36" s="35"/>
      <c r="C36" s="36"/>
      <c r="D36" s="36"/>
      <c r="E36" s="40" t="s">
        <v>45</v>
      </c>
      <c r="F36" s="41">
        <v>0.2</v>
      </c>
      <c r="G36" s="119" t="s">
        <v>42</v>
      </c>
      <c r="H36" s="392">
        <f>ROUND((((SUM(BH95:BH102)+SUM(BH121:BH132))+SUM(BH134:BH138))),2)</f>
        <v>0</v>
      </c>
      <c r="I36" s="381"/>
      <c r="J36" s="381"/>
      <c r="K36" s="36"/>
      <c r="L36" s="275"/>
      <c r="M36" s="356">
        <v>0</v>
      </c>
      <c r="N36" s="338"/>
      <c r="O36" s="338"/>
      <c r="P36" s="338"/>
      <c r="Q36" s="36"/>
      <c r="R36" s="37"/>
    </row>
    <row r="37" spans="2:18" s="1" customFormat="1" ht="14.45" hidden="1" customHeight="1">
      <c r="B37" s="35"/>
      <c r="C37" s="36"/>
      <c r="D37" s="36"/>
      <c r="E37" s="40" t="s">
        <v>46</v>
      </c>
      <c r="F37" s="41">
        <v>0</v>
      </c>
      <c r="G37" s="119" t="s">
        <v>42</v>
      </c>
      <c r="H37" s="392">
        <f>ROUND((((SUM(BI95:BI102)+SUM(BI121:BI132))+SUM(BI134:BI138))),2)</f>
        <v>0</v>
      </c>
      <c r="I37" s="381"/>
      <c r="J37" s="381"/>
      <c r="K37" s="36"/>
      <c r="L37" s="275"/>
      <c r="M37" s="356">
        <v>0</v>
      </c>
      <c r="N37" s="338"/>
      <c r="O37" s="338"/>
      <c r="P37" s="338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275"/>
      <c r="M38" s="275"/>
      <c r="N38" s="275"/>
      <c r="O38" s="275"/>
      <c r="P38" s="275"/>
      <c r="Q38" s="36"/>
      <c r="R38" s="37"/>
    </row>
    <row r="39" spans="2:18" s="1" customFormat="1" ht="25.35" customHeight="1">
      <c r="B39" s="35"/>
      <c r="C39" s="115"/>
      <c r="D39" s="120" t="s">
        <v>47</v>
      </c>
      <c r="E39" s="70"/>
      <c r="F39" s="70"/>
      <c r="G39" s="121" t="s">
        <v>48</v>
      </c>
      <c r="H39" s="122" t="s">
        <v>49</v>
      </c>
      <c r="I39" s="70"/>
      <c r="J39" s="70"/>
      <c r="K39" s="70"/>
      <c r="L39" s="357">
        <f>SUM(M31:M37)</f>
        <v>0</v>
      </c>
      <c r="M39" s="357"/>
      <c r="N39" s="357"/>
      <c r="O39" s="357"/>
      <c r="P39" s="35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>
      <c r="B42" s="2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3"/>
    </row>
    <row r="43" spans="2:18">
      <c r="B43" s="22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3"/>
    </row>
    <row r="44" spans="2:18">
      <c r="B44" s="2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3"/>
    </row>
    <row r="45" spans="2:18">
      <c r="B45" s="22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3"/>
    </row>
    <row r="46" spans="2:18">
      <c r="B46" s="22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3"/>
    </row>
    <row r="47" spans="2:18">
      <c r="B47" s="2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3"/>
    </row>
    <row r="48" spans="2:18">
      <c r="B48" s="22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3"/>
    </row>
    <row r="49" spans="2:18">
      <c r="B49" s="22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3"/>
    </row>
    <row r="50" spans="2:18" s="1" customFormat="1" ht="15">
      <c r="B50" s="35"/>
      <c r="C50" s="36"/>
      <c r="D50" s="45" t="s">
        <v>50</v>
      </c>
      <c r="E50" s="46"/>
      <c r="F50" s="46"/>
      <c r="G50" s="46"/>
      <c r="H50" s="47"/>
      <c r="I50" s="36"/>
      <c r="J50" s="45" t="s">
        <v>51</v>
      </c>
      <c r="K50" s="46"/>
      <c r="L50" s="46"/>
      <c r="M50" s="46"/>
      <c r="N50" s="46"/>
      <c r="O50" s="46"/>
      <c r="P50" s="47"/>
      <c r="Q50" s="36"/>
      <c r="R50" s="37"/>
    </row>
    <row r="51" spans="2:18">
      <c r="B51" s="22"/>
      <c r="C51" s="26"/>
      <c r="D51" s="48"/>
      <c r="E51" s="26"/>
      <c r="F51" s="26"/>
      <c r="G51" s="26"/>
      <c r="H51" s="49"/>
      <c r="I51" s="26"/>
      <c r="J51" s="48"/>
      <c r="K51" s="26"/>
      <c r="L51" s="26"/>
      <c r="M51" s="26"/>
      <c r="N51" s="26"/>
      <c r="O51" s="26"/>
      <c r="P51" s="49"/>
      <c r="Q51" s="26"/>
      <c r="R51" s="23"/>
    </row>
    <row r="52" spans="2:18">
      <c r="B52" s="22"/>
      <c r="C52" s="26"/>
      <c r="D52" s="48"/>
      <c r="E52" s="26"/>
      <c r="F52" s="26"/>
      <c r="G52" s="26"/>
      <c r="H52" s="49"/>
      <c r="I52" s="26"/>
      <c r="J52" s="48"/>
      <c r="K52" s="26"/>
      <c r="L52" s="26"/>
      <c r="M52" s="26"/>
      <c r="N52" s="26"/>
      <c r="O52" s="26"/>
      <c r="P52" s="49"/>
      <c r="Q52" s="26"/>
      <c r="R52" s="23"/>
    </row>
    <row r="53" spans="2:18">
      <c r="B53" s="22"/>
      <c r="C53" s="26"/>
      <c r="D53" s="48"/>
      <c r="E53" s="26"/>
      <c r="F53" s="26"/>
      <c r="G53" s="26"/>
      <c r="H53" s="49"/>
      <c r="I53" s="26"/>
      <c r="J53" s="48"/>
      <c r="K53" s="26"/>
      <c r="L53" s="26"/>
      <c r="M53" s="26"/>
      <c r="N53" s="26"/>
      <c r="O53" s="26"/>
      <c r="P53" s="49"/>
      <c r="Q53" s="26"/>
      <c r="R53" s="23"/>
    </row>
    <row r="54" spans="2:18">
      <c r="B54" s="22"/>
      <c r="C54" s="26"/>
      <c r="D54" s="48"/>
      <c r="E54" s="26"/>
      <c r="F54" s="26"/>
      <c r="G54" s="26"/>
      <c r="H54" s="49"/>
      <c r="I54" s="26"/>
      <c r="J54" s="48"/>
      <c r="K54" s="26"/>
      <c r="L54" s="26"/>
      <c r="M54" s="26"/>
      <c r="N54" s="26"/>
      <c r="O54" s="26"/>
      <c r="P54" s="49"/>
      <c r="Q54" s="26"/>
      <c r="R54" s="23"/>
    </row>
    <row r="55" spans="2:18">
      <c r="B55" s="22"/>
      <c r="C55" s="26"/>
      <c r="D55" s="48"/>
      <c r="E55" s="26"/>
      <c r="F55" s="26"/>
      <c r="G55" s="26"/>
      <c r="H55" s="49"/>
      <c r="I55" s="26"/>
      <c r="J55" s="48"/>
      <c r="K55" s="26"/>
      <c r="L55" s="26"/>
      <c r="M55" s="26"/>
      <c r="N55" s="26"/>
      <c r="O55" s="26"/>
      <c r="P55" s="49"/>
      <c r="Q55" s="26"/>
      <c r="R55" s="23"/>
    </row>
    <row r="56" spans="2:18">
      <c r="B56" s="22"/>
      <c r="C56" s="26"/>
      <c r="D56" s="48"/>
      <c r="E56" s="26"/>
      <c r="F56" s="26"/>
      <c r="G56" s="26"/>
      <c r="H56" s="49"/>
      <c r="I56" s="26"/>
      <c r="J56" s="48"/>
      <c r="K56" s="26"/>
      <c r="L56" s="26"/>
      <c r="M56" s="26"/>
      <c r="N56" s="26"/>
      <c r="O56" s="26"/>
      <c r="P56" s="49"/>
      <c r="Q56" s="26"/>
      <c r="R56" s="23"/>
    </row>
    <row r="57" spans="2:18">
      <c r="B57" s="22"/>
      <c r="C57" s="26"/>
      <c r="D57" s="48"/>
      <c r="E57" s="26"/>
      <c r="F57" s="26"/>
      <c r="G57" s="26"/>
      <c r="H57" s="49"/>
      <c r="I57" s="26"/>
      <c r="J57" s="48"/>
      <c r="K57" s="26"/>
      <c r="L57" s="26"/>
      <c r="M57" s="26"/>
      <c r="N57" s="26"/>
      <c r="O57" s="26"/>
      <c r="P57" s="49"/>
      <c r="Q57" s="26"/>
      <c r="R57" s="23"/>
    </row>
    <row r="58" spans="2:18">
      <c r="B58" s="22"/>
      <c r="C58" s="26"/>
      <c r="D58" s="48"/>
      <c r="E58" s="26"/>
      <c r="F58" s="26"/>
      <c r="G58" s="26"/>
      <c r="H58" s="49"/>
      <c r="I58" s="26"/>
      <c r="J58" s="48"/>
      <c r="K58" s="26"/>
      <c r="L58" s="26"/>
      <c r="M58" s="26"/>
      <c r="N58" s="26"/>
      <c r="O58" s="26"/>
      <c r="P58" s="49"/>
      <c r="Q58" s="26"/>
      <c r="R58" s="23"/>
    </row>
    <row r="59" spans="2:18" s="1" customFormat="1" ht="15">
      <c r="B59" s="35"/>
      <c r="C59" s="36"/>
      <c r="D59" s="50" t="s">
        <v>52</v>
      </c>
      <c r="E59" s="51"/>
      <c r="F59" s="51"/>
      <c r="G59" s="52" t="s">
        <v>53</v>
      </c>
      <c r="H59" s="53"/>
      <c r="I59" s="36"/>
      <c r="J59" s="50" t="s">
        <v>52</v>
      </c>
      <c r="K59" s="51"/>
      <c r="L59" s="51"/>
      <c r="M59" s="51"/>
      <c r="N59" s="52" t="s">
        <v>53</v>
      </c>
      <c r="O59" s="51"/>
      <c r="P59" s="53"/>
      <c r="Q59" s="36"/>
      <c r="R59" s="37"/>
    </row>
    <row r="60" spans="2:18">
      <c r="B60" s="22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3"/>
    </row>
    <row r="61" spans="2:18" s="1" customFormat="1" ht="15">
      <c r="B61" s="35"/>
      <c r="C61" s="36"/>
      <c r="D61" s="45" t="s">
        <v>54</v>
      </c>
      <c r="E61" s="46"/>
      <c r="F61" s="46"/>
      <c r="G61" s="46"/>
      <c r="H61" s="47"/>
      <c r="I61" s="36"/>
      <c r="J61" s="45" t="s">
        <v>55</v>
      </c>
      <c r="K61" s="46"/>
      <c r="L61" s="46"/>
      <c r="M61" s="46"/>
      <c r="N61" s="46"/>
      <c r="O61" s="46"/>
      <c r="P61" s="47"/>
      <c r="Q61" s="36"/>
      <c r="R61" s="37"/>
    </row>
    <row r="62" spans="2:18">
      <c r="B62" s="22"/>
      <c r="C62" s="26"/>
      <c r="D62" s="48"/>
      <c r="E62" s="26"/>
      <c r="F62" s="26"/>
      <c r="G62" s="26"/>
      <c r="H62" s="49"/>
      <c r="I62" s="26"/>
      <c r="J62" s="48"/>
      <c r="K62" s="26"/>
      <c r="L62" s="26"/>
      <c r="M62" s="26"/>
      <c r="N62" s="26"/>
      <c r="O62" s="26"/>
      <c r="P62" s="49"/>
      <c r="Q62" s="26"/>
      <c r="R62" s="23"/>
    </row>
    <row r="63" spans="2:18">
      <c r="B63" s="22"/>
      <c r="C63" s="26"/>
      <c r="D63" s="48"/>
      <c r="E63" s="26"/>
      <c r="F63" s="26"/>
      <c r="G63" s="26"/>
      <c r="H63" s="49"/>
      <c r="I63" s="26"/>
      <c r="J63" s="48"/>
      <c r="K63" s="26"/>
      <c r="L63" s="26"/>
      <c r="M63" s="26"/>
      <c r="N63" s="26"/>
      <c r="O63" s="26"/>
      <c r="P63" s="49"/>
      <c r="Q63" s="26"/>
      <c r="R63" s="23"/>
    </row>
    <row r="64" spans="2:18">
      <c r="B64" s="22"/>
      <c r="C64" s="26"/>
      <c r="D64" s="48"/>
      <c r="E64" s="26"/>
      <c r="F64" s="26"/>
      <c r="G64" s="26"/>
      <c r="H64" s="49"/>
      <c r="I64" s="26"/>
      <c r="J64" s="48"/>
      <c r="K64" s="26"/>
      <c r="L64" s="26"/>
      <c r="M64" s="26"/>
      <c r="N64" s="26"/>
      <c r="O64" s="26"/>
      <c r="P64" s="49"/>
      <c r="Q64" s="26"/>
      <c r="R64" s="23"/>
    </row>
    <row r="65" spans="2:18">
      <c r="B65" s="22"/>
      <c r="C65" s="26"/>
      <c r="D65" s="48"/>
      <c r="E65" s="26"/>
      <c r="F65" s="26"/>
      <c r="G65" s="26"/>
      <c r="H65" s="49"/>
      <c r="I65" s="26"/>
      <c r="J65" s="48"/>
      <c r="K65" s="26"/>
      <c r="L65" s="26"/>
      <c r="M65" s="26"/>
      <c r="N65" s="26"/>
      <c r="O65" s="26"/>
      <c r="P65" s="49"/>
      <c r="Q65" s="26"/>
      <c r="R65" s="23"/>
    </row>
    <row r="66" spans="2:18">
      <c r="B66" s="22"/>
      <c r="C66" s="26"/>
      <c r="D66" s="48"/>
      <c r="E66" s="26"/>
      <c r="F66" s="26"/>
      <c r="G66" s="26"/>
      <c r="H66" s="49"/>
      <c r="I66" s="26"/>
      <c r="J66" s="48"/>
      <c r="K66" s="26"/>
      <c r="L66" s="26"/>
      <c r="M66" s="26"/>
      <c r="N66" s="26"/>
      <c r="O66" s="26"/>
      <c r="P66" s="49"/>
      <c r="Q66" s="26"/>
      <c r="R66" s="23"/>
    </row>
    <row r="67" spans="2:18">
      <c r="B67" s="22"/>
      <c r="C67" s="26"/>
      <c r="D67" s="48"/>
      <c r="E67" s="26"/>
      <c r="F67" s="26"/>
      <c r="G67" s="26"/>
      <c r="H67" s="49"/>
      <c r="I67" s="26"/>
      <c r="J67" s="48"/>
      <c r="K67" s="26"/>
      <c r="L67" s="26"/>
      <c r="M67" s="26"/>
      <c r="N67" s="26"/>
      <c r="O67" s="26"/>
      <c r="P67" s="49"/>
      <c r="Q67" s="26"/>
      <c r="R67" s="23"/>
    </row>
    <row r="68" spans="2:18">
      <c r="B68" s="22"/>
      <c r="C68" s="26"/>
      <c r="D68" s="48"/>
      <c r="E68" s="26"/>
      <c r="F68" s="26"/>
      <c r="G68" s="26"/>
      <c r="H68" s="49"/>
      <c r="I68" s="26"/>
      <c r="J68" s="48"/>
      <c r="K68" s="26"/>
      <c r="L68" s="26"/>
      <c r="M68" s="26"/>
      <c r="N68" s="26"/>
      <c r="O68" s="26"/>
      <c r="P68" s="49"/>
      <c r="Q68" s="26"/>
      <c r="R68" s="23"/>
    </row>
    <row r="69" spans="2:18">
      <c r="B69" s="22"/>
      <c r="C69" s="26"/>
      <c r="D69" s="48"/>
      <c r="E69" s="26"/>
      <c r="F69" s="26"/>
      <c r="G69" s="26"/>
      <c r="H69" s="49"/>
      <c r="I69" s="26"/>
      <c r="J69" s="48"/>
      <c r="K69" s="26"/>
      <c r="L69" s="26"/>
      <c r="M69" s="26"/>
      <c r="N69" s="26"/>
      <c r="O69" s="26"/>
      <c r="P69" s="49"/>
      <c r="Q69" s="26"/>
      <c r="R69" s="23"/>
    </row>
    <row r="70" spans="2:18" s="1" customFormat="1" ht="15">
      <c r="B70" s="35"/>
      <c r="C70" s="36"/>
      <c r="D70" s="50" t="s">
        <v>52</v>
      </c>
      <c r="E70" s="51"/>
      <c r="F70" s="51"/>
      <c r="G70" s="52" t="s">
        <v>53</v>
      </c>
      <c r="H70" s="53"/>
      <c r="I70" s="36"/>
      <c r="J70" s="50" t="s">
        <v>52</v>
      </c>
      <c r="K70" s="51"/>
      <c r="L70" s="51"/>
      <c r="M70" s="51"/>
      <c r="N70" s="52" t="s">
        <v>53</v>
      </c>
      <c r="O70" s="51"/>
      <c r="P70" s="53"/>
      <c r="Q70" s="36"/>
      <c r="R70" s="37"/>
    </row>
    <row r="71" spans="2:18" s="1" customFormat="1" ht="14.4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>
      <c r="B76" s="35"/>
      <c r="C76" s="293" t="s">
        <v>133</v>
      </c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0" t="s">
        <v>16</v>
      </c>
      <c r="D78" s="36"/>
      <c r="E78" s="36"/>
      <c r="F78" s="379" t="str">
        <f>F6</f>
        <v>Poradenské centrum UKF v Nitre - zmena 12/2016</v>
      </c>
      <c r="G78" s="380"/>
      <c r="H78" s="380"/>
      <c r="I78" s="380"/>
      <c r="J78" s="380"/>
      <c r="K78" s="380"/>
      <c r="L78" s="380"/>
      <c r="M78" s="380"/>
      <c r="N78" s="380"/>
      <c r="O78" s="380"/>
      <c r="P78" s="380"/>
      <c r="Q78" s="36"/>
      <c r="R78" s="37"/>
    </row>
    <row r="79" spans="2:18" ht="30" customHeight="1">
      <c r="B79" s="22"/>
      <c r="C79" s="30" t="s">
        <v>128</v>
      </c>
      <c r="D79" s="26"/>
      <c r="E79" s="26"/>
      <c r="F79" s="379" t="s">
        <v>1706</v>
      </c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26"/>
      <c r="R79" s="23"/>
    </row>
    <row r="80" spans="2:18" s="1" customFormat="1" ht="36.950000000000003" customHeight="1">
      <c r="B80" s="35"/>
      <c r="C80" s="64" t="s">
        <v>130</v>
      </c>
      <c r="D80" s="36"/>
      <c r="E80" s="36"/>
      <c r="F80" s="295" t="str">
        <f>F8</f>
        <v>006 - Poplachové zariadenie narušenia</v>
      </c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6"/>
      <c r="R80" s="37"/>
    </row>
    <row r="81" spans="2:65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65" s="1" customFormat="1" ht="18" customHeight="1">
      <c r="B82" s="35"/>
      <c r="C82" s="30" t="s">
        <v>20</v>
      </c>
      <c r="D82" s="36"/>
      <c r="E82" s="36"/>
      <c r="F82" s="28" t="str">
        <f>F10</f>
        <v>Trieda A.Hlinku 1, Nitra</v>
      </c>
      <c r="G82" s="36"/>
      <c r="H82" s="36"/>
      <c r="I82" s="36"/>
      <c r="J82" s="36"/>
      <c r="K82" s="30" t="s">
        <v>22</v>
      </c>
      <c r="L82" s="36"/>
      <c r="M82" s="382" t="str">
        <f>IF(O10="","",O10)</f>
        <v>19. 12. 2016</v>
      </c>
      <c r="N82" s="382"/>
      <c r="O82" s="382"/>
      <c r="P82" s="382"/>
      <c r="Q82" s="36"/>
      <c r="R82" s="37"/>
    </row>
    <row r="83" spans="2:65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65" s="1" customFormat="1" ht="15">
      <c r="B84" s="35"/>
      <c r="C84" s="30" t="s">
        <v>24</v>
      </c>
      <c r="D84" s="36"/>
      <c r="E84" s="36"/>
      <c r="F84" s="28" t="str">
        <f>E13</f>
        <v>UKF Nitra</v>
      </c>
      <c r="G84" s="36"/>
      <c r="H84" s="36"/>
      <c r="I84" s="36"/>
      <c r="J84" s="36"/>
      <c r="K84" s="30" t="s">
        <v>30</v>
      </c>
      <c r="L84" s="36"/>
      <c r="M84" s="306" t="str">
        <f>E19</f>
        <v>SH final s.r.o. Nitra</v>
      </c>
      <c r="N84" s="306"/>
      <c r="O84" s="306"/>
      <c r="P84" s="306"/>
      <c r="Q84" s="306"/>
      <c r="R84" s="37"/>
    </row>
    <row r="85" spans="2:65" s="1" customFormat="1" ht="14.45" customHeight="1">
      <c r="B85" s="35"/>
      <c r="C85" s="30" t="s">
        <v>28</v>
      </c>
      <c r="D85" s="36"/>
      <c r="E85" s="36"/>
      <c r="F85" s="28" t="str">
        <f>IF(E16="","",E16)</f>
        <v>Vyplň údaj</v>
      </c>
      <c r="G85" s="36"/>
      <c r="H85" s="36"/>
      <c r="I85" s="36"/>
      <c r="J85" s="36"/>
      <c r="K85" s="30" t="s">
        <v>34</v>
      </c>
      <c r="L85" s="36"/>
      <c r="M85" s="306" t="str">
        <f>E22</f>
        <v>Morez s.r.o.</v>
      </c>
      <c r="N85" s="306"/>
      <c r="O85" s="306"/>
      <c r="P85" s="306"/>
      <c r="Q85" s="306"/>
      <c r="R85" s="37"/>
    </row>
    <row r="86" spans="2:65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65" s="1" customFormat="1" ht="29.25" customHeight="1">
      <c r="B87" s="35"/>
      <c r="C87" s="390" t="s">
        <v>134</v>
      </c>
      <c r="D87" s="391"/>
      <c r="E87" s="391"/>
      <c r="F87" s="391"/>
      <c r="G87" s="391"/>
      <c r="H87" s="115"/>
      <c r="I87" s="115"/>
      <c r="J87" s="115"/>
      <c r="K87" s="115"/>
      <c r="L87" s="115"/>
      <c r="M87" s="115"/>
      <c r="N87" s="390" t="s">
        <v>135</v>
      </c>
      <c r="O87" s="391"/>
      <c r="P87" s="391"/>
      <c r="Q87" s="391"/>
      <c r="R87" s="37"/>
    </row>
    <row r="88" spans="2:65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65" s="1" customFormat="1" ht="29.25" customHeight="1">
      <c r="B89" s="35"/>
      <c r="C89" s="123" t="s">
        <v>136</v>
      </c>
      <c r="D89" s="36"/>
      <c r="E89" s="36"/>
      <c r="F89" s="36"/>
      <c r="G89" s="36"/>
      <c r="H89" s="36"/>
      <c r="I89" s="36"/>
      <c r="J89" s="36"/>
      <c r="K89" s="36"/>
      <c r="L89" s="275"/>
      <c r="M89" s="275"/>
      <c r="N89" s="355">
        <f>N121</f>
        <v>0</v>
      </c>
      <c r="O89" s="351"/>
      <c r="P89" s="351"/>
      <c r="Q89" s="351"/>
      <c r="R89" s="37"/>
      <c r="AU89" s="18" t="s">
        <v>137</v>
      </c>
    </row>
    <row r="90" spans="2:65" s="7" customFormat="1" ht="24.95" customHeight="1">
      <c r="B90" s="124"/>
      <c r="C90" s="125"/>
      <c r="D90" s="126" t="s">
        <v>1463</v>
      </c>
      <c r="E90" s="125"/>
      <c r="F90" s="125"/>
      <c r="G90" s="125"/>
      <c r="H90" s="125"/>
      <c r="I90" s="125"/>
      <c r="J90" s="125"/>
      <c r="K90" s="125"/>
      <c r="L90" s="276"/>
      <c r="M90" s="276"/>
      <c r="N90" s="349">
        <f>N122</f>
        <v>0</v>
      </c>
      <c r="O90" s="350"/>
      <c r="P90" s="350"/>
      <c r="Q90" s="350"/>
      <c r="R90" s="127"/>
    </row>
    <row r="91" spans="2:65" s="8" customFormat="1" ht="19.899999999999999" customHeight="1">
      <c r="B91" s="128"/>
      <c r="C91" s="94"/>
      <c r="D91" s="105" t="s">
        <v>1602</v>
      </c>
      <c r="E91" s="94"/>
      <c r="F91" s="94"/>
      <c r="G91" s="94"/>
      <c r="H91" s="94"/>
      <c r="I91" s="94"/>
      <c r="J91" s="94"/>
      <c r="K91" s="94"/>
      <c r="L91" s="277"/>
      <c r="M91" s="277"/>
      <c r="N91" s="345">
        <f>N123</f>
        <v>0</v>
      </c>
      <c r="O91" s="348"/>
      <c r="P91" s="348"/>
      <c r="Q91" s="348"/>
      <c r="R91" s="129"/>
    </row>
    <row r="92" spans="2:65" s="8" customFormat="1" ht="19.899999999999999" customHeight="1">
      <c r="B92" s="128"/>
      <c r="C92" s="94"/>
      <c r="D92" s="105" t="s">
        <v>1605</v>
      </c>
      <c r="E92" s="94"/>
      <c r="F92" s="94"/>
      <c r="G92" s="94"/>
      <c r="H92" s="94"/>
      <c r="I92" s="94"/>
      <c r="J92" s="94"/>
      <c r="K92" s="94"/>
      <c r="L92" s="277"/>
      <c r="M92" s="277"/>
      <c r="N92" s="345">
        <f>N130</f>
        <v>0</v>
      </c>
      <c r="O92" s="348"/>
      <c r="P92" s="348"/>
      <c r="Q92" s="348"/>
      <c r="R92" s="129"/>
    </row>
    <row r="93" spans="2:65" s="7" customFormat="1" ht="21.75" customHeight="1">
      <c r="B93" s="124"/>
      <c r="C93" s="125"/>
      <c r="D93" s="126" t="s">
        <v>164</v>
      </c>
      <c r="E93" s="125"/>
      <c r="F93" s="125"/>
      <c r="G93" s="125"/>
      <c r="H93" s="125"/>
      <c r="I93" s="125"/>
      <c r="J93" s="125"/>
      <c r="K93" s="125"/>
      <c r="L93" s="276"/>
      <c r="M93" s="276"/>
      <c r="N93" s="325">
        <f>N133</f>
        <v>0</v>
      </c>
      <c r="O93" s="350"/>
      <c r="P93" s="350"/>
      <c r="Q93" s="350"/>
      <c r="R93" s="127"/>
    </row>
    <row r="94" spans="2:65" s="1" customFormat="1" ht="21.75" customHeight="1">
      <c r="B94" s="35"/>
      <c r="C94" s="36"/>
      <c r="D94" s="36"/>
      <c r="E94" s="36"/>
      <c r="F94" s="36"/>
      <c r="G94" s="36"/>
      <c r="H94" s="36"/>
      <c r="I94" s="36"/>
      <c r="J94" s="36"/>
      <c r="K94" s="36"/>
      <c r="L94" s="275"/>
      <c r="M94" s="275"/>
      <c r="N94" s="275"/>
      <c r="O94" s="275"/>
      <c r="P94" s="275"/>
      <c r="Q94" s="275"/>
      <c r="R94" s="37"/>
    </row>
    <row r="95" spans="2:65" s="1" customFormat="1" ht="29.25" customHeight="1">
      <c r="B95" s="35"/>
      <c r="C95" s="123" t="s">
        <v>165</v>
      </c>
      <c r="D95" s="36"/>
      <c r="E95" s="36"/>
      <c r="F95" s="36"/>
      <c r="G95" s="36"/>
      <c r="H95" s="36"/>
      <c r="I95" s="36"/>
      <c r="J95" s="36"/>
      <c r="K95" s="36"/>
      <c r="L95" s="275"/>
      <c r="M95" s="275"/>
      <c r="N95" s="351">
        <f>ROUND(N96+N97+N98+N99+N100+N101,2)</f>
        <v>0</v>
      </c>
      <c r="O95" s="352"/>
      <c r="P95" s="352"/>
      <c r="Q95" s="352"/>
      <c r="R95" s="37"/>
      <c r="T95" s="130"/>
      <c r="U95" s="131" t="s">
        <v>40</v>
      </c>
    </row>
    <row r="96" spans="2:65" s="1" customFormat="1" ht="18" customHeight="1">
      <c r="B96" s="132"/>
      <c r="C96" s="133"/>
      <c r="D96" s="281" t="s">
        <v>166</v>
      </c>
      <c r="E96" s="344"/>
      <c r="F96" s="344"/>
      <c r="G96" s="344"/>
      <c r="H96" s="344"/>
      <c r="I96" s="133"/>
      <c r="J96" s="133"/>
      <c r="K96" s="133"/>
      <c r="L96" s="275"/>
      <c r="M96" s="275"/>
      <c r="N96" s="283">
        <f>ROUND(N89*T96,2)</f>
        <v>0</v>
      </c>
      <c r="O96" s="345"/>
      <c r="P96" s="345"/>
      <c r="Q96" s="345"/>
      <c r="R96" s="135"/>
      <c r="S96" s="133"/>
      <c r="T96" s="136"/>
      <c r="U96" s="137" t="s">
        <v>43</v>
      </c>
      <c r="V96" s="138"/>
      <c r="W96" s="138"/>
      <c r="X96" s="138"/>
      <c r="Y96" s="138"/>
      <c r="Z96" s="138"/>
      <c r="AA96" s="138"/>
      <c r="AB96" s="138"/>
      <c r="AC96" s="138"/>
      <c r="AD96" s="138"/>
      <c r="AE96" s="138"/>
      <c r="AF96" s="138"/>
      <c r="AG96" s="138"/>
      <c r="AH96" s="138"/>
      <c r="AI96" s="138"/>
      <c r="AJ96" s="138"/>
      <c r="AK96" s="138"/>
      <c r="AL96" s="138"/>
      <c r="AM96" s="138"/>
      <c r="AN96" s="138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9" t="s">
        <v>167</v>
      </c>
      <c r="AZ96" s="138"/>
      <c r="BA96" s="138"/>
      <c r="BB96" s="138"/>
      <c r="BC96" s="138"/>
      <c r="BD96" s="138"/>
      <c r="BE96" s="140">
        <f t="shared" ref="BE96:BE101" si="0">IF(U96="základná",N96,0)</f>
        <v>0</v>
      </c>
      <c r="BF96" s="140">
        <f t="shared" ref="BF96:BF101" si="1">IF(U96="znížená",N96,0)</f>
        <v>0</v>
      </c>
      <c r="BG96" s="140">
        <f t="shared" ref="BG96:BG101" si="2">IF(U96="zákl. prenesená",N96,0)</f>
        <v>0</v>
      </c>
      <c r="BH96" s="140">
        <f t="shared" ref="BH96:BH101" si="3">IF(U96="zníž. prenesená",N96,0)</f>
        <v>0</v>
      </c>
      <c r="BI96" s="140">
        <f t="shared" ref="BI96:BI101" si="4">IF(U96="nulová",N96,0)</f>
        <v>0</v>
      </c>
      <c r="BJ96" s="139" t="s">
        <v>87</v>
      </c>
      <c r="BK96" s="138"/>
      <c r="BL96" s="138"/>
      <c r="BM96" s="138"/>
    </row>
    <row r="97" spans="2:65" s="1" customFormat="1" ht="18" customHeight="1">
      <c r="B97" s="132"/>
      <c r="C97" s="133"/>
      <c r="D97" s="281" t="s">
        <v>168</v>
      </c>
      <c r="E97" s="344"/>
      <c r="F97" s="344"/>
      <c r="G97" s="344"/>
      <c r="H97" s="344"/>
      <c r="I97" s="133"/>
      <c r="J97" s="133"/>
      <c r="K97" s="133"/>
      <c r="L97" s="275"/>
      <c r="M97" s="275"/>
      <c r="N97" s="283">
        <f>ROUND(N89*T97,2)</f>
        <v>0</v>
      </c>
      <c r="O97" s="345"/>
      <c r="P97" s="345"/>
      <c r="Q97" s="345"/>
      <c r="R97" s="135"/>
      <c r="S97" s="133"/>
      <c r="T97" s="136"/>
      <c r="U97" s="137" t="s">
        <v>43</v>
      </c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9" t="s">
        <v>167</v>
      </c>
      <c r="AZ97" s="138"/>
      <c r="BA97" s="138"/>
      <c r="BB97" s="138"/>
      <c r="BC97" s="138"/>
      <c r="BD97" s="138"/>
      <c r="BE97" s="140">
        <f t="shared" si="0"/>
        <v>0</v>
      </c>
      <c r="BF97" s="140">
        <f t="shared" si="1"/>
        <v>0</v>
      </c>
      <c r="BG97" s="140">
        <f t="shared" si="2"/>
        <v>0</v>
      </c>
      <c r="BH97" s="140">
        <f t="shared" si="3"/>
        <v>0</v>
      </c>
      <c r="BI97" s="140">
        <f t="shared" si="4"/>
        <v>0</v>
      </c>
      <c r="BJ97" s="139" t="s">
        <v>87</v>
      </c>
      <c r="BK97" s="138"/>
      <c r="BL97" s="138"/>
      <c r="BM97" s="138"/>
    </row>
    <row r="98" spans="2:65" s="1" customFormat="1" ht="18" customHeight="1">
      <c r="B98" s="132"/>
      <c r="C98" s="133"/>
      <c r="D98" s="281" t="s">
        <v>169</v>
      </c>
      <c r="E98" s="344"/>
      <c r="F98" s="344"/>
      <c r="G98" s="344"/>
      <c r="H98" s="344"/>
      <c r="I98" s="133"/>
      <c r="J98" s="133"/>
      <c r="K98" s="133"/>
      <c r="L98" s="275"/>
      <c r="M98" s="275"/>
      <c r="N98" s="283">
        <f>ROUND(N89*T98,2)</f>
        <v>0</v>
      </c>
      <c r="O98" s="345"/>
      <c r="P98" s="345"/>
      <c r="Q98" s="345"/>
      <c r="R98" s="135"/>
      <c r="S98" s="133"/>
      <c r="T98" s="136"/>
      <c r="U98" s="137" t="s">
        <v>43</v>
      </c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138"/>
      <c r="AX98" s="138"/>
      <c r="AY98" s="139" t="s">
        <v>167</v>
      </c>
      <c r="AZ98" s="138"/>
      <c r="BA98" s="138"/>
      <c r="BB98" s="138"/>
      <c r="BC98" s="138"/>
      <c r="BD98" s="138"/>
      <c r="BE98" s="140">
        <f t="shared" si="0"/>
        <v>0</v>
      </c>
      <c r="BF98" s="140">
        <f t="shared" si="1"/>
        <v>0</v>
      </c>
      <c r="BG98" s="140">
        <f t="shared" si="2"/>
        <v>0</v>
      </c>
      <c r="BH98" s="140">
        <f t="shared" si="3"/>
        <v>0</v>
      </c>
      <c r="BI98" s="140">
        <f t="shared" si="4"/>
        <v>0</v>
      </c>
      <c r="BJ98" s="139" t="s">
        <v>87</v>
      </c>
      <c r="BK98" s="138"/>
      <c r="BL98" s="138"/>
      <c r="BM98" s="138"/>
    </row>
    <row r="99" spans="2:65" s="1" customFormat="1" ht="18" customHeight="1">
      <c r="B99" s="132"/>
      <c r="C99" s="133"/>
      <c r="D99" s="281" t="s">
        <v>170</v>
      </c>
      <c r="E99" s="344"/>
      <c r="F99" s="344"/>
      <c r="G99" s="344"/>
      <c r="H99" s="344"/>
      <c r="I99" s="133"/>
      <c r="J99" s="133"/>
      <c r="K99" s="133"/>
      <c r="L99" s="275"/>
      <c r="M99" s="275"/>
      <c r="N99" s="283">
        <f>ROUND(N89*T99,2)</f>
        <v>0</v>
      </c>
      <c r="O99" s="345"/>
      <c r="P99" s="345"/>
      <c r="Q99" s="345"/>
      <c r="R99" s="135"/>
      <c r="S99" s="133"/>
      <c r="T99" s="136"/>
      <c r="U99" s="137" t="s">
        <v>43</v>
      </c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9" t="s">
        <v>167</v>
      </c>
      <c r="AZ99" s="138"/>
      <c r="BA99" s="138"/>
      <c r="BB99" s="138"/>
      <c r="BC99" s="138"/>
      <c r="BD99" s="138"/>
      <c r="BE99" s="140">
        <f t="shared" si="0"/>
        <v>0</v>
      </c>
      <c r="BF99" s="140">
        <f t="shared" si="1"/>
        <v>0</v>
      </c>
      <c r="BG99" s="140">
        <f t="shared" si="2"/>
        <v>0</v>
      </c>
      <c r="BH99" s="140">
        <f t="shared" si="3"/>
        <v>0</v>
      </c>
      <c r="BI99" s="140">
        <f t="shared" si="4"/>
        <v>0</v>
      </c>
      <c r="BJ99" s="139" t="s">
        <v>87</v>
      </c>
      <c r="BK99" s="138"/>
      <c r="BL99" s="138"/>
      <c r="BM99" s="138"/>
    </row>
    <row r="100" spans="2:65" s="1" customFormat="1" ht="18" customHeight="1">
      <c r="B100" s="132"/>
      <c r="C100" s="133"/>
      <c r="D100" s="281" t="s">
        <v>171</v>
      </c>
      <c r="E100" s="344"/>
      <c r="F100" s="344"/>
      <c r="G100" s="344"/>
      <c r="H100" s="344"/>
      <c r="I100" s="133"/>
      <c r="J100" s="133"/>
      <c r="K100" s="133"/>
      <c r="L100" s="275"/>
      <c r="M100" s="275"/>
      <c r="N100" s="283">
        <f>ROUND(N89*T100,2)</f>
        <v>0</v>
      </c>
      <c r="O100" s="345"/>
      <c r="P100" s="345"/>
      <c r="Q100" s="345"/>
      <c r="R100" s="135"/>
      <c r="S100" s="133"/>
      <c r="T100" s="136"/>
      <c r="U100" s="137" t="s">
        <v>43</v>
      </c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8"/>
      <c r="AW100" s="138"/>
      <c r="AX100" s="138"/>
      <c r="AY100" s="139" t="s">
        <v>167</v>
      </c>
      <c r="AZ100" s="138"/>
      <c r="BA100" s="138"/>
      <c r="BB100" s="138"/>
      <c r="BC100" s="138"/>
      <c r="BD100" s="138"/>
      <c r="BE100" s="140">
        <f t="shared" si="0"/>
        <v>0</v>
      </c>
      <c r="BF100" s="140">
        <f t="shared" si="1"/>
        <v>0</v>
      </c>
      <c r="BG100" s="140">
        <f t="shared" si="2"/>
        <v>0</v>
      </c>
      <c r="BH100" s="140">
        <f t="shared" si="3"/>
        <v>0</v>
      </c>
      <c r="BI100" s="140">
        <f t="shared" si="4"/>
        <v>0</v>
      </c>
      <c r="BJ100" s="139" t="s">
        <v>87</v>
      </c>
      <c r="BK100" s="138"/>
      <c r="BL100" s="138"/>
      <c r="BM100" s="138"/>
    </row>
    <row r="101" spans="2:65" s="1" customFormat="1" ht="18" customHeight="1">
      <c r="B101" s="132"/>
      <c r="C101" s="133"/>
      <c r="D101" s="134" t="s">
        <v>172</v>
      </c>
      <c r="E101" s="133"/>
      <c r="F101" s="133"/>
      <c r="G101" s="133"/>
      <c r="H101" s="133"/>
      <c r="I101" s="133"/>
      <c r="J101" s="133"/>
      <c r="K101" s="133"/>
      <c r="L101" s="275"/>
      <c r="M101" s="275"/>
      <c r="N101" s="283">
        <f>ROUND(N89*T101,2)</f>
        <v>0</v>
      </c>
      <c r="O101" s="345"/>
      <c r="P101" s="345"/>
      <c r="Q101" s="345"/>
      <c r="R101" s="135"/>
      <c r="S101" s="133"/>
      <c r="T101" s="141"/>
      <c r="U101" s="142" t="s">
        <v>43</v>
      </c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8"/>
      <c r="AW101" s="138"/>
      <c r="AX101" s="138"/>
      <c r="AY101" s="139" t="s">
        <v>173</v>
      </c>
      <c r="AZ101" s="138"/>
      <c r="BA101" s="138"/>
      <c r="BB101" s="138"/>
      <c r="BC101" s="138"/>
      <c r="BD101" s="138"/>
      <c r="BE101" s="140">
        <f t="shared" si="0"/>
        <v>0</v>
      </c>
      <c r="BF101" s="140">
        <f t="shared" si="1"/>
        <v>0</v>
      </c>
      <c r="BG101" s="140">
        <f t="shared" si="2"/>
        <v>0</v>
      </c>
      <c r="BH101" s="140">
        <f t="shared" si="3"/>
        <v>0</v>
      </c>
      <c r="BI101" s="140">
        <f t="shared" si="4"/>
        <v>0</v>
      </c>
      <c r="BJ101" s="139" t="s">
        <v>87</v>
      </c>
      <c r="BK101" s="138"/>
      <c r="BL101" s="138"/>
      <c r="BM101" s="138"/>
    </row>
    <row r="102" spans="2:65" s="1" customFormat="1">
      <c r="B102" s="35"/>
      <c r="C102" s="36"/>
      <c r="D102" s="36"/>
      <c r="E102" s="36"/>
      <c r="F102" s="36"/>
      <c r="G102" s="36"/>
      <c r="H102" s="36"/>
      <c r="I102" s="36"/>
      <c r="J102" s="36"/>
      <c r="K102" s="36"/>
      <c r="L102" s="275"/>
      <c r="M102" s="275"/>
      <c r="N102" s="275"/>
      <c r="O102" s="275"/>
      <c r="P102" s="275"/>
      <c r="Q102" s="275"/>
      <c r="R102" s="37"/>
    </row>
    <row r="103" spans="2:65" s="1" customFormat="1" ht="29.25" customHeight="1">
      <c r="B103" s="35"/>
      <c r="C103" s="114" t="s">
        <v>122</v>
      </c>
      <c r="D103" s="115"/>
      <c r="E103" s="115"/>
      <c r="F103" s="115"/>
      <c r="G103" s="115"/>
      <c r="H103" s="115"/>
      <c r="I103" s="115"/>
      <c r="J103" s="115"/>
      <c r="K103" s="115"/>
      <c r="L103" s="346">
        <f>ROUND(SUM(N89+N95),2)</f>
        <v>0</v>
      </c>
      <c r="M103" s="346"/>
      <c r="N103" s="346"/>
      <c r="O103" s="346"/>
      <c r="P103" s="346"/>
      <c r="Q103" s="346"/>
      <c r="R103" s="37"/>
    </row>
    <row r="104" spans="2:65" s="1" customFormat="1" ht="6.95" customHeight="1">
      <c r="B104" s="54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6"/>
    </row>
    <row r="108" spans="2:65" s="1" customFormat="1" ht="6.95" customHeight="1">
      <c r="B108" s="57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9"/>
    </row>
    <row r="109" spans="2:65" s="1" customFormat="1" ht="36.950000000000003" customHeight="1">
      <c r="B109" s="35"/>
      <c r="C109" s="293" t="s">
        <v>174</v>
      </c>
      <c r="D109" s="381"/>
      <c r="E109" s="381"/>
      <c r="F109" s="381"/>
      <c r="G109" s="381"/>
      <c r="H109" s="381"/>
      <c r="I109" s="381"/>
      <c r="J109" s="381"/>
      <c r="K109" s="381"/>
      <c r="L109" s="381"/>
      <c r="M109" s="381"/>
      <c r="N109" s="381"/>
      <c r="O109" s="381"/>
      <c r="P109" s="381"/>
      <c r="Q109" s="381"/>
      <c r="R109" s="37"/>
    </row>
    <row r="110" spans="2:65" s="1" customFormat="1" ht="6.95" customHeight="1">
      <c r="B110" s="35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7"/>
    </row>
    <row r="111" spans="2:65" s="1" customFormat="1" ht="30" customHeight="1">
      <c r="B111" s="35"/>
      <c r="C111" s="30" t="s">
        <v>16</v>
      </c>
      <c r="D111" s="36"/>
      <c r="E111" s="36"/>
      <c r="F111" s="379" t="str">
        <f>F6</f>
        <v>Poradenské centrum UKF v Nitre - zmena 12/2016</v>
      </c>
      <c r="G111" s="380"/>
      <c r="H111" s="380"/>
      <c r="I111" s="380"/>
      <c r="J111" s="380"/>
      <c r="K111" s="380"/>
      <c r="L111" s="380"/>
      <c r="M111" s="380"/>
      <c r="N111" s="380"/>
      <c r="O111" s="380"/>
      <c r="P111" s="380"/>
      <c r="Q111" s="36"/>
      <c r="R111" s="37"/>
    </row>
    <row r="112" spans="2:65" ht="30" customHeight="1">
      <c r="B112" s="22"/>
      <c r="C112" s="30" t="s">
        <v>128</v>
      </c>
      <c r="D112" s="26"/>
      <c r="E112" s="26"/>
      <c r="F112" s="379" t="s">
        <v>1706</v>
      </c>
      <c r="G112" s="307"/>
      <c r="H112" s="307"/>
      <c r="I112" s="307"/>
      <c r="J112" s="307"/>
      <c r="K112" s="307"/>
      <c r="L112" s="307"/>
      <c r="M112" s="307"/>
      <c r="N112" s="307"/>
      <c r="O112" s="307"/>
      <c r="P112" s="307"/>
      <c r="Q112" s="26"/>
      <c r="R112" s="23"/>
    </row>
    <row r="113" spans="2:65" s="1" customFormat="1" ht="36.950000000000003" customHeight="1">
      <c r="B113" s="35"/>
      <c r="C113" s="64" t="s">
        <v>130</v>
      </c>
      <c r="D113" s="36"/>
      <c r="E113" s="36"/>
      <c r="F113" s="295" t="str">
        <f>F8</f>
        <v>006 - Poplachové zariadenie narušenia</v>
      </c>
      <c r="G113" s="381"/>
      <c r="H113" s="381"/>
      <c r="I113" s="381"/>
      <c r="J113" s="381"/>
      <c r="K113" s="381"/>
      <c r="L113" s="381"/>
      <c r="M113" s="381"/>
      <c r="N113" s="381"/>
      <c r="O113" s="381"/>
      <c r="P113" s="381"/>
      <c r="Q113" s="36"/>
      <c r="R113" s="37"/>
    </row>
    <row r="114" spans="2:65" s="1" customFormat="1" ht="6.95" customHeight="1">
      <c r="B114" s="35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7"/>
    </row>
    <row r="115" spans="2:65" s="1" customFormat="1" ht="18" customHeight="1">
      <c r="B115" s="35"/>
      <c r="C115" s="30" t="s">
        <v>20</v>
      </c>
      <c r="D115" s="36"/>
      <c r="E115" s="36"/>
      <c r="F115" s="28" t="str">
        <f>F10</f>
        <v>Trieda A.Hlinku 1, Nitra</v>
      </c>
      <c r="G115" s="36"/>
      <c r="H115" s="36"/>
      <c r="I115" s="36"/>
      <c r="J115" s="36"/>
      <c r="K115" s="30" t="s">
        <v>22</v>
      </c>
      <c r="L115" s="36"/>
      <c r="M115" s="382" t="str">
        <f>IF(O10="","",O10)</f>
        <v>19. 12. 2016</v>
      </c>
      <c r="N115" s="382"/>
      <c r="O115" s="382"/>
      <c r="P115" s="382"/>
      <c r="Q115" s="36"/>
      <c r="R115" s="37"/>
    </row>
    <row r="116" spans="2:65" s="1" customFormat="1" ht="6.95" customHeight="1">
      <c r="B116" s="35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7"/>
    </row>
    <row r="117" spans="2:65" s="1" customFormat="1" ht="15">
      <c r="B117" s="35"/>
      <c r="C117" s="30" t="s">
        <v>24</v>
      </c>
      <c r="D117" s="36"/>
      <c r="E117" s="36"/>
      <c r="F117" s="28" t="str">
        <f>E13</f>
        <v>UKF Nitra</v>
      </c>
      <c r="G117" s="36"/>
      <c r="H117" s="36"/>
      <c r="I117" s="36"/>
      <c r="J117" s="36"/>
      <c r="K117" s="30" t="s">
        <v>30</v>
      </c>
      <c r="L117" s="36"/>
      <c r="M117" s="306" t="str">
        <f>E19</f>
        <v>SH final s.r.o. Nitra</v>
      </c>
      <c r="N117" s="306"/>
      <c r="O117" s="306"/>
      <c r="P117" s="306"/>
      <c r="Q117" s="306"/>
      <c r="R117" s="37"/>
    </row>
    <row r="118" spans="2:65" s="1" customFormat="1" ht="14.45" customHeight="1">
      <c r="B118" s="35"/>
      <c r="C118" s="30" t="s">
        <v>28</v>
      </c>
      <c r="D118" s="36"/>
      <c r="E118" s="36"/>
      <c r="F118" s="28" t="str">
        <f>IF(E16="","",E16)</f>
        <v>Vyplň údaj</v>
      </c>
      <c r="G118" s="36"/>
      <c r="H118" s="36"/>
      <c r="I118" s="36"/>
      <c r="J118" s="36"/>
      <c r="K118" s="30" t="s">
        <v>34</v>
      </c>
      <c r="L118" s="36"/>
      <c r="M118" s="306" t="str">
        <f>E22</f>
        <v>Morez s.r.o.</v>
      </c>
      <c r="N118" s="306"/>
      <c r="O118" s="306"/>
      <c r="P118" s="306"/>
      <c r="Q118" s="306"/>
      <c r="R118" s="37"/>
    </row>
    <row r="119" spans="2:65" s="1" customFormat="1" ht="10.35" customHeight="1">
      <c r="B119" s="35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7"/>
    </row>
    <row r="120" spans="2:65" s="9" customFormat="1" ht="29.25" customHeight="1">
      <c r="B120" s="143"/>
      <c r="C120" s="144" t="s">
        <v>175</v>
      </c>
      <c r="D120" s="145" t="s">
        <v>176</v>
      </c>
      <c r="E120" s="145" t="s">
        <v>58</v>
      </c>
      <c r="F120" s="383" t="s">
        <v>177</v>
      </c>
      <c r="G120" s="383"/>
      <c r="H120" s="383"/>
      <c r="I120" s="383"/>
      <c r="J120" s="145" t="s">
        <v>178</v>
      </c>
      <c r="K120" s="145" t="s">
        <v>179</v>
      </c>
      <c r="L120" s="384" t="s">
        <v>180</v>
      </c>
      <c r="M120" s="384"/>
      <c r="N120" s="383" t="s">
        <v>135</v>
      </c>
      <c r="O120" s="383"/>
      <c r="P120" s="383"/>
      <c r="Q120" s="385"/>
      <c r="R120" s="146"/>
      <c r="T120" s="71" t="s">
        <v>181</v>
      </c>
      <c r="U120" s="72" t="s">
        <v>40</v>
      </c>
      <c r="V120" s="72" t="s">
        <v>182</v>
      </c>
      <c r="W120" s="72" t="s">
        <v>183</v>
      </c>
      <c r="X120" s="72" t="s">
        <v>184</v>
      </c>
      <c r="Y120" s="72" t="s">
        <v>185</v>
      </c>
      <c r="Z120" s="72" t="s">
        <v>186</v>
      </c>
      <c r="AA120" s="73" t="s">
        <v>187</v>
      </c>
    </row>
    <row r="121" spans="2:65" s="1" customFormat="1" ht="29.25" customHeight="1">
      <c r="B121" s="35"/>
      <c r="C121" s="75" t="s">
        <v>132</v>
      </c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23">
        <f>BK121</f>
        <v>0</v>
      </c>
      <c r="O121" s="324"/>
      <c r="P121" s="324"/>
      <c r="Q121" s="324"/>
      <c r="R121" s="37"/>
      <c r="T121" s="74"/>
      <c r="U121" s="46"/>
      <c r="V121" s="46"/>
      <c r="W121" s="147">
        <f>W122+W133</f>
        <v>0</v>
      </c>
      <c r="X121" s="46"/>
      <c r="Y121" s="147">
        <f>Y122+Y133</f>
        <v>0</v>
      </c>
      <c r="Z121" s="46"/>
      <c r="AA121" s="148">
        <f>AA122+AA133</f>
        <v>0</v>
      </c>
      <c r="AT121" s="18" t="s">
        <v>75</v>
      </c>
      <c r="AU121" s="18" t="s">
        <v>137</v>
      </c>
      <c r="BK121" s="149">
        <f>BK122+BK133</f>
        <v>0</v>
      </c>
    </row>
    <row r="122" spans="2:65" s="10" customFormat="1" ht="37.35" customHeight="1">
      <c r="B122" s="150"/>
      <c r="C122" s="151"/>
      <c r="D122" s="152" t="s">
        <v>1463</v>
      </c>
      <c r="E122" s="152"/>
      <c r="F122" s="152"/>
      <c r="G122" s="152"/>
      <c r="H122" s="152"/>
      <c r="I122" s="152"/>
      <c r="J122" s="152"/>
      <c r="K122" s="152"/>
      <c r="L122" s="152"/>
      <c r="M122" s="152"/>
      <c r="N122" s="325">
        <f>BK122</f>
        <v>0</v>
      </c>
      <c r="O122" s="326"/>
      <c r="P122" s="326"/>
      <c r="Q122" s="326"/>
      <c r="R122" s="153"/>
      <c r="T122" s="154"/>
      <c r="U122" s="151"/>
      <c r="V122" s="151"/>
      <c r="W122" s="155">
        <f>W123+W130</f>
        <v>0</v>
      </c>
      <c r="X122" s="151"/>
      <c r="Y122" s="155">
        <f>Y123+Y130</f>
        <v>0</v>
      </c>
      <c r="Z122" s="151"/>
      <c r="AA122" s="156">
        <f>AA123+AA130</f>
        <v>0</v>
      </c>
      <c r="AR122" s="157" t="s">
        <v>83</v>
      </c>
      <c r="AT122" s="158" t="s">
        <v>75</v>
      </c>
      <c r="AU122" s="158" t="s">
        <v>76</v>
      </c>
      <c r="AY122" s="157" t="s">
        <v>188</v>
      </c>
      <c r="BK122" s="159">
        <f>BK123+BK130</f>
        <v>0</v>
      </c>
    </row>
    <row r="123" spans="2:65" s="10" customFormat="1" ht="19.899999999999999" customHeight="1">
      <c r="B123" s="150"/>
      <c r="C123" s="151"/>
      <c r="D123" s="160" t="s">
        <v>1602</v>
      </c>
      <c r="E123" s="160"/>
      <c r="F123" s="160"/>
      <c r="G123" s="160"/>
      <c r="H123" s="160"/>
      <c r="I123" s="160"/>
      <c r="J123" s="160"/>
      <c r="K123" s="160"/>
      <c r="L123" s="160"/>
      <c r="M123" s="160"/>
      <c r="N123" s="327">
        <f>BK123</f>
        <v>0</v>
      </c>
      <c r="O123" s="328"/>
      <c r="P123" s="328"/>
      <c r="Q123" s="328"/>
      <c r="R123" s="153"/>
      <c r="T123" s="154"/>
      <c r="U123" s="151"/>
      <c r="V123" s="151"/>
      <c r="W123" s="155">
        <f>SUM(W124:W129)</f>
        <v>0</v>
      </c>
      <c r="X123" s="151"/>
      <c r="Y123" s="155">
        <f>SUM(Y124:Y129)</f>
        <v>0</v>
      </c>
      <c r="Z123" s="151"/>
      <c r="AA123" s="156">
        <f>SUM(AA124:AA129)</f>
        <v>0</v>
      </c>
      <c r="AR123" s="157" t="s">
        <v>83</v>
      </c>
      <c r="AT123" s="158" t="s">
        <v>75</v>
      </c>
      <c r="AU123" s="158" t="s">
        <v>83</v>
      </c>
      <c r="AY123" s="157" t="s">
        <v>188</v>
      </c>
      <c r="BK123" s="159">
        <f>SUM(BK124:BK129)</f>
        <v>0</v>
      </c>
    </row>
    <row r="124" spans="2:65" s="1" customFormat="1" ht="22.5" customHeight="1">
      <c r="B124" s="132"/>
      <c r="C124" s="170" t="s">
        <v>83</v>
      </c>
      <c r="D124" s="170" t="s">
        <v>236</v>
      </c>
      <c r="E124" s="171" t="s">
        <v>1610</v>
      </c>
      <c r="F124" s="331" t="s">
        <v>1611</v>
      </c>
      <c r="G124" s="331"/>
      <c r="H124" s="331"/>
      <c r="I124" s="331"/>
      <c r="J124" s="269" t="s">
        <v>1608</v>
      </c>
      <c r="K124" s="270">
        <v>2</v>
      </c>
      <c r="L124" s="332">
        <v>0</v>
      </c>
      <c r="M124" s="332"/>
      <c r="N124" s="333">
        <f t="shared" ref="N124:N129" si="5">ROUND(L124*K124,3)</f>
        <v>0</v>
      </c>
      <c r="O124" s="321"/>
      <c r="P124" s="321"/>
      <c r="Q124" s="321"/>
      <c r="R124" s="135"/>
      <c r="T124" s="166" t="s">
        <v>5</v>
      </c>
      <c r="U124" s="42" t="s">
        <v>43</v>
      </c>
      <c r="V124" s="36"/>
      <c r="W124" s="167">
        <f t="shared" ref="W124:W129" si="6">V124*K124</f>
        <v>0</v>
      </c>
      <c r="X124" s="167">
        <v>0</v>
      </c>
      <c r="Y124" s="167">
        <f t="shared" ref="Y124:Y129" si="7">X124*K124</f>
        <v>0</v>
      </c>
      <c r="Z124" s="167">
        <v>0</v>
      </c>
      <c r="AA124" s="168">
        <f t="shared" ref="AA124:AA129" si="8">Z124*K124</f>
        <v>0</v>
      </c>
      <c r="AR124" s="18" t="s">
        <v>219</v>
      </c>
      <c r="AT124" s="18" t="s">
        <v>236</v>
      </c>
      <c r="AU124" s="18" t="s">
        <v>87</v>
      </c>
      <c r="AY124" s="18" t="s">
        <v>188</v>
      </c>
      <c r="BE124" s="109">
        <f t="shared" ref="BE124:BE129" si="9">IF(U124="základná",N124,0)</f>
        <v>0</v>
      </c>
      <c r="BF124" s="109">
        <f t="shared" ref="BF124:BF129" si="10">IF(U124="znížená",N124,0)</f>
        <v>0</v>
      </c>
      <c r="BG124" s="109">
        <f t="shared" ref="BG124:BG129" si="11">IF(U124="zákl. prenesená",N124,0)</f>
        <v>0</v>
      </c>
      <c r="BH124" s="109">
        <f t="shared" ref="BH124:BH129" si="12">IF(U124="zníž. prenesená",N124,0)</f>
        <v>0</v>
      </c>
      <c r="BI124" s="109">
        <f t="shared" ref="BI124:BI129" si="13">IF(U124="nulová",N124,0)</f>
        <v>0</v>
      </c>
      <c r="BJ124" s="18" t="s">
        <v>87</v>
      </c>
      <c r="BK124" s="169">
        <f t="shared" ref="BK124:BK129" si="14">ROUND(L124*K124,3)</f>
        <v>0</v>
      </c>
      <c r="BL124" s="18" t="s">
        <v>193</v>
      </c>
      <c r="BM124" s="18" t="s">
        <v>211</v>
      </c>
    </row>
    <row r="125" spans="2:65" s="1" customFormat="1" ht="22.5" customHeight="1">
      <c r="B125" s="132"/>
      <c r="C125" s="161" t="s">
        <v>87</v>
      </c>
      <c r="D125" s="161" t="s">
        <v>189</v>
      </c>
      <c r="E125" s="162" t="s">
        <v>1612</v>
      </c>
      <c r="F125" s="319" t="s">
        <v>1559</v>
      </c>
      <c r="G125" s="319"/>
      <c r="H125" s="319"/>
      <c r="I125" s="319"/>
      <c r="J125" s="265" t="s">
        <v>1608</v>
      </c>
      <c r="K125" s="266">
        <v>2</v>
      </c>
      <c r="L125" s="320">
        <v>0</v>
      </c>
      <c r="M125" s="320"/>
      <c r="N125" s="321">
        <f t="shared" si="5"/>
        <v>0</v>
      </c>
      <c r="O125" s="321"/>
      <c r="P125" s="321"/>
      <c r="Q125" s="321"/>
      <c r="R125" s="135"/>
      <c r="T125" s="166" t="s">
        <v>5</v>
      </c>
      <c r="U125" s="42" t="s">
        <v>43</v>
      </c>
      <c r="V125" s="36"/>
      <c r="W125" s="167">
        <f t="shared" si="6"/>
        <v>0</v>
      </c>
      <c r="X125" s="167">
        <v>0</v>
      </c>
      <c r="Y125" s="167">
        <f t="shared" si="7"/>
        <v>0</v>
      </c>
      <c r="Z125" s="167">
        <v>0</v>
      </c>
      <c r="AA125" s="168">
        <f t="shared" si="8"/>
        <v>0</v>
      </c>
      <c r="AR125" s="18" t="s">
        <v>193</v>
      </c>
      <c r="AT125" s="18" t="s">
        <v>189</v>
      </c>
      <c r="AU125" s="18" t="s">
        <v>87</v>
      </c>
      <c r="AY125" s="18" t="s">
        <v>188</v>
      </c>
      <c r="BE125" s="109">
        <f t="shared" si="9"/>
        <v>0</v>
      </c>
      <c r="BF125" s="109">
        <f t="shared" si="10"/>
        <v>0</v>
      </c>
      <c r="BG125" s="109">
        <f t="shared" si="11"/>
        <v>0</v>
      </c>
      <c r="BH125" s="109">
        <f t="shared" si="12"/>
        <v>0</v>
      </c>
      <c r="BI125" s="109">
        <f t="shared" si="13"/>
        <v>0</v>
      </c>
      <c r="BJ125" s="18" t="s">
        <v>87</v>
      </c>
      <c r="BK125" s="169">
        <f t="shared" si="14"/>
        <v>0</v>
      </c>
      <c r="BL125" s="18" t="s">
        <v>193</v>
      </c>
      <c r="BM125" s="18" t="s">
        <v>219</v>
      </c>
    </row>
    <row r="126" spans="2:65" s="1" customFormat="1" ht="22.5" customHeight="1">
      <c r="B126" s="132"/>
      <c r="C126" s="170" t="s">
        <v>199</v>
      </c>
      <c r="D126" s="170" t="s">
        <v>236</v>
      </c>
      <c r="E126" s="171" t="s">
        <v>1613</v>
      </c>
      <c r="F126" s="331" t="s">
        <v>1614</v>
      </c>
      <c r="G126" s="331"/>
      <c r="H126" s="331"/>
      <c r="I126" s="331"/>
      <c r="J126" s="269" t="s">
        <v>1608</v>
      </c>
      <c r="K126" s="270">
        <v>2</v>
      </c>
      <c r="L126" s="332">
        <v>0</v>
      </c>
      <c r="M126" s="332"/>
      <c r="N126" s="333">
        <f t="shared" si="5"/>
        <v>0</v>
      </c>
      <c r="O126" s="321"/>
      <c r="P126" s="321"/>
      <c r="Q126" s="321"/>
      <c r="R126" s="135"/>
      <c r="T126" s="166" t="s">
        <v>5</v>
      </c>
      <c r="U126" s="42" t="s">
        <v>43</v>
      </c>
      <c r="V126" s="36"/>
      <c r="W126" s="167">
        <f t="shared" si="6"/>
        <v>0</v>
      </c>
      <c r="X126" s="167">
        <v>0</v>
      </c>
      <c r="Y126" s="167">
        <f t="shared" si="7"/>
        <v>0</v>
      </c>
      <c r="Z126" s="167">
        <v>0</v>
      </c>
      <c r="AA126" s="168">
        <f t="shared" si="8"/>
        <v>0</v>
      </c>
      <c r="AR126" s="18" t="s">
        <v>219</v>
      </c>
      <c r="AT126" s="18" t="s">
        <v>236</v>
      </c>
      <c r="AU126" s="18" t="s">
        <v>87</v>
      </c>
      <c r="AY126" s="18" t="s">
        <v>188</v>
      </c>
      <c r="BE126" s="109">
        <f t="shared" si="9"/>
        <v>0</v>
      </c>
      <c r="BF126" s="109">
        <f t="shared" si="10"/>
        <v>0</v>
      </c>
      <c r="BG126" s="109">
        <f t="shared" si="11"/>
        <v>0</v>
      </c>
      <c r="BH126" s="109">
        <f t="shared" si="12"/>
        <v>0</v>
      </c>
      <c r="BI126" s="109">
        <f t="shared" si="13"/>
        <v>0</v>
      </c>
      <c r="BJ126" s="18" t="s">
        <v>87</v>
      </c>
      <c r="BK126" s="169">
        <f t="shared" si="14"/>
        <v>0</v>
      </c>
      <c r="BL126" s="18" t="s">
        <v>193</v>
      </c>
      <c r="BM126" s="18" t="s">
        <v>227</v>
      </c>
    </row>
    <row r="127" spans="2:65" s="1" customFormat="1" ht="22.5" customHeight="1">
      <c r="B127" s="132"/>
      <c r="C127" s="161" t="s">
        <v>193</v>
      </c>
      <c r="D127" s="161" t="s">
        <v>189</v>
      </c>
      <c r="E127" s="162" t="s">
        <v>1616</v>
      </c>
      <c r="F127" s="319" t="s">
        <v>1559</v>
      </c>
      <c r="G127" s="319"/>
      <c r="H127" s="319"/>
      <c r="I127" s="319"/>
      <c r="J127" s="265" t="s">
        <v>1608</v>
      </c>
      <c r="K127" s="266">
        <v>2</v>
      </c>
      <c r="L127" s="320">
        <v>0</v>
      </c>
      <c r="M127" s="320"/>
      <c r="N127" s="321">
        <f t="shared" si="5"/>
        <v>0</v>
      </c>
      <c r="O127" s="321"/>
      <c r="P127" s="321"/>
      <c r="Q127" s="321"/>
      <c r="R127" s="135"/>
      <c r="T127" s="166" t="s">
        <v>5</v>
      </c>
      <c r="U127" s="42" t="s">
        <v>43</v>
      </c>
      <c r="V127" s="36"/>
      <c r="W127" s="167">
        <f t="shared" si="6"/>
        <v>0</v>
      </c>
      <c r="X127" s="167">
        <v>0</v>
      </c>
      <c r="Y127" s="167">
        <f t="shared" si="7"/>
        <v>0</v>
      </c>
      <c r="Z127" s="167">
        <v>0</v>
      </c>
      <c r="AA127" s="168">
        <f t="shared" si="8"/>
        <v>0</v>
      </c>
      <c r="AR127" s="18" t="s">
        <v>193</v>
      </c>
      <c r="AT127" s="18" t="s">
        <v>189</v>
      </c>
      <c r="AU127" s="18" t="s">
        <v>87</v>
      </c>
      <c r="AY127" s="18" t="s">
        <v>188</v>
      </c>
      <c r="BE127" s="109">
        <f t="shared" si="9"/>
        <v>0</v>
      </c>
      <c r="BF127" s="109">
        <f t="shared" si="10"/>
        <v>0</v>
      </c>
      <c r="BG127" s="109">
        <f t="shared" si="11"/>
        <v>0</v>
      </c>
      <c r="BH127" s="109">
        <f t="shared" si="12"/>
        <v>0</v>
      </c>
      <c r="BI127" s="109">
        <f t="shared" si="13"/>
        <v>0</v>
      </c>
      <c r="BJ127" s="18" t="s">
        <v>87</v>
      </c>
      <c r="BK127" s="169">
        <f t="shared" si="14"/>
        <v>0</v>
      </c>
      <c r="BL127" s="18" t="s">
        <v>193</v>
      </c>
      <c r="BM127" s="18" t="s">
        <v>235</v>
      </c>
    </row>
    <row r="128" spans="2:65" s="1" customFormat="1" ht="22.5" customHeight="1">
      <c r="B128" s="132"/>
      <c r="C128" s="170" t="s">
        <v>206</v>
      </c>
      <c r="D128" s="170" t="s">
        <v>236</v>
      </c>
      <c r="E128" s="171" t="s">
        <v>1618</v>
      </c>
      <c r="F128" s="331" t="s">
        <v>1619</v>
      </c>
      <c r="G128" s="331"/>
      <c r="H128" s="331"/>
      <c r="I128" s="331"/>
      <c r="J128" s="269" t="s">
        <v>1608</v>
      </c>
      <c r="K128" s="270">
        <v>3</v>
      </c>
      <c r="L128" s="332">
        <v>0</v>
      </c>
      <c r="M128" s="332"/>
      <c r="N128" s="333">
        <f t="shared" si="5"/>
        <v>0</v>
      </c>
      <c r="O128" s="321"/>
      <c r="P128" s="321"/>
      <c r="Q128" s="321"/>
      <c r="R128" s="135"/>
      <c r="T128" s="166" t="s">
        <v>5</v>
      </c>
      <c r="U128" s="42" t="s">
        <v>43</v>
      </c>
      <c r="V128" s="36"/>
      <c r="W128" s="167">
        <f t="shared" si="6"/>
        <v>0</v>
      </c>
      <c r="X128" s="167">
        <v>0</v>
      </c>
      <c r="Y128" s="167">
        <f t="shared" si="7"/>
        <v>0</v>
      </c>
      <c r="Z128" s="167">
        <v>0</v>
      </c>
      <c r="AA128" s="168">
        <f t="shared" si="8"/>
        <v>0</v>
      </c>
      <c r="AR128" s="18" t="s">
        <v>219</v>
      </c>
      <c r="AT128" s="18" t="s">
        <v>236</v>
      </c>
      <c r="AU128" s="18" t="s">
        <v>87</v>
      </c>
      <c r="AY128" s="18" t="s">
        <v>188</v>
      </c>
      <c r="BE128" s="109">
        <f t="shared" si="9"/>
        <v>0</v>
      </c>
      <c r="BF128" s="109">
        <f t="shared" si="10"/>
        <v>0</v>
      </c>
      <c r="BG128" s="109">
        <f t="shared" si="11"/>
        <v>0</v>
      </c>
      <c r="BH128" s="109">
        <f t="shared" si="12"/>
        <v>0</v>
      </c>
      <c r="BI128" s="109">
        <f t="shared" si="13"/>
        <v>0</v>
      </c>
      <c r="BJ128" s="18" t="s">
        <v>87</v>
      </c>
      <c r="BK128" s="169">
        <f t="shared" si="14"/>
        <v>0</v>
      </c>
      <c r="BL128" s="18" t="s">
        <v>193</v>
      </c>
      <c r="BM128" s="18" t="s">
        <v>244</v>
      </c>
    </row>
    <row r="129" spans="2:65" s="1" customFormat="1" ht="22.5" customHeight="1">
      <c r="B129" s="132"/>
      <c r="C129" s="161" t="s">
        <v>211</v>
      </c>
      <c r="D129" s="161" t="s">
        <v>189</v>
      </c>
      <c r="E129" s="162" t="s">
        <v>1616</v>
      </c>
      <c r="F129" s="319" t="s">
        <v>1559</v>
      </c>
      <c r="G129" s="319"/>
      <c r="H129" s="319"/>
      <c r="I129" s="319"/>
      <c r="J129" s="265" t="s">
        <v>1608</v>
      </c>
      <c r="K129" s="266">
        <v>3</v>
      </c>
      <c r="L129" s="320">
        <v>0</v>
      </c>
      <c r="M129" s="320"/>
      <c r="N129" s="321">
        <f t="shared" si="5"/>
        <v>0</v>
      </c>
      <c r="O129" s="321"/>
      <c r="P129" s="321"/>
      <c r="Q129" s="321"/>
      <c r="R129" s="135"/>
      <c r="T129" s="166" t="s">
        <v>5</v>
      </c>
      <c r="U129" s="42" t="s">
        <v>43</v>
      </c>
      <c r="V129" s="36"/>
      <c r="W129" s="167">
        <f t="shared" si="6"/>
        <v>0</v>
      </c>
      <c r="X129" s="167">
        <v>0</v>
      </c>
      <c r="Y129" s="167">
        <f t="shared" si="7"/>
        <v>0</v>
      </c>
      <c r="Z129" s="167">
        <v>0</v>
      </c>
      <c r="AA129" s="168">
        <f t="shared" si="8"/>
        <v>0</v>
      </c>
      <c r="AR129" s="18" t="s">
        <v>193</v>
      </c>
      <c r="AT129" s="18" t="s">
        <v>189</v>
      </c>
      <c r="AU129" s="18" t="s">
        <v>87</v>
      </c>
      <c r="AY129" s="18" t="s">
        <v>188</v>
      </c>
      <c r="BE129" s="109">
        <f t="shared" si="9"/>
        <v>0</v>
      </c>
      <c r="BF129" s="109">
        <f t="shared" si="10"/>
        <v>0</v>
      </c>
      <c r="BG129" s="109">
        <f t="shared" si="11"/>
        <v>0</v>
      </c>
      <c r="BH129" s="109">
        <f t="shared" si="12"/>
        <v>0</v>
      </c>
      <c r="BI129" s="109">
        <f t="shared" si="13"/>
        <v>0</v>
      </c>
      <c r="BJ129" s="18" t="s">
        <v>87</v>
      </c>
      <c r="BK129" s="169">
        <f t="shared" si="14"/>
        <v>0</v>
      </c>
      <c r="BL129" s="18" t="s">
        <v>193</v>
      </c>
      <c r="BM129" s="18" t="s">
        <v>253</v>
      </c>
    </row>
    <row r="130" spans="2:65" s="10" customFormat="1" ht="29.85" customHeight="1">
      <c r="B130" s="150"/>
      <c r="C130" s="151"/>
      <c r="D130" s="160" t="s">
        <v>1605</v>
      </c>
      <c r="E130" s="160"/>
      <c r="F130" s="267"/>
      <c r="G130" s="267"/>
      <c r="H130" s="267"/>
      <c r="I130" s="267"/>
      <c r="J130" s="267"/>
      <c r="K130" s="267"/>
      <c r="L130" s="160"/>
      <c r="M130" s="160"/>
      <c r="N130" s="317">
        <f>BK130</f>
        <v>0</v>
      </c>
      <c r="O130" s="318"/>
      <c r="P130" s="318"/>
      <c r="Q130" s="318"/>
      <c r="R130" s="153"/>
      <c r="T130" s="154"/>
      <c r="U130" s="151"/>
      <c r="V130" s="151"/>
      <c r="W130" s="155">
        <f>SUM(W131:W132)</f>
        <v>0</v>
      </c>
      <c r="X130" s="151"/>
      <c r="Y130" s="155">
        <f>SUM(Y131:Y132)</f>
        <v>0</v>
      </c>
      <c r="Z130" s="151"/>
      <c r="AA130" s="156">
        <f>SUM(AA131:AA132)</f>
        <v>0</v>
      </c>
      <c r="AR130" s="157" t="s">
        <v>83</v>
      </c>
      <c r="AT130" s="158" t="s">
        <v>75</v>
      </c>
      <c r="AU130" s="158" t="s">
        <v>83</v>
      </c>
      <c r="AY130" s="157" t="s">
        <v>188</v>
      </c>
      <c r="BK130" s="159">
        <f>SUM(BK131:BK132)</f>
        <v>0</v>
      </c>
    </row>
    <row r="131" spans="2:65" s="1" customFormat="1" ht="31.5" customHeight="1">
      <c r="B131" s="132"/>
      <c r="C131" s="170" t="s">
        <v>215</v>
      </c>
      <c r="D131" s="170" t="s">
        <v>236</v>
      </c>
      <c r="E131" s="171" t="s">
        <v>1634</v>
      </c>
      <c r="F131" s="331" t="s">
        <v>1635</v>
      </c>
      <c r="G131" s="331"/>
      <c r="H131" s="331"/>
      <c r="I131" s="331"/>
      <c r="J131" s="269" t="s">
        <v>1608</v>
      </c>
      <c r="K131" s="270">
        <v>50</v>
      </c>
      <c r="L131" s="332">
        <v>0</v>
      </c>
      <c r="M131" s="332"/>
      <c r="N131" s="333">
        <f>ROUND(L131*K131,3)</f>
        <v>0</v>
      </c>
      <c r="O131" s="321"/>
      <c r="P131" s="321"/>
      <c r="Q131" s="321"/>
      <c r="R131" s="135"/>
      <c r="T131" s="166" t="s">
        <v>5</v>
      </c>
      <c r="U131" s="42" t="s">
        <v>43</v>
      </c>
      <c r="V131" s="36"/>
      <c r="W131" s="167">
        <f>V131*K131</f>
        <v>0</v>
      </c>
      <c r="X131" s="167">
        <v>0</v>
      </c>
      <c r="Y131" s="167">
        <f>X131*K131</f>
        <v>0</v>
      </c>
      <c r="Z131" s="167">
        <v>0</v>
      </c>
      <c r="AA131" s="168">
        <f>Z131*K131</f>
        <v>0</v>
      </c>
      <c r="AR131" s="18" t="s">
        <v>219</v>
      </c>
      <c r="AT131" s="18" t="s">
        <v>236</v>
      </c>
      <c r="AU131" s="18" t="s">
        <v>87</v>
      </c>
      <c r="AY131" s="18" t="s">
        <v>188</v>
      </c>
      <c r="BE131" s="109">
        <f>IF(U131="základná",N131,0)</f>
        <v>0</v>
      </c>
      <c r="BF131" s="109">
        <f>IF(U131="znížená",N131,0)</f>
        <v>0</v>
      </c>
      <c r="BG131" s="109">
        <f>IF(U131="zákl. prenesená",N131,0)</f>
        <v>0</v>
      </c>
      <c r="BH131" s="109">
        <f>IF(U131="zníž. prenesená",N131,0)</f>
        <v>0</v>
      </c>
      <c r="BI131" s="109">
        <f>IF(U131="nulová",N131,0)</f>
        <v>0</v>
      </c>
      <c r="BJ131" s="18" t="s">
        <v>87</v>
      </c>
      <c r="BK131" s="169">
        <f>ROUND(L131*K131,3)</f>
        <v>0</v>
      </c>
      <c r="BL131" s="18" t="s">
        <v>193</v>
      </c>
      <c r="BM131" s="18" t="s">
        <v>341</v>
      </c>
    </row>
    <row r="132" spans="2:65" s="1" customFormat="1" ht="22.5" customHeight="1">
      <c r="B132" s="132"/>
      <c r="C132" s="161" t="s">
        <v>219</v>
      </c>
      <c r="D132" s="161" t="s">
        <v>189</v>
      </c>
      <c r="E132" s="404" t="s">
        <v>1636</v>
      </c>
      <c r="F132" s="319" t="s">
        <v>1559</v>
      </c>
      <c r="G132" s="319"/>
      <c r="H132" s="319"/>
      <c r="I132" s="319"/>
      <c r="J132" s="265" t="s">
        <v>1608</v>
      </c>
      <c r="K132" s="266">
        <v>50</v>
      </c>
      <c r="L132" s="320">
        <v>0</v>
      </c>
      <c r="M132" s="320"/>
      <c r="N132" s="321">
        <f>ROUND(L132*K132,3)</f>
        <v>0</v>
      </c>
      <c r="O132" s="321"/>
      <c r="P132" s="321"/>
      <c r="Q132" s="321"/>
      <c r="R132" s="135"/>
      <c r="T132" s="166" t="s">
        <v>5</v>
      </c>
      <c r="U132" s="42" t="s">
        <v>43</v>
      </c>
      <c r="V132" s="36"/>
      <c r="W132" s="167">
        <f>V132*K132</f>
        <v>0</v>
      </c>
      <c r="X132" s="167">
        <v>0</v>
      </c>
      <c r="Y132" s="167">
        <f>X132*K132</f>
        <v>0</v>
      </c>
      <c r="Z132" s="167">
        <v>0</v>
      </c>
      <c r="AA132" s="168">
        <f>Z132*K132</f>
        <v>0</v>
      </c>
      <c r="AR132" s="18" t="s">
        <v>193</v>
      </c>
      <c r="AT132" s="18" t="s">
        <v>189</v>
      </c>
      <c r="AU132" s="18" t="s">
        <v>87</v>
      </c>
      <c r="AY132" s="18" t="s">
        <v>188</v>
      </c>
      <c r="BE132" s="109">
        <f>IF(U132="základná",N132,0)</f>
        <v>0</v>
      </c>
      <c r="BF132" s="109">
        <f>IF(U132="znížená",N132,0)</f>
        <v>0</v>
      </c>
      <c r="BG132" s="109">
        <f>IF(U132="zákl. prenesená",N132,0)</f>
        <v>0</v>
      </c>
      <c r="BH132" s="109">
        <f>IF(U132="zníž. prenesená",N132,0)</f>
        <v>0</v>
      </c>
      <c r="BI132" s="109">
        <f>IF(U132="nulová",N132,0)</f>
        <v>0</v>
      </c>
      <c r="BJ132" s="18" t="s">
        <v>87</v>
      </c>
      <c r="BK132" s="169">
        <f>ROUND(L132*K132,3)</f>
        <v>0</v>
      </c>
      <c r="BL132" s="18" t="s">
        <v>193</v>
      </c>
      <c r="BM132" s="18" t="s">
        <v>349</v>
      </c>
    </row>
    <row r="133" spans="2:65" s="1" customFormat="1" ht="49.9" customHeight="1">
      <c r="B133" s="35"/>
      <c r="C133" s="36"/>
      <c r="D133" s="152" t="s">
        <v>1054</v>
      </c>
      <c r="E133" s="36"/>
      <c r="F133" s="36"/>
      <c r="G133" s="36"/>
      <c r="H133" s="36"/>
      <c r="I133" s="36"/>
      <c r="J133" s="36"/>
      <c r="K133" s="36"/>
      <c r="L133" s="36"/>
      <c r="M133" s="36"/>
      <c r="N133" s="312">
        <f>BK133</f>
        <v>0</v>
      </c>
      <c r="O133" s="313"/>
      <c r="P133" s="313"/>
      <c r="Q133" s="313"/>
      <c r="R133" s="37"/>
      <c r="T133" s="172"/>
      <c r="U133" s="36"/>
      <c r="V133" s="36"/>
      <c r="W133" s="36"/>
      <c r="X133" s="36"/>
      <c r="Y133" s="36"/>
      <c r="Z133" s="36"/>
      <c r="AA133" s="69"/>
      <c r="AT133" s="18" t="s">
        <v>75</v>
      </c>
      <c r="AU133" s="18" t="s">
        <v>76</v>
      </c>
      <c r="AY133" s="18" t="s">
        <v>1055</v>
      </c>
      <c r="BK133" s="169">
        <f>SUM(BK134:BK138)</f>
        <v>0</v>
      </c>
    </row>
    <row r="134" spans="2:65" s="1" customFormat="1" ht="22.35" customHeight="1">
      <c r="B134" s="35"/>
      <c r="C134" s="173" t="s">
        <v>5</v>
      </c>
      <c r="D134" s="173" t="s">
        <v>189</v>
      </c>
      <c r="E134" s="174" t="s">
        <v>5</v>
      </c>
      <c r="F134" s="322" t="s">
        <v>5</v>
      </c>
      <c r="G134" s="322"/>
      <c r="H134" s="322"/>
      <c r="I134" s="322"/>
      <c r="J134" s="175" t="s">
        <v>5</v>
      </c>
      <c r="K134" s="165"/>
      <c r="L134" s="320"/>
      <c r="M134" s="369"/>
      <c r="N134" s="321">
        <f t="shared" ref="N133:N138" si="15">BK134</f>
        <v>0</v>
      </c>
      <c r="O134" s="321"/>
      <c r="P134" s="321"/>
      <c r="Q134" s="321"/>
      <c r="R134" s="37"/>
      <c r="T134" s="166" t="s">
        <v>5</v>
      </c>
      <c r="U134" s="176" t="s">
        <v>43</v>
      </c>
      <c r="V134" s="36"/>
      <c r="W134" s="36"/>
      <c r="X134" s="36"/>
      <c r="Y134" s="36"/>
      <c r="Z134" s="36"/>
      <c r="AA134" s="69"/>
      <c r="AT134" s="18" t="s">
        <v>1055</v>
      </c>
      <c r="AU134" s="18" t="s">
        <v>83</v>
      </c>
      <c r="AY134" s="18" t="s">
        <v>1055</v>
      </c>
      <c r="BE134" s="109">
        <f>IF(U134="základná",N134,0)</f>
        <v>0</v>
      </c>
      <c r="BF134" s="109">
        <f>IF(U134="znížená",N134,0)</f>
        <v>0</v>
      </c>
      <c r="BG134" s="109">
        <f>IF(U134="zákl. prenesená",N134,0)</f>
        <v>0</v>
      </c>
      <c r="BH134" s="109">
        <f>IF(U134="zníž. prenesená",N134,0)</f>
        <v>0</v>
      </c>
      <c r="BI134" s="109">
        <f>IF(U134="nulová",N134,0)</f>
        <v>0</v>
      </c>
      <c r="BJ134" s="18" t="s">
        <v>87</v>
      </c>
      <c r="BK134" s="169">
        <f>L134*K134</f>
        <v>0</v>
      </c>
    </row>
    <row r="135" spans="2:65" s="1" customFormat="1" ht="22.35" customHeight="1">
      <c r="B135" s="35"/>
      <c r="C135" s="173" t="s">
        <v>5</v>
      </c>
      <c r="D135" s="173" t="s">
        <v>189</v>
      </c>
      <c r="E135" s="174" t="s">
        <v>5</v>
      </c>
      <c r="F135" s="322" t="s">
        <v>5</v>
      </c>
      <c r="G135" s="322"/>
      <c r="H135" s="322"/>
      <c r="I135" s="322"/>
      <c r="J135" s="175" t="s">
        <v>5</v>
      </c>
      <c r="K135" s="165"/>
      <c r="L135" s="320"/>
      <c r="M135" s="369"/>
      <c r="N135" s="321">
        <f t="shared" si="15"/>
        <v>0</v>
      </c>
      <c r="O135" s="321"/>
      <c r="P135" s="321"/>
      <c r="Q135" s="321"/>
      <c r="R135" s="37"/>
      <c r="T135" s="166" t="s">
        <v>5</v>
      </c>
      <c r="U135" s="176" t="s">
        <v>43</v>
      </c>
      <c r="V135" s="36"/>
      <c r="W135" s="36"/>
      <c r="X135" s="36"/>
      <c r="Y135" s="36"/>
      <c r="Z135" s="36"/>
      <c r="AA135" s="69"/>
      <c r="AT135" s="18" t="s">
        <v>1055</v>
      </c>
      <c r="AU135" s="18" t="s">
        <v>83</v>
      </c>
      <c r="AY135" s="18" t="s">
        <v>1055</v>
      </c>
      <c r="BE135" s="109">
        <f>IF(U135="základná",N135,0)</f>
        <v>0</v>
      </c>
      <c r="BF135" s="109">
        <f>IF(U135="znížená",N135,0)</f>
        <v>0</v>
      </c>
      <c r="BG135" s="109">
        <f>IF(U135="zákl. prenesená",N135,0)</f>
        <v>0</v>
      </c>
      <c r="BH135" s="109">
        <f>IF(U135="zníž. prenesená",N135,0)</f>
        <v>0</v>
      </c>
      <c r="BI135" s="109">
        <f>IF(U135="nulová",N135,0)</f>
        <v>0</v>
      </c>
      <c r="BJ135" s="18" t="s">
        <v>87</v>
      </c>
      <c r="BK135" s="169">
        <f>L135*K135</f>
        <v>0</v>
      </c>
    </row>
    <row r="136" spans="2:65" s="1" customFormat="1" ht="22.35" customHeight="1">
      <c r="B136" s="35"/>
      <c r="C136" s="173" t="s">
        <v>5</v>
      </c>
      <c r="D136" s="173" t="s">
        <v>189</v>
      </c>
      <c r="E136" s="174" t="s">
        <v>5</v>
      </c>
      <c r="F136" s="322" t="s">
        <v>5</v>
      </c>
      <c r="G136" s="322"/>
      <c r="H136" s="322"/>
      <c r="I136" s="322"/>
      <c r="J136" s="175" t="s">
        <v>5</v>
      </c>
      <c r="K136" s="165"/>
      <c r="L136" s="320"/>
      <c r="M136" s="369"/>
      <c r="N136" s="321">
        <f t="shared" si="15"/>
        <v>0</v>
      </c>
      <c r="O136" s="321"/>
      <c r="P136" s="321"/>
      <c r="Q136" s="321"/>
      <c r="R136" s="37"/>
      <c r="T136" s="166" t="s">
        <v>5</v>
      </c>
      <c r="U136" s="176" t="s">
        <v>43</v>
      </c>
      <c r="V136" s="36"/>
      <c r="W136" s="36"/>
      <c r="X136" s="36"/>
      <c r="Y136" s="36"/>
      <c r="Z136" s="36"/>
      <c r="AA136" s="69"/>
      <c r="AT136" s="18" t="s">
        <v>1055</v>
      </c>
      <c r="AU136" s="18" t="s">
        <v>83</v>
      </c>
      <c r="AY136" s="18" t="s">
        <v>1055</v>
      </c>
      <c r="BE136" s="109">
        <f>IF(U136="základná",N136,0)</f>
        <v>0</v>
      </c>
      <c r="BF136" s="109">
        <f>IF(U136="znížená",N136,0)</f>
        <v>0</v>
      </c>
      <c r="BG136" s="109">
        <f>IF(U136="zákl. prenesená",N136,0)</f>
        <v>0</v>
      </c>
      <c r="BH136" s="109">
        <f>IF(U136="zníž. prenesená",N136,0)</f>
        <v>0</v>
      </c>
      <c r="BI136" s="109">
        <f>IF(U136="nulová",N136,0)</f>
        <v>0</v>
      </c>
      <c r="BJ136" s="18" t="s">
        <v>87</v>
      </c>
      <c r="BK136" s="169">
        <f>L136*K136</f>
        <v>0</v>
      </c>
    </row>
    <row r="137" spans="2:65" s="1" customFormat="1" ht="22.35" customHeight="1">
      <c r="B137" s="35"/>
      <c r="C137" s="173" t="s">
        <v>5</v>
      </c>
      <c r="D137" s="173" t="s">
        <v>189</v>
      </c>
      <c r="E137" s="174" t="s">
        <v>5</v>
      </c>
      <c r="F137" s="322" t="s">
        <v>5</v>
      </c>
      <c r="G137" s="322"/>
      <c r="H137" s="322"/>
      <c r="I137" s="322"/>
      <c r="J137" s="175" t="s">
        <v>5</v>
      </c>
      <c r="K137" s="165"/>
      <c r="L137" s="320"/>
      <c r="M137" s="369"/>
      <c r="N137" s="321">
        <f t="shared" si="15"/>
        <v>0</v>
      </c>
      <c r="O137" s="321"/>
      <c r="P137" s="321"/>
      <c r="Q137" s="321"/>
      <c r="R137" s="37"/>
      <c r="T137" s="166" t="s">
        <v>5</v>
      </c>
      <c r="U137" s="176" t="s">
        <v>43</v>
      </c>
      <c r="V137" s="36"/>
      <c r="W137" s="36"/>
      <c r="X137" s="36"/>
      <c r="Y137" s="36"/>
      <c r="Z137" s="36"/>
      <c r="AA137" s="69"/>
      <c r="AT137" s="18" t="s">
        <v>1055</v>
      </c>
      <c r="AU137" s="18" t="s">
        <v>83</v>
      </c>
      <c r="AY137" s="18" t="s">
        <v>1055</v>
      </c>
      <c r="BE137" s="109">
        <f>IF(U137="základná",N137,0)</f>
        <v>0</v>
      </c>
      <c r="BF137" s="109">
        <f>IF(U137="znížená",N137,0)</f>
        <v>0</v>
      </c>
      <c r="BG137" s="109">
        <f>IF(U137="zákl. prenesená",N137,0)</f>
        <v>0</v>
      </c>
      <c r="BH137" s="109">
        <f>IF(U137="zníž. prenesená",N137,0)</f>
        <v>0</v>
      </c>
      <c r="BI137" s="109">
        <f>IF(U137="nulová",N137,0)</f>
        <v>0</v>
      </c>
      <c r="BJ137" s="18" t="s">
        <v>87</v>
      </c>
      <c r="BK137" s="169">
        <f>L137*K137</f>
        <v>0</v>
      </c>
    </row>
    <row r="138" spans="2:65" s="1" customFormat="1" ht="22.35" customHeight="1">
      <c r="B138" s="35"/>
      <c r="C138" s="173" t="s">
        <v>5</v>
      </c>
      <c r="D138" s="173" t="s">
        <v>189</v>
      </c>
      <c r="E138" s="174" t="s">
        <v>5</v>
      </c>
      <c r="F138" s="322" t="s">
        <v>5</v>
      </c>
      <c r="G138" s="322"/>
      <c r="H138" s="322"/>
      <c r="I138" s="322"/>
      <c r="J138" s="175" t="s">
        <v>5</v>
      </c>
      <c r="K138" s="165"/>
      <c r="L138" s="320"/>
      <c r="M138" s="369"/>
      <c r="N138" s="321">
        <f t="shared" si="15"/>
        <v>0</v>
      </c>
      <c r="O138" s="321"/>
      <c r="P138" s="321"/>
      <c r="Q138" s="321"/>
      <c r="R138" s="37"/>
      <c r="T138" s="166" t="s">
        <v>5</v>
      </c>
      <c r="U138" s="176" t="s">
        <v>43</v>
      </c>
      <c r="V138" s="51"/>
      <c r="W138" s="51"/>
      <c r="X138" s="51"/>
      <c r="Y138" s="51"/>
      <c r="Z138" s="51"/>
      <c r="AA138" s="53"/>
      <c r="AT138" s="18" t="s">
        <v>1055</v>
      </c>
      <c r="AU138" s="18" t="s">
        <v>83</v>
      </c>
      <c r="AY138" s="18" t="s">
        <v>1055</v>
      </c>
      <c r="BE138" s="109">
        <f>IF(U138="základná",N138,0)</f>
        <v>0</v>
      </c>
      <c r="BF138" s="109">
        <f>IF(U138="znížená",N138,0)</f>
        <v>0</v>
      </c>
      <c r="BG138" s="109">
        <f>IF(U138="zákl. prenesená",N138,0)</f>
        <v>0</v>
      </c>
      <c r="BH138" s="109">
        <f>IF(U138="zníž. prenesená",N138,0)</f>
        <v>0</v>
      </c>
      <c r="BI138" s="109">
        <f>IF(U138="nulová",N138,0)</f>
        <v>0</v>
      </c>
      <c r="BJ138" s="18" t="s">
        <v>87</v>
      </c>
      <c r="BK138" s="169">
        <f>L138*K138</f>
        <v>0</v>
      </c>
    </row>
    <row r="139" spans="2:65" s="1" customFormat="1" ht="6.95" customHeight="1">
      <c r="B139" s="54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6"/>
    </row>
  </sheetData>
  <sheetProtection password="CF25" sheet="1" objects="1" scenarios="1"/>
  <mergeCells count="113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3:Q93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D100:H100"/>
    <mergeCell ref="N100:Q100"/>
    <mergeCell ref="N101:Q101"/>
    <mergeCell ref="L103:Q103"/>
    <mergeCell ref="C109:Q109"/>
    <mergeCell ref="F111:P111"/>
    <mergeCell ref="F112:P112"/>
    <mergeCell ref="F113:P113"/>
    <mergeCell ref="M115:P115"/>
    <mergeCell ref="M117:Q117"/>
    <mergeCell ref="M118:Q118"/>
    <mergeCell ref="F120:I120"/>
    <mergeCell ref="L120:M120"/>
    <mergeCell ref="N120:Q120"/>
    <mergeCell ref="F124:I124"/>
    <mergeCell ref="L124:M124"/>
    <mergeCell ref="N124:Q124"/>
    <mergeCell ref="F125:I125"/>
    <mergeCell ref="L125:M125"/>
    <mergeCell ref="N125:Q125"/>
    <mergeCell ref="N129:Q129"/>
    <mergeCell ref="F131:I131"/>
    <mergeCell ref="L131:M131"/>
    <mergeCell ref="N131:Q131"/>
    <mergeCell ref="F132:I132"/>
    <mergeCell ref="L132:M132"/>
    <mergeCell ref="N132:Q132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H1:K1"/>
    <mergeCell ref="S2:AC2"/>
    <mergeCell ref="F137:I137"/>
    <mergeCell ref="L137:M137"/>
    <mergeCell ref="N137:Q137"/>
    <mergeCell ref="F138:I138"/>
    <mergeCell ref="L138:M138"/>
    <mergeCell ref="N138:Q138"/>
    <mergeCell ref="N121:Q121"/>
    <mergeCell ref="N122:Q122"/>
    <mergeCell ref="N123:Q123"/>
    <mergeCell ref="N130:Q130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29:I129"/>
    <mergeCell ref="L129:M129"/>
  </mergeCells>
  <dataValidations count="2">
    <dataValidation type="list" allowBlank="1" showInputMessage="1" showErrorMessage="1" error="Povolené sú hodnoty K, M." sqref="D134:D139">
      <formula1>"K, M"</formula1>
    </dataValidation>
    <dataValidation type="list" allowBlank="1" showInputMessage="1" showErrorMessage="1" error="Povolené sú hodnoty základná, znížená, nulová." sqref="U134:U139">
      <formula1>"základná, znížená, nulová"</formula1>
    </dataValidation>
  </dataValidations>
  <hyperlinks>
    <hyperlink ref="F1:G1" location="C2" display="1) Krycí list rozpočtu"/>
    <hyperlink ref="H1:K1" location="C87" display="2) Rekapitulácia rozpočtu"/>
    <hyperlink ref="L1" location="C120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39"/>
  <sheetViews>
    <sheetView showGridLines="0" tabSelected="1" workbookViewId="0">
      <pane ySplit="1" topLeftCell="A2" activePane="bottomLeft" state="frozen"/>
      <selection pane="bottomLeft" activeCell="M31" sqref="M31:P31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6"/>
      <c r="B1" s="12"/>
      <c r="C1" s="12"/>
      <c r="D1" s="13" t="s">
        <v>1</v>
      </c>
      <c r="E1" s="12"/>
      <c r="F1" s="14" t="s">
        <v>123</v>
      </c>
      <c r="G1" s="14"/>
      <c r="H1" s="368" t="s">
        <v>124</v>
      </c>
      <c r="I1" s="368"/>
      <c r="J1" s="368"/>
      <c r="K1" s="368"/>
      <c r="L1" s="14" t="s">
        <v>125</v>
      </c>
      <c r="M1" s="12"/>
      <c r="N1" s="12"/>
      <c r="O1" s="13" t="s">
        <v>126</v>
      </c>
      <c r="P1" s="12"/>
      <c r="Q1" s="12"/>
      <c r="R1" s="12"/>
      <c r="S1" s="14" t="s">
        <v>127</v>
      </c>
      <c r="T1" s="14"/>
      <c r="U1" s="116"/>
      <c r="V1" s="116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>
      <c r="C2" s="302" t="s">
        <v>7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S2" s="279" t="s">
        <v>8</v>
      </c>
      <c r="T2" s="280"/>
      <c r="U2" s="280"/>
      <c r="V2" s="280"/>
      <c r="W2" s="280"/>
      <c r="X2" s="280"/>
      <c r="Y2" s="280"/>
      <c r="Z2" s="280"/>
      <c r="AA2" s="280"/>
      <c r="AB2" s="280"/>
      <c r="AC2" s="280"/>
      <c r="AT2" s="18" t="s">
        <v>113</v>
      </c>
    </row>
    <row r="3" spans="1:6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76</v>
      </c>
    </row>
    <row r="4" spans="1:66" ht="36.950000000000003" customHeight="1">
      <c r="B4" s="22"/>
      <c r="C4" s="293" t="s">
        <v>1763</v>
      </c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3"/>
      <c r="T4" s="24" t="s">
        <v>11</v>
      </c>
      <c r="AT4" s="18" t="s">
        <v>6</v>
      </c>
    </row>
    <row r="5" spans="1:66" ht="6.95" customHeight="1">
      <c r="B5" s="2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3"/>
    </row>
    <row r="6" spans="1:66" ht="25.35" customHeight="1">
      <c r="B6" s="22"/>
      <c r="C6" s="26"/>
      <c r="D6" s="30" t="s">
        <v>16</v>
      </c>
      <c r="E6" s="26"/>
      <c r="F6" s="379" t="str">
        <f>'Rekapitulácia stavby 9.2.'!K6</f>
        <v>Poradenské centrum UKF v Nitre - zmena 12/2016</v>
      </c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26"/>
      <c r="R6" s="23"/>
    </row>
    <row r="7" spans="1:66" ht="25.35" customHeight="1">
      <c r="B7" s="22"/>
      <c r="C7" s="26"/>
      <c r="D7" s="30" t="s">
        <v>128</v>
      </c>
      <c r="E7" s="26"/>
      <c r="F7" s="379" t="s">
        <v>1706</v>
      </c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26"/>
      <c r="R7" s="23"/>
    </row>
    <row r="8" spans="1:66" s="1" customFormat="1" ht="32.85" customHeight="1">
      <c r="B8" s="35"/>
      <c r="C8" s="36"/>
      <c r="D8" s="29" t="s">
        <v>130</v>
      </c>
      <c r="E8" s="36"/>
      <c r="F8" s="308" t="s">
        <v>1642</v>
      </c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6"/>
      <c r="R8" s="37"/>
    </row>
    <row r="9" spans="1:66" s="1" customFormat="1" ht="14.45" customHeight="1">
      <c r="B9" s="35"/>
      <c r="C9" s="36"/>
      <c r="D9" s="30" t="s">
        <v>18</v>
      </c>
      <c r="E9" s="36"/>
      <c r="F9" s="28" t="s">
        <v>5</v>
      </c>
      <c r="G9" s="36"/>
      <c r="H9" s="36"/>
      <c r="I9" s="36"/>
      <c r="J9" s="36"/>
      <c r="K9" s="36"/>
      <c r="L9" s="36"/>
      <c r="M9" s="30" t="s">
        <v>19</v>
      </c>
      <c r="N9" s="36"/>
      <c r="O9" s="28" t="s">
        <v>5</v>
      </c>
      <c r="P9" s="36"/>
      <c r="Q9" s="36"/>
      <c r="R9" s="37"/>
    </row>
    <row r="10" spans="1:66" s="1" customFormat="1" ht="14.45" customHeight="1">
      <c r="B10" s="35"/>
      <c r="C10" s="36"/>
      <c r="D10" s="30" t="s">
        <v>20</v>
      </c>
      <c r="E10" s="36"/>
      <c r="F10" s="28" t="s">
        <v>21</v>
      </c>
      <c r="G10" s="36"/>
      <c r="H10" s="36"/>
      <c r="I10" s="36"/>
      <c r="J10" s="36"/>
      <c r="K10" s="36"/>
      <c r="L10" s="36"/>
      <c r="M10" s="30" t="s">
        <v>22</v>
      </c>
      <c r="N10" s="36"/>
      <c r="O10" s="367" t="str">
        <f>'Rekapitulácia stavby 9.2.'!AN8</f>
        <v>19. 12. 2016</v>
      </c>
      <c r="P10" s="382"/>
      <c r="Q10" s="36"/>
      <c r="R10" s="37"/>
    </row>
    <row r="11" spans="1:66" s="1" customFormat="1" ht="10.9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66" s="1" customFormat="1" ht="14.45" customHeight="1">
      <c r="B12" s="35"/>
      <c r="C12" s="36"/>
      <c r="D12" s="30" t="s">
        <v>24</v>
      </c>
      <c r="E12" s="36"/>
      <c r="F12" s="36"/>
      <c r="G12" s="36"/>
      <c r="H12" s="36"/>
      <c r="I12" s="36"/>
      <c r="J12" s="36"/>
      <c r="K12" s="36"/>
      <c r="L12" s="36"/>
      <c r="M12" s="30" t="s">
        <v>25</v>
      </c>
      <c r="N12" s="36"/>
      <c r="O12" s="306" t="s">
        <v>5</v>
      </c>
      <c r="P12" s="306"/>
      <c r="Q12" s="36"/>
      <c r="R12" s="37"/>
    </row>
    <row r="13" spans="1:66" s="1" customFormat="1" ht="18" customHeight="1">
      <c r="B13" s="35"/>
      <c r="C13" s="36"/>
      <c r="D13" s="36"/>
      <c r="E13" s="28" t="s">
        <v>26</v>
      </c>
      <c r="F13" s="36"/>
      <c r="G13" s="36"/>
      <c r="H13" s="36"/>
      <c r="I13" s="36"/>
      <c r="J13" s="36"/>
      <c r="K13" s="36"/>
      <c r="L13" s="36"/>
      <c r="M13" s="30" t="s">
        <v>27</v>
      </c>
      <c r="N13" s="36"/>
      <c r="O13" s="306" t="s">
        <v>5</v>
      </c>
      <c r="P13" s="306"/>
      <c r="Q13" s="36"/>
      <c r="R13" s="37"/>
    </row>
    <row r="14" spans="1:66" s="1" customFormat="1" ht="6.95" customHeight="1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1:66" s="1" customFormat="1" ht="14.45" customHeight="1">
      <c r="B15" s="35"/>
      <c r="C15" s="36"/>
      <c r="D15" s="30" t="s">
        <v>28</v>
      </c>
      <c r="E15" s="36"/>
      <c r="F15" s="36"/>
      <c r="G15" s="36"/>
      <c r="H15" s="36"/>
      <c r="I15" s="36"/>
      <c r="J15" s="36"/>
      <c r="K15" s="36"/>
      <c r="L15" s="36"/>
      <c r="M15" s="30" t="s">
        <v>25</v>
      </c>
      <c r="N15" s="36"/>
      <c r="O15" s="361" t="str">
        <f>IF('Rekapitulácia stavby 9.2.'!AN13="","",'Rekapitulácia stavby 9.2.'!AN13)</f>
        <v>Vyplň údaj</v>
      </c>
      <c r="P15" s="306"/>
      <c r="Q15" s="36"/>
      <c r="R15" s="37"/>
    </row>
    <row r="16" spans="1:66" s="1" customFormat="1" ht="18" customHeight="1">
      <c r="B16" s="35"/>
      <c r="C16" s="36"/>
      <c r="D16" s="36"/>
      <c r="E16" s="361" t="str">
        <f>IF('Rekapitulácia stavby 9.2.'!E14="","",'Rekapitulácia stavby 9.2.'!E14)</f>
        <v>Vyplň údaj</v>
      </c>
      <c r="F16" s="393"/>
      <c r="G16" s="393"/>
      <c r="H16" s="393"/>
      <c r="I16" s="393"/>
      <c r="J16" s="393"/>
      <c r="K16" s="393"/>
      <c r="L16" s="393"/>
      <c r="M16" s="30" t="s">
        <v>27</v>
      </c>
      <c r="N16" s="36"/>
      <c r="O16" s="361" t="str">
        <f>IF('Rekapitulácia stavby 9.2.'!AN14="","",'Rekapitulácia stavby 9.2.'!AN14)</f>
        <v>Vyplň údaj</v>
      </c>
      <c r="P16" s="306"/>
      <c r="Q16" s="36"/>
      <c r="R16" s="37"/>
    </row>
    <row r="17" spans="2:18" s="1" customFormat="1" ht="6.9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2:18" s="1" customFormat="1" ht="14.45" customHeight="1">
      <c r="B18" s="35"/>
      <c r="C18" s="36"/>
      <c r="D18" s="30" t="s">
        <v>30</v>
      </c>
      <c r="E18" s="36"/>
      <c r="F18" s="36"/>
      <c r="G18" s="36"/>
      <c r="H18" s="36"/>
      <c r="I18" s="36"/>
      <c r="J18" s="36"/>
      <c r="K18" s="36"/>
      <c r="L18" s="36"/>
      <c r="M18" s="30" t="s">
        <v>25</v>
      </c>
      <c r="N18" s="36"/>
      <c r="O18" s="306" t="s">
        <v>5</v>
      </c>
      <c r="P18" s="306"/>
      <c r="Q18" s="36"/>
      <c r="R18" s="37"/>
    </row>
    <row r="19" spans="2:18" s="1" customFormat="1" ht="18" customHeight="1">
      <c r="B19" s="35"/>
      <c r="C19" s="36"/>
      <c r="D19" s="36"/>
      <c r="E19" s="28" t="s">
        <v>31</v>
      </c>
      <c r="F19" s="36"/>
      <c r="G19" s="36"/>
      <c r="H19" s="36"/>
      <c r="I19" s="36"/>
      <c r="J19" s="36"/>
      <c r="K19" s="36"/>
      <c r="L19" s="36"/>
      <c r="M19" s="30" t="s">
        <v>27</v>
      </c>
      <c r="N19" s="36"/>
      <c r="O19" s="306" t="s">
        <v>5</v>
      </c>
      <c r="P19" s="306"/>
      <c r="Q19" s="36"/>
      <c r="R19" s="37"/>
    </row>
    <row r="20" spans="2:18" s="1" customFormat="1" ht="6.9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</row>
    <row r="21" spans="2:18" s="1" customFormat="1" ht="14.45" customHeight="1">
      <c r="B21" s="35"/>
      <c r="C21" s="36"/>
      <c r="D21" s="30" t="s">
        <v>34</v>
      </c>
      <c r="E21" s="36"/>
      <c r="F21" s="36"/>
      <c r="G21" s="36"/>
      <c r="H21" s="36"/>
      <c r="I21" s="36"/>
      <c r="J21" s="36"/>
      <c r="K21" s="36"/>
      <c r="L21" s="36"/>
      <c r="M21" s="30" t="s">
        <v>25</v>
      </c>
      <c r="N21" s="36"/>
      <c r="O21" s="306" t="s">
        <v>5</v>
      </c>
      <c r="P21" s="306"/>
      <c r="Q21" s="36"/>
      <c r="R21" s="37"/>
    </row>
    <row r="22" spans="2:18" s="1" customFormat="1" ht="18" customHeight="1">
      <c r="B22" s="35"/>
      <c r="C22" s="36"/>
      <c r="D22" s="36"/>
      <c r="E22" s="28" t="s">
        <v>1601</v>
      </c>
      <c r="F22" s="36"/>
      <c r="G22" s="36"/>
      <c r="H22" s="36"/>
      <c r="I22" s="36"/>
      <c r="J22" s="36"/>
      <c r="K22" s="36"/>
      <c r="L22" s="36"/>
      <c r="M22" s="30" t="s">
        <v>27</v>
      </c>
      <c r="N22" s="36"/>
      <c r="O22" s="306" t="s">
        <v>5</v>
      </c>
      <c r="P22" s="306"/>
      <c r="Q22" s="36"/>
      <c r="R22" s="37"/>
    </row>
    <row r="23" spans="2:18" s="1" customFormat="1" ht="6.9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2:18" s="1" customFormat="1" ht="14.45" customHeight="1">
      <c r="B24" s="35"/>
      <c r="C24" s="36"/>
      <c r="D24" s="30" t="s">
        <v>36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</row>
    <row r="25" spans="2:18" s="1" customFormat="1" ht="22.5" customHeight="1">
      <c r="B25" s="35"/>
      <c r="C25" s="36"/>
      <c r="D25" s="36"/>
      <c r="E25" s="311" t="s">
        <v>5</v>
      </c>
      <c r="F25" s="311"/>
      <c r="G25" s="311"/>
      <c r="H25" s="311"/>
      <c r="I25" s="311"/>
      <c r="J25" s="311"/>
      <c r="K25" s="311"/>
      <c r="L25" s="311"/>
      <c r="M25" s="36"/>
      <c r="N25" s="36"/>
      <c r="O25" s="36"/>
      <c r="P25" s="36"/>
      <c r="Q25" s="36"/>
      <c r="R25" s="37"/>
    </row>
    <row r="26" spans="2:18" s="1" customFormat="1" ht="6.9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</row>
    <row r="27" spans="2:18" s="1" customFormat="1" ht="6.95" customHeight="1">
      <c r="B27" s="35"/>
      <c r="C27" s="3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36"/>
      <c r="R27" s="37"/>
    </row>
    <row r="28" spans="2:18" s="1" customFormat="1" ht="14.45" customHeight="1">
      <c r="B28" s="35"/>
      <c r="C28" s="36"/>
      <c r="D28" s="117" t="s">
        <v>132</v>
      </c>
      <c r="E28" s="36"/>
      <c r="F28" s="36"/>
      <c r="G28" s="36"/>
      <c r="H28" s="36"/>
      <c r="I28" s="36"/>
      <c r="J28" s="36"/>
      <c r="K28" s="36"/>
      <c r="L28" s="275"/>
      <c r="M28" s="363">
        <f>N89</f>
        <v>0</v>
      </c>
      <c r="N28" s="363"/>
      <c r="O28" s="363"/>
      <c r="P28" s="363"/>
      <c r="Q28" s="36"/>
      <c r="R28" s="37"/>
    </row>
    <row r="29" spans="2:18" s="1" customFormat="1" ht="14.45" customHeight="1">
      <c r="B29" s="35"/>
      <c r="C29" s="36"/>
      <c r="D29" s="34" t="s">
        <v>117</v>
      </c>
      <c r="E29" s="36"/>
      <c r="F29" s="36"/>
      <c r="G29" s="36"/>
      <c r="H29" s="36"/>
      <c r="I29" s="36"/>
      <c r="J29" s="36"/>
      <c r="K29" s="36"/>
      <c r="L29" s="275"/>
      <c r="M29" s="363">
        <f>N94</f>
        <v>0</v>
      </c>
      <c r="N29" s="363"/>
      <c r="O29" s="363"/>
      <c r="P29" s="363"/>
      <c r="Q29" s="36"/>
      <c r="R29" s="37"/>
    </row>
    <row r="30" spans="2:18" s="1" customFormat="1" ht="6.9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275"/>
      <c r="M30" s="275"/>
      <c r="N30" s="275"/>
      <c r="O30" s="275"/>
      <c r="P30" s="275"/>
      <c r="Q30" s="36"/>
      <c r="R30" s="37"/>
    </row>
    <row r="31" spans="2:18" s="1" customFormat="1" ht="25.35" customHeight="1">
      <c r="B31" s="35"/>
      <c r="C31" s="36"/>
      <c r="D31" s="118" t="s">
        <v>39</v>
      </c>
      <c r="E31" s="36"/>
      <c r="F31" s="36"/>
      <c r="G31" s="36"/>
      <c r="H31" s="36"/>
      <c r="I31" s="36"/>
      <c r="J31" s="36"/>
      <c r="K31" s="36"/>
      <c r="L31" s="275"/>
      <c r="M31" s="360">
        <f>ROUND(M28+M29,2)</f>
        <v>0</v>
      </c>
      <c r="N31" s="338"/>
      <c r="O31" s="338"/>
      <c r="P31" s="338"/>
      <c r="Q31" s="36"/>
      <c r="R31" s="37"/>
    </row>
    <row r="32" spans="2:18" s="1" customFormat="1" ht="6.95" customHeight="1">
      <c r="B32" s="35"/>
      <c r="C32" s="36"/>
      <c r="D32" s="46"/>
      <c r="E32" s="46"/>
      <c r="F32" s="46"/>
      <c r="G32" s="46"/>
      <c r="H32" s="46"/>
      <c r="I32" s="46"/>
      <c r="J32" s="46"/>
      <c r="K32" s="46"/>
      <c r="L32" s="194"/>
      <c r="M32" s="194"/>
      <c r="N32" s="194"/>
      <c r="O32" s="194"/>
      <c r="P32" s="194"/>
      <c r="Q32" s="36"/>
      <c r="R32" s="37"/>
    </row>
    <row r="33" spans="2:18" s="1" customFormat="1" ht="14.45" customHeight="1">
      <c r="B33" s="35"/>
      <c r="C33" s="36"/>
      <c r="D33" s="40" t="s">
        <v>40</v>
      </c>
      <c r="E33" s="40" t="s">
        <v>41</v>
      </c>
      <c r="F33" s="41">
        <v>0.2</v>
      </c>
      <c r="G33" s="119" t="s">
        <v>42</v>
      </c>
      <c r="H33" s="392">
        <f>ROUND((((SUM(BE94:BE101)+SUM(BE120:BE132))+SUM(BE134:BE138))),2)</f>
        <v>0</v>
      </c>
      <c r="I33" s="381"/>
      <c r="J33" s="381"/>
      <c r="K33" s="36"/>
      <c r="L33" s="275"/>
      <c r="M33" s="356">
        <f>ROUND(((ROUND((SUM(BE94:BE101)+SUM(BE120:BE132)), 2)*F33)+SUM(BE134:BE138)*F33),2)</f>
        <v>0</v>
      </c>
      <c r="N33" s="338"/>
      <c r="O33" s="338"/>
      <c r="P33" s="338"/>
      <c r="Q33" s="36"/>
      <c r="R33" s="37"/>
    </row>
    <row r="34" spans="2:18" s="1" customFormat="1" ht="14.45" customHeight="1">
      <c r="B34" s="35"/>
      <c r="C34" s="36"/>
      <c r="D34" s="36"/>
      <c r="E34" s="40" t="s">
        <v>43</v>
      </c>
      <c r="F34" s="41">
        <v>0.2</v>
      </c>
      <c r="G34" s="119" t="s">
        <v>42</v>
      </c>
      <c r="H34" s="392">
        <f>ROUND((((SUM(BF94:BF101)+SUM(BF120:BF132))+SUM(BF134:BF138))),2)</f>
        <v>0</v>
      </c>
      <c r="I34" s="381"/>
      <c r="J34" s="381"/>
      <c r="K34" s="36"/>
      <c r="L34" s="275"/>
      <c r="M34" s="356">
        <f>ROUND(((ROUND((SUM(BF94:BF101)+SUM(BF120:BF132)), 2)*F34)+SUM(BF134:BF138)*F34),2)</f>
        <v>0</v>
      </c>
      <c r="N34" s="338"/>
      <c r="O34" s="338"/>
      <c r="P34" s="338"/>
      <c r="Q34" s="36"/>
      <c r="R34" s="37"/>
    </row>
    <row r="35" spans="2:18" s="1" customFormat="1" ht="14.45" hidden="1" customHeight="1">
      <c r="B35" s="35"/>
      <c r="C35" s="36"/>
      <c r="D35" s="36"/>
      <c r="E35" s="40" t="s">
        <v>44</v>
      </c>
      <c r="F35" s="41">
        <v>0.2</v>
      </c>
      <c r="G35" s="119" t="s">
        <v>42</v>
      </c>
      <c r="H35" s="392">
        <f>ROUND((((SUM(BG94:BG101)+SUM(BG120:BG132))+SUM(BG134:BG138))),2)</f>
        <v>0</v>
      </c>
      <c r="I35" s="381"/>
      <c r="J35" s="381"/>
      <c r="K35" s="36"/>
      <c r="L35" s="275"/>
      <c r="M35" s="356">
        <v>0</v>
      </c>
      <c r="N35" s="338"/>
      <c r="O35" s="338"/>
      <c r="P35" s="338"/>
      <c r="Q35" s="36"/>
      <c r="R35" s="37"/>
    </row>
    <row r="36" spans="2:18" s="1" customFormat="1" ht="14.45" hidden="1" customHeight="1">
      <c r="B36" s="35"/>
      <c r="C36" s="36"/>
      <c r="D36" s="36"/>
      <c r="E36" s="40" t="s">
        <v>45</v>
      </c>
      <c r="F36" s="41">
        <v>0.2</v>
      </c>
      <c r="G36" s="119" t="s">
        <v>42</v>
      </c>
      <c r="H36" s="392">
        <f>ROUND((((SUM(BH94:BH101)+SUM(BH120:BH132))+SUM(BH134:BH138))),2)</f>
        <v>0</v>
      </c>
      <c r="I36" s="381"/>
      <c r="J36" s="381"/>
      <c r="K36" s="36"/>
      <c r="L36" s="275"/>
      <c r="M36" s="356">
        <v>0</v>
      </c>
      <c r="N36" s="338"/>
      <c r="O36" s="338"/>
      <c r="P36" s="338"/>
      <c r="Q36" s="36"/>
      <c r="R36" s="37"/>
    </row>
    <row r="37" spans="2:18" s="1" customFormat="1" ht="14.45" hidden="1" customHeight="1">
      <c r="B37" s="35"/>
      <c r="C37" s="36"/>
      <c r="D37" s="36"/>
      <c r="E37" s="40" t="s">
        <v>46</v>
      </c>
      <c r="F37" s="41">
        <v>0</v>
      </c>
      <c r="G37" s="119" t="s">
        <v>42</v>
      </c>
      <c r="H37" s="392">
        <f>ROUND((((SUM(BI94:BI101)+SUM(BI120:BI132))+SUM(BI134:BI138))),2)</f>
        <v>0</v>
      </c>
      <c r="I37" s="381"/>
      <c r="J37" s="381"/>
      <c r="K37" s="36"/>
      <c r="L37" s="275"/>
      <c r="M37" s="356">
        <v>0</v>
      </c>
      <c r="N37" s="338"/>
      <c r="O37" s="338"/>
      <c r="P37" s="338"/>
      <c r="Q37" s="36"/>
      <c r="R37" s="37"/>
    </row>
    <row r="38" spans="2:18" s="1" customFormat="1" ht="6.95" customHeight="1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275"/>
      <c r="M38" s="275"/>
      <c r="N38" s="275"/>
      <c r="O38" s="275"/>
      <c r="P38" s="275"/>
      <c r="Q38" s="36"/>
      <c r="R38" s="37"/>
    </row>
    <row r="39" spans="2:18" s="1" customFormat="1" ht="25.35" customHeight="1">
      <c r="B39" s="35"/>
      <c r="C39" s="115"/>
      <c r="D39" s="120" t="s">
        <v>47</v>
      </c>
      <c r="E39" s="70"/>
      <c r="F39" s="70"/>
      <c r="G39" s="121" t="s">
        <v>48</v>
      </c>
      <c r="H39" s="122" t="s">
        <v>49</v>
      </c>
      <c r="I39" s="70"/>
      <c r="J39" s="70"/>
      <c r="K39" s="70"/>
      <c r="L39" s="357">
        <f>SUM(M31:M37)</f>
        <v>0</v>
      </c>
      <c r="M39" s="357"/>
      <c r="N39" s="357"/>
      <c r="O39" s="357"/>
      <c r="P39" s="358"/>
      <c r="Q39" s="115"/>
      <c r="R39" s="37"/>
    </row>
    <row r="40" spans="2:18" s="1" customFormat="1" ht="14.45" customHeight="1"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7"/>
    </row>
    <row r="41" spans="2:18" s="1" customFormat="1" ht="14.45" customHeight="1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7"/>
    </row>
    <row r="42" spans="2:18">
      <c r="B42" s="2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3"/>
    </row>
    <row r="43" spans="2:18">
      <c r="B43" s="22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3"/>
    </row>
    <row r="44" spans="2:18">
      <c r="B44" s="2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3"/>
    </row>
    <row r="45" spans="2:18">
      <c r="B45" s="22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3"/>
    </row>
    <row r="46" spans="2:18">
      <c r="B46" s="22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3"/>
    </row>
    <row r="47" spans="2:18">
      <c r="B47" s="22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3"/>
    </row>
    <row r="48" spans="2:18">
      <c r="B48" s="22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3"/>
    </row>
    <row r="49" spans="2:18">
      <c r="B49" s="22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3"/>
    </row>
    <row r="50" spans="2:18" s="1" customFormat="1" ht="15">
      <c r="B50" s="35"/>
      <c r="C50" s="36"/>
      <c r="D50" s="45" t="s">
        <v>50</v>
      </c>
      <c r="E50" s="46"/>
      <c r="F50" s="46"/>
      <c r="G50" s="46"/>
      <c r="H50" s="47"/>
      <c r="I50" s="36"/>
      <c r="J50" s="45" t="s">
        <v>51</v>
      </c>
      <c r="K50" s="46"/>
      <c r="L50" s="46"/>
      <c r="M50" s="46"/>
      <c r="N50" s="46"/>
      <c r="O50" s="46"/>
      <c r="P50" s="47"/>
      <c r="Q50" s="36"/>
      <c r="R50" s="37"/>
    </row>
    <row r="51" spans="2:18">
      <c r="B51" s="22"/>
      <c r="C51" s="26"/>
      <c r="D51" s="48"/>
      <c r="E51" s="26"/>
      <c r="F51" s="26"/>
      <c r="G51" s="26"/>
      <c r="H51" s="49"/>
      <c r="I51" s="26"/>
      <c r="J51" s="48"/>
      <c r="K51" s="26"/>
      <c r="L51" s="26"/>
      <c r="M51" s="26"/>
      <c r="N51" s="26"/>
      <c r="O51" s="26"/>
      <c r="P51" s="49"/>
      <c r="Q51" s="26"/>
      <c r="R51" s="23"/>
    </row>
    <row r="52" spans="2:18">
      <c r="B52" s="22"/>
      <c r="C52" s="26"/>
      <c r="D52" s="48"/>
      <c r="E52" s="26"/>
      <c r="F52" s="26"/>
      <c r="G52" s="26"/>
      <c r="H52" s="49"/>
      <c r="I52" s="26"/>
      <c r="J52" s="48"/>
      <c r="K52" s="26"/>
      <c r="L52" s="26"/>
      <c r="M52" s="26"/>
      <c r="N52" s="26"/>
      <c r="O52" s="26"/>
      <c r="P52" s="49"/>
      <c r="Q52" s="26"/>
      <c r="R52" s="23"/>
    </row>
    <row r="53" spans="2:18">
      <c r="B53" s="22"/>
      <c r="C53" s="26"/>
      <c r="D53" s="48"/>
      <c r="E53" s="26"/>
      <c r="F53" s="26"/>
      <c r="G53" s="26"/>
      <c r="H53" s="49"/>
      <c r="I53" s="26"/>
      <c r="J53" s="48"/>
      <c r="K53" s="26"/>
      <c r="L53" s="26"/>
      <c r="M53" s="26"/>
      <c r="N53" s="26"/>
      <c r="O53" s="26"/>
      <c r="P53" s="49"/>
      <c r="Q53" s="26"/>
      <c r="R53" s="23"/>
    </row>
    <row r="54" spans="2:18">
      <c r="B54" s="22"/>
      <c r="C54" s="26"/>
      <c r="D54" s="48"/>
      <c r="E54" s="26"/>
      <c r="F54" s="26"/>
      <c r="G54" s="26"/>
      <c r="H54" s="49"/>
      <c r="I54" s="26"/>
      <c r="J54" s="48"/>
      <c r="K54" s="26"/>
      <c r="L54" s="26"/>
      <c r="M54" s="26"/>
      <c r="N54" s="26"/>
      <c r="O54" s="26"/>
      <c r="P54" s="49"/>
      <c r="Q54" s="26"/>
      <c r="R54" s="23"/>
    </row>
    <row r="55" spans="2:18">
      <c r="B55" s="22"/>
      <c r="C55" s="26"/>
      <c r="D55" s="48"/>
      <c r="E55" s="26"/>
      <c r="F55" s="26"/>
      <c r="G55" s="26"/>
      <c r="H55" s="49"/>
      <c r="I55" s="26"/>
      <c r="J55" s="48"/>
      <c r="K55" s="26"/>
      <c r="L55" s="26"/>
      <c r="M55" s="26"/>
      <c r="N55" s="26"/>
      <c r="O55" s="26"/>
      <c r="P55" s="49"/>
      <c r="Q55" s="26"/>
      <c r="R55" s="23"/>
    </row>
    <row r="56" spans="2:18">
      <c r="B56" s="22"/>
      <c r="C56" s="26"/>
      <c r="D56" s="48"/>
      <c r="E56" s="26"/>
      <c r="F56" s="26"/>
      <c r="G56" s="26"/>
      <c r="H56" s="49"/>
      <c r="I56" s="26"/>
      <c r="J56" s="48"/>
      <c r="K56" s="26"/>
      <c r="L56" s="26"/>
      <c r="M56" s="26"/>
      <c r="N56" s="26"/>
      <c r="O56" s="26"/>
      <c r="P56" s="49"/>
      <c r="Q56" s="26"/>
      <c r="R56" s="23"/>
    </row>
    <row r="57" spans="2:18">
      <c r="B57" s="22"/>
      <c r="C57" s="26"/>
      <c r="D57" s="48"/>
      <c r="E57" s="26"/>
      <c r="F57" s="26"/>
      <c r="G57" s="26"/>
      <c r="H57" s="49"/>
      <c r="I57" s="26"/>
      <c r="J57" s="48"/>
      <c r="K57" s="26"/>
      <c r="L57" s="26"/>
      <c r="M57" s="26"/>
      <c r="N57" s="26"/>
      <c r="O57" s="26"/>
      <c r="P57" s="49"/>
      <c r="Q57" s="26"/>
      <c r="R57" s="23"/>
    </row>
    <row r="58" spans="2:18">
      <c r="B58" s="22"/>
      <c r="C58" s="26"/>
      <c r="D58" s="48"/>
      <c r="E58" s="26"/>
      <c r="F58" s="26"/>
      <c r="G58" s="26"/>
      <c r="H58" s="49"/>
      <c r="I58" s="26"/>
      <c r="J58" s="48"/>
      <c r="K58" s="26"/>
      <c r="L58" s="26"/>
      <c r="M58" s="26"/>
      <c r="N58" s="26"/>
      <c r="O58" s="26"/>
      <c r="P58" s="49"/>
      <c r="Q58" s="26"/>
      <c r="R58" s="23"/>
    </row>
    <row r="59" spans="2:18" s="1" customFormat="1" ht="15">
      <c r="B59" s="35"/>
      <c r="C59" s="36"/>
      <c r="D59" s="50" t="s">
        <v>52</v>
      </c>
      <c r="E59" s="51"/>
      <c r="F59" s="51"/>
      <c r="G59" s="52" t="s">
        <v>53</v>
      </c>
      <c r="H59" s="53"/>
      <c r="I59" s="36"/>
      <c r="J59" s="50" t="s">
        <v>52</v>
      </c>
      <c r="K59" s="51"/>
      <c r="L59" s="51"/>
      <c r="M59" s="51"/>
      <c r="N59" s="52" t="s">
        <v>53</v>
      </c>
      <c r="O59" s="51"/>
      <c r="P59" s="53"/>
      <c r="Q59" s="36"/>
      <c r="R59" s="37"/>
    </row>
    <row r="60" spans="2:18">
      <c r="B60" s="22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3"/>
    </row>
    <row r="61" spans="2:18" s="1" customFormat="1" ht="15">
      <c r="B61" s="35"/>
      <c r="C61" s="36"/>
      <c r="D61" s="45" t="s">
        <v>54</v>
      </c>
      <c r="E61" s="46"/>
      <c r="F61" s="46"/>
      <c r="G61" s="46"/>
      <c r="H61" s="47"/>
      <c r="I61" s="36"/>
      <c r="J61" s="45" t="s">
        <v>55</v>
      </c>
      <c r="K61" s="46"/>
      <c r="L61" s="46"/>
      <c r="M61" s="46"/>
      <c r="N61" s="46"/>
      <c r="O61" s="46"/>
      <c r="P61" s="47"/>
      <c r="Q61" s="36"/>
      <c r="R61" s="37"/>
    </row>
    <row r="62" spans="2:18">
      <c r="B62" s="22"/>
      <c r="C62" s="26"/>
      <c r="D62" s="48"/>
      <c r="E62" s="26"/>
      <c r="F62" s="26"/>
      <c r="G62" s="26"/>
      <c r="H62" s="49"/>
      <c r="I62" s="26"/>
      <c r="J62" s="48"/>
      <c r="K62" s="26"/>
      <c r="L62" s="26"/>
      <c r="M62" s="26"/>
      <c r="N62" s="26"/>
      <c r="O62" s="26"/>
      <c r="P62" s="49"/>
      <c r="Q62" s="26"/>
      <c r="R62" s="23"/>
    </row>
    <row r="63" spans="2:18">
      <c r="B63" s="22"/>
      <c r="C63" s="26"/>
      <c r="D63" s="48"/>
      <c r="E63" s="26"/>
      <c r="F63" s="26"/>
      <c r="G63" s="26"/>
      <c r="H63" s="49"/>
      <c r="I63" s="26"/>
      <c r="J63" s="48"/>
      <c r="K63" s="26"/>
      <c r="L63" s="26"/>
      <c r="M63" s="26"/>
      <c r="N63" s="26"/>
      <c r="O63" s="26"/>
      <c r="P63" s="49"/>
      <c r="Q63" s="26"/>
      <c r="R63" s="23"/>
    </row>
    <row r="64" spans="2:18">
      <c r="B64" s="22"/>
      <c r="C64" s="26"/>
      <c r="D64" s="48"/>
      <c r="E64" s="26"/>
      <c r="F64" s="26"/>
      <c r="G64" s="26"/>
      <c r="H64" s="49"/>
      <c r="I64" s="26"/>
      <c r="J64" s="48"/>
      <c r="K64" s="26"/>
      <c r="L64" s="26"/>
      <c r="M64" s="26"/>
      <c r="N64" s="26"/>
      <c r="O64" s="26"/>
      <c r="P64" s="49"/>
      <c r="Q64" s="26"/>
      <c r="R64" s="23"/>
    </row>
    <row r="65" spans="2:18">
      <c r="B65" s="22"/>
      <c r="C65" s="26"/>
      <c r="D65" s="48"/>
      <c r="E65" s="26"/>
      <c r="F65" s="26"/>
      <c r="G65" s="26"/>
      <c r="H65" s="49"/>
      <c r="I65" s="26"/>
      <c r="J65" s="48"/>
      <c r="K65" s="26"/>
      <c r="L65" s="26"/>
      <c r="M65" s="26"/>
      <c r="N65" s="26"/>
      <c r="O65" s="26"/>
      <c r="P65" s="49"/>
      <c r="Q65" s="26"/>
      <c r="R65" s="23"/>
    </row>
    <row r="66" spans="2:18">
      <c r="B66" s="22"/>
      <c r="C66" s="26"/>
      <c r="D66" s="48"/>
      <c r="E66" s="26"/>
      <c r="F66" s="26"/>
      <c r="G66" s="26"/>
      <c r="H66" s="49"/>
      <c r="I66" s="26"/>
      <c r="J66" s="48"/>
      <c r="K66" s="26"/>
      <c r="L66" s="26"/>
      <c r="M66" s="26"/>
      <c r="N66" s="26"/>
      <c r="O66" s="26"/>
      <c r="P66" s="49"/>
      <c r="Q66" s="26"/>
      <c r="R66" s="23"/>
    </row>
    <row r="67" spans="2:18">
      <c r="B67" s="22"/>
      <c r="C67" s="26"/>
      <c r="D67" s="48"/>
      <c r="E67" s="26"/>
      <c r="F67" s="26"/>
      <c r="G67" s="26"/>
      <c r="H67" s="49"/>
      <c r="I67" s="26"/>
      <c r="J67" s="48"/>
      <c r="K67" s="26"/>
      <c r="L67" s="26"/>
      <c r="M67" s="26"/>
      <c r="N67" s="26"/>
      <c r="O67" s="26"/>
      <c r="P67" s="49"/>
      <c r="Q67" s="26"/>
      <c r="R67" s="23"/>
    </row>
    <row r="68" spans="2:18">
      <c r="B68" s="22"/>
      <c r="C68" s="26"/>
      <c r="D68" s="48"/>
      <c r="E68" s="26"/>
      <c r="F68" s="26"/>
      <c r="G68" s="26"/>
      <c r="H68" s="49"/>
      <c r="I68" s="26"/>
      <c r="J68" s="48"/>
      <c r="K68" s="26"/>
      <c r="L68" s="26"/>
      <c r="M68" s="26"/>
      <c r="N68" s="26"/>
      <c r="O68" s="26"/>
      <c r="P68" s="49"/>
      <c r="Q68" s="26"/>
      <c r="R68" s="23"/>
    </row>
    <row r="69" spans="2:18">
      <c r="B69" s="22"/>
      <c r="C69" s="26"/>
      <c r="D69" s="48"/>
      <c r="E69" s="26"/>
      <c r="F69" s="26"/>
      <c r="G69" s="26"/>
      <c r="H69" s="49"/>
      <c r="I69" s="26"/>
      <c r="J69" s="48"/>
      <c r="K69" s="26"/>
      <c r="L69" s="26"/>
      <c r="M69" s="26"/>
      <c r="N69" s="26"/>
      <c r="O69" s="26"/>
      <c r="P69" s="49"/>
      <c r="Q69" s="26"/>
      <c r="R69" s="23"/>
    </row>
    <row r="70" spans="2:18" s="1" customFormat="1" ht="15">
      <c r="B70" s="35"/>
      <c r="C70" s="36"/>
      <c r="D70" s="50" t="s">
        <v>52</v>
      </c>
      <c r="E70" s="51"/>
      <c r="F70" s="51"/>
      <c r="G70" s="52" t="s">
        <v>53</v>
      </c>
      <c r="H70" s="53"/>
      <c r="I70" s="36"/>
      <c r="J70" s="50" t="s">
        <v>52</v>
      </c>
      <c r="K70" s="51"/>
      <c r="L70" s="51"/>
      <c r="M70" s="51"/>
      <c r="N70" s="52" t="s">
        <v>53</v>
      </c>
      <c r="O70" s="51"/>
      <c r="P70" s="53"/>
      <c r="Q70" s="36"/>
      <c r="R70" s="37"/>
    </row>
    <row r="71" spans="2:18" s="1" customFormat="1" ht="14.45" customHeight="1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6"/>
    </row>
    <row r="75" spans="2:18" s="1" customFormat="1" ht="6.95" customHeight="1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9"/>
    </row>
    <row r="76" spans="2:18" s="1" customFormat="1" ht="36.950000000000003" customHeight="1">
      <c r="B76" s="35"/>
      <c r="C76" s="293" t="s">
        <v>133</v>
      </c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37"/>
    </row>
    <row r="77" spans="2:18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</row>
    <row r="78" spans="2:18" s="1" customFormat="1" ht="30" customHeight="1">
      <c r="B78" s="35"/>
      <c r="C78" s="30" t="s">
        <v>16</v>
      </c>
      <c r="D78" s="36"/>
      <c r="E78" s="36"/>
      <c r="F78" s="379" t="str">
        <f>F6</f>
        <v>Poradenské centrum UKF v Nitre - zmena 12/2016</v>
      </c>
      <c r="G78" s="380"/>
      <c r="H78" s="380"/>
      <c r="I78" s="380"/>
      <c r="J78" s="380"/>
      <c r="K78" s="380"/>
      <c r="L78" s="380"/>
      <c r="M78" s="380"/>
      <c r="N78" s="380"/>
      <c r="O78" s="380"/>
      <c r="P78" s="380"/>
      <c r="Q78" s="36"/>
      <c r="R78" s="37"/>
    </row>
    <row r="79" spans="2:18" ht="30" customHeight="1">
      <c r="B79" s="22"/>
      <c r="C79" s="30" t="s">
        <v>128</v>
      </c>
      <c r="D79" s="26"/>
      <c r="E79" s="26"/>
      <c r="F79" s="379" t="s">
        <v>1706</v>
      </c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26"/>
      <c r="R79" s="23"/>
    </row>
    <row r="80" spans="2:18" s="1" customFormat="1" ht="36.950000000000003" customHeight="1">
      <c r="B80" s="35"/>
      <c r="C80" s="64" t="s">
        <v>130</v>
      </c>
      <c r="D80" s="36"/>
      <c r="E80" s="36"/>
      <c r="F80" s="295" t="str">
        <f>F8</f>
        <v>007 - Štrukturovaná kabeláž</v>
      </c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6"/>
      <c r="R80" s="37"/>
    </row>
    <row r="81" spans="2:65" s="1" customFormat="1" ht="6.95" customHeight="1"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</row>
    <row r="82" spans="2:65" s="1" customFormat="1" ht="18" customHeight="1">
      <c r="B82" s="35"/>
      <c r="C82" s="30" t="s">
        <v>20</v>
      </c>
      <c r="D82" s="36"/>
      <c r="E82" s="36"/>
      <c r="F82" s="28" t="str">
        <f>F10</f>
        <v>Trieda A.Hlinku 1, Nitra</v>
      </c>
      <c r="G82" s="36"/>
      <c r="H82" s="36"/>
      <c r="I82" s="36"/>
      <c r="J82" s="36"/>
      <c r="K82" s="30" t="s">
        <v>22</v>
      </c>
      <c r="L82" s="36"/>
      <c r="M82" s="382" t="str">
        <f>IF(O10="","",O10)</f>
        <v>19. 12. 2016</v>
      </c>
      <c r="N82" s="382"/>
      <c r="O82" s="382"/>
      <c r="P82" s="382"/>
      <c r="Q82" s="36"/>
      <c r="R82" s="37"/>
    </row>
    <row r="83" spans="2:65" s="1" customFormat="1" ht="6.95" customHeight="1"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</row>
    <row r="84" spans="2:65" s="1" customFormat="1" ht="15">
      <c r="B84" s="35"/>
      <c r="C84" s="30" t="s">
        <v>24</v>
      </c>
      <c r="D84" s="36"/>
      <c r="E84" s="36"/>
      <c r="F84" s="28" t="str">
        <f>E13</f>
        <v>UKF Nitra</v>
      </c>
      <c r="G84" s="36"/>
      <c r="H84" s="36"/>
      <c r="I84" s="36"/>
      <c r="J84" s="36"/>
      <c r="K84" s="30" t="s">
        <v>30</v>
      </c>
      <c r="L84" s="36"/>
      <c r="M84" s="306" t="str">
        <f>E19</f>
        <v>SH final s.r.o. Nitra</v>
      </c>
      <c r="N84" s="306"/>
      <c r="O84" s="306"/>
      <c r="P84" s="306"/>
      <c r="Q84" s="306"/>
      <c r="R84" s="37"/>
    </row>
    <row r="85" spans="2:65" s="1" customFormat="1" ht="14.45" customHeight="1">
      <c r="B85" s="35"/>
      <c r="C85" s="30" t="s">
        <v>28</v>
      </c>
      <c r="D85" s="36"/>
      <c r="E85" s="36"/>
      <c r="F85" s="28" t="str">
        <f>IF(E16="","",E16)</f>
        <v>Vyplň údaj</v>
      </c>
      <c r="G85" s="36"/>
      <c r="H85" s="36"/>
      <c r="I85" s="36"/>
      <c r="J85" s="36"/>
      <c r="K85" s="30" t="s">
        <v>34</v>
      </c>
      <c r="L85" s="36"/>
      <c r="M85" s="306" t="str">
        <f>E22</f>
        <v>Morez s.r.o.</v>
      </c>
      <c r="N85" s="306"/>
      <c r="O85" s="306"/>
      <c r="P85" s="306"/>
      <c r="Q85" s="306"/>
      <c r="R85" s="37"/>
    </row>
    <row r="86" spans="2:65" s="1" customFormat="1" ht="10.35" customHeight="1"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</row>
    <row r="87" spans="2:65" s="1" customFormat="1" ht="29.25" customHeight="1">
      <c r="B87" s="35"/>
      <c r="C87" s="390" t="s">
        <v>134</v>
      </c>
      <c r="D87" s="391"/>
      <c r="E87" s="391"/>
      <c r="F87" s="391"/>
      <c r="G87" s="391"/>
      <c r="H87" s="115"/>
      <c r="I87" s="115"/>
      <c r="J87" s="115"/>
      <c r="K87" s="115"/>
      <c r="L87" s="115"/>
      <c r="M87" s="115"/>
      <c r="N87" s="390" t="s">
        <v>135</v>
      </c>
      <c r="O87" s="391"/>
      <c r="P87" s="391"/>
      <c r="Q87" s="391"/>
      <c r="R87" s="37"/>
    </row>
    <row r="88" spans="2:65" s="1" customFormat="1" ht="10.35" customHeight="1"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</row>
    <row r="89" spans="2:65" s="1" customFormat="1" ht="29.25" customHeight="1">
      <c r="B89" s="35"/>
      <c r="C89" s="123" t="s">
        <v>136</v>
      </c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287">
        <f>N120</f>
        <v>0</v>
      </c>
      <c r="O89" s="388"/>
      <c r="P89" s="388"/>
      <c r="Q89" s="388"/>
      <c r="R89" s="37"/>
      <c r="AU89" s="18" t="s">
        <v>137</v>
      </c>
    </row>
    <row r="90" spans="2:65" s="7" customFormat="1" ht="24.95" customHeight="1">
      <c r="B90" s="124"/>
      <c r="C90" s="125"/>
      <c r="D90" s="126" t="s">
        <v>1463</v>
      </c>
      <c r="E90" s="125"/>
      <c r="F90" s="125"/>
      <c r="G90" s="125"/>
      <c r="H90" s="125"/>
      <c r="I90" s="125"/>
      <c r="J90" s="125"/>
      <c r="K90" s="125"/>
      <c r="L90" s="125"/>
      <c r="M90" s="125"/>
      <c r="N90" s="386">
        <f>N121</f>
        <v>0</v>
      </c>
      <c r="O90" s="387"/>
      <c r="P90" s="387"/>
      <c r="Q90" s="387"/>
      <c r="R90" s="127"/>
    </row>
    <row r="91" spans="2:65" s="8" customFormat="1" ht="19.899999999999999" customHeight="1">
      <c r="B91" s="128"/>
      <c r="C91" s="94"/>
      <c r="D91" s="105" t="s">
        <v>1643</v>
      </c>
      <c r="E91" s="94"/>
      <c r="F91" s="94"/>
      <c r="G91" s="94"/>
      <c r="H91" s="94"/>
      <c r="I91" s="94"/>
      <c r="J91" s="94"/>
      <c r="K91" s="94"/>
      <c r="L91" s="94"/>
      <c r="M91" s="94"/>
      <c r="N91" s="284">
        <f>N122</f>
        <v>0</v>
      </c>
      <c r="O91" s="285"/>
      <c r="P91" s="285"/>
      <c r="Q91" s="285"/>
      <c r="R91" s="129"/>
    </row>
    <row r="92" spans="2:65" s="7" customFormat="1" ht="21.75" customHeight="1">
      <c r="B92" s="124"/>
      <c r="C92" s="125"/>
      <c r="D92" s="126" t="s">
        <v>164</v>
      </c>
      <c r="E92" s="125"/>
      <c r="F92" s="125"/>
      <c r="G92" s="125"/>
      <c r="H92" s="125"/>
      <c r="I92" s="125"/>
      <c r="J92" s="125"/>
      <c r="K92" s="125"/>
      <c r="L92" s="125"/>
      <c r="M92" s="125"/>
      <c r="N92" s="370">
        <f>N133</f>
        <v>0</v>
      </c>
      <c r="O92" s="387"/>
      <c r="P92" s="387"/>
      <c r="Q92" s="387"/>
      <c r="R92" s="127"/>
    </row>
    <row r="93" spans="2:65" s="1" customFormat="1" ht="21.75" customHeight="1"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7"/>
    </row>
    <row r="94" spans="2:65" s="1" customFormat="1" ht="29.25" customHeight="1">
      <c r="B94" s="35"/>
      <c r="C94" s="123" t="s">
        <v>165</v>
      </c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88">
        <f>ROUND(N95+N96+N97+N98+N99+N100,2)</f>
        <v>0</v>
      </c>
      <c r="O94" s="389"/>
      <c r="P94" s="389"/>
      <c r="Q94" s="389"/>
      <c r="R94" s="37"/>
      <c r="T94" s="130"/>
      <c r="U94" s="131" t="s">
        <v>40</v>
      </c>
    </row>
    <row r="95" spans="2:65" s="1" customFormat="1" ht="18" customHeight="1">
      <c r="B95" s="132"/>
      <c r="C95" s="133"/>
      <c r="D95" s="281" t="s">
        <v>166</v>
      </c>
      <c r="E95" s="344"/>
      <c r="F95" s="344"/>
      <c r="G95" s="344"/>
      <c r="H95" s="344"/>
      <c r="I95" s="133"/>
      <c r="J95" s="133"/>
      <c r="K95" s="133"/>
      <c r="L95" s="133"/>
      <c r="M95" s="133"/>
      <c r="N95" s="283">
        <f>ROUND(N89*T95,2)</f>
        <v>0</v>
      </c>
      <c r="O95" s="345"/>
      <c r="P95" s="345"/>
      <c r="Q95" s="345"/>
      <c r="R95" s="135"/>
      <c r="S95" s="133"/>
      <c r="T95" s="136"/>
      <c r="U95" s="137" t="s">
        <v>43</v>
      </c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138"/>
      <c r="AI95" s="138"/>
      <c r="AJ95" s="138"/>
      <c r="AK95" s="138"/>
      <c r="AL95" s="138"/>
      <c r="AM95" s="138"/>
      <c r="AN95" s="138"/>
      <c r="AO95" s="138"/>
      <c r="AP95" s="138"/>
      <c r="AQ95" s="138"/>
      <c r="AR95" s="138"/>
      <c r="AS95" s="138"/>
      <c r="AT95" s="138"/>
      <c r="AU95" s="138"/>
      <c r="AV95" s="138"/>
      <c r="AW95" s="138"/>
      <c r="AX95" s="138"/>
      <c r="AY95" s="139" t="s">
        <v>167</v>
      </c>
      <c r="AZ95" s="138"/>
      <c r="BA95" s="138"/>
      <c r="BB95" s="138"/>
      <c r="BC95" s="138"/>
      <c r="BD95" s="138"/>
      <c r="BE95" s="140">
        <f t="shared" ref="BE95:BE100" si="0">IF(U95="základná",N95,0)</f>
        <v>0</v>
      </c>
      <c r="BF95" s="140">
        <f t="shared" ref="BF95:BF100" si="1">IF(U95="znížená",N95,0)</f>
        <v>0</v>
      </c>
      <c r="BG95" s="140">
        <f t="shared" ref="BG95:BG100" si="2">IF(U95="zákl. prenesená",N95,0)</f>
        <v>0</v>
      </c>
      <c r="BH95" s="140">
        <f t="shared" ref="BH95:BH100" si="3">IF(U95="zníž. prenesená",N95,0)</f>
        <v>0</v>
      </c>
      <c r="BI95" s="140">
        <f t="shared" ref="BI95:BI100" si="4">IF(U95="nulová",N95,0)</f>
        <v>0</v>
      </c>
      <c r="BJ95" s="139" t="s">
        <v>87</v>
      </c>
      <c r="BK95" s="138"/>
      <c r="BL95" s="138"/>
      <c r="BM95" s="138"/>
    </row>
    <row r="96" spans="2:65" s="1" customFormat="1" ht="18" customHeight="1">
      <c r="B96" s="132"/>
      <c r="C96" s="133"/>
      <c r="D96" s="281" t="s">
        <v>168</v>
      </c>
      <c r="E96" s="344"/>
      <c r="F96" s="344"/>
      <c r="G96" s="344"/>
      <c r="H96" s="344"/>
      <c r="I96" s="133"/>
      <c r="J96" s="133"/>
      <c r="K96" s="133"/>
      <c r="L96" s="133"/>
      <c r="M96" s="133"/>
      <c r="N96" s="283">
        <f>ROUND(N89*T96,2)</f>
        <v>0</v>
      </c>
      <c r="O96" s="345"/>
      <c r="P96" s="345"/>
      <c r="Q96" s="345"/>
      <c r="R96" s="135"/>
      <c r="S96" s="133"/>
      <c r="T96" s="136"/>
      <c r="U96" s="137" t="s">
        <v>43</v>
      </c>
      <c r="V96" s="138"/>
      <c r="W96" s="138"/>
      <c r="X96" s="138"/>
      <c r="Y96" s="138"/>
      <c r="Z96" s="138"/>
      <c r="AA96" s="138"/>
      <c r="AB96" s="138"/>
      <c r="AC96" s="138"/>
      <c r="AD96" s="138"/>
      <c r="AE96" s="138"/>
      <c r="AF96" s="138"/>
      <c r="AG96" s="138"/>
      <c r="AH96" s="138"/>
      <c r="AI96" s="138"/>
      <c r="AJ96" s="138"/>
      <c r="AK96" s="138"/>
      <c r="AL96" s="138"/>
      <c r="AM96" s="138"/>
      <c r="AN96" s="138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9" t="s">
        <v>167</v>
      </c>
      <c r="AZ96" s="138"/>
      <c r="BA96" s="138"/>
      <c r="BB96" s="138"/>
      <c r="BC96" s="138"/>
      <c r="BD96" s="138"/>
      <c r="BE96" s="140">
        <f t="shared" si="0"/>
        <v>0</v>
      </c>
      <c r="BF96" s="140">
        <f t="shared" si="1"/>
        <v>0</v>
      </c>
      <c r="BG96" s="140">
        <f t="shared" si="2"/>
        <v>0</v>
      </c>
      <c r="BH96" s="140">
        <f t="shared" si="3"/>
        <v>0</v>
      </c>
      <c r="BI96" s="140">
        <f t="shared" si="4"/>
        <v>0</v>
      </c>
      <c r="BJ96" s="139" t="s">
        <v>87</v>
      </c>
      <c r="BK96" s="138"/>
      <c r="BL96" s="138"/>
      <c r="BM96" s="138"/>
    </row>
    <row r="97" spans="2:65" s="1" customFormat="1" ht="18" customHeight="1">
      <c r="B97" s="132"/>
      <c r="C97" s="133"/>
      <c r="D97" s="281" t="s">
        <v>169</v>
      </c>
      <c r="E97" s="344"/>
      <c r="F97" s="344"/>
      <c r="G97" s="344"/>
      <c r="H97" s="344"/>
      <c r="I97" s="133"/>
      <c r="J97" s="133"/>
      <c r="K97" s="133"/>
      <c r="L97" s="133"/>
      <c r="M97" s="133"/>
      <c r="N97" s="283">
        <f>ROUND(N89*T97,2)</f>
        <v>0</v>
      </c>
      <c r="O97" s="345"/>
      <c r="P97" s="345"/>
      <c r="Q97" s="345"/>
      <c r="R97" s="135"/>
      <c r="S97" s="133"/>
      <c r="T97" s="136"/>
      <c r="U97" s="137" t="s">
        <v>43</v>
      </c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9" t="s">
        <v>167</v>
      </c>
      <c r="AZ97" s="138"/>
      <c r="BA97" s="138"/>
      <c r="BB97" s="138"/>
      <c r="BC97" s="138"/>
      <c r="BD97" s="138"/>
      <c r="BE97" s="140">
        <f t="shared" si="0"/>
        <v>0</v>
      </c>
      <c r="BF97" s="140">
        <f t="shared" si="1"/>
        <v>0</v>
      </c>
      <c r="BG97" s="140">
        <f t="shared" si="2"/>
        <v>0</v>
      </c>
      <c r="BH97" s="140">
        <f t="shared" si="3"/>
        <v>0</v>
      </c>
      <c r="BI97" s="140">
        <f t="shared" si="4"/>
        <v>0</v>
      </c>
      <c r="BJ97" s="139" t="s">
        <v>87</v>
      </c>
      <c r="BK97" s="138"/>
      <c r="BL97" s="138"/>
      <c r="BM97" s="138"/>
    </row>
    <row r="98" spans="2:65" s="1" customFormat="1" ht="18" customHeight="1">
      <c r="B98" s="132"/>
      <c r="C98" s="133"/>
      <c r="D98" s="281" t="s">
        <v>170</v>
      </c>
      <c r="E98" s="344"/>
      <c r="F98" s="344"/>
      <c r="G98" s="344"/>
      <c r="H98" s="344"/>
      <c r="I98" s="133"/>
      <c r="J98" s="133"/>
      <c r="K98" s="133"/>
      <c r="L98" s="133"/>
      <c r="M98" s="133"/>
      <c r="N98" s="283">
        <f>ROUND(N89*T98,2)</f>
        <v>0</v>
      </c>
      <c r="O98" s="345"/>
      <c r="P98" s="345"/>
      <c r="Q98" s="345"/>
      <c r="R98" s="135"/>
      <c r="S98" s="133"/>
      <c r="T98" s="136"/>
      <c r="U98" s="137" t="s">
        <v>43</v>
      </c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138"/>
      <c r="AX98" s="138"/>
      <c r="AY98" s="139" t="s">
        <v>167</v>
      </c>
      <c r="AZ98" s="138"/>
      <c r="BA98" s="138"/>
      <c r="BB98" s="138"/>
      <c r="BC98" s="138"/>
      <c r="BD98" s="138"/>
      <c r="BE98" s="140">
        <f t="shared" si="0"/>
        <v>0</v>
      </c>
      <c r="BF98" s="140">
        <f t="shared" si="1"/>
        <v>0</v>
      </c>
      <c r="BG98" s="140">
        <f t="shared" si="2"/>
        <v>0</v>
      </c>
      <c r="BH98" s="140">
        <f t="shared" si="3"/>
        <v>0</v>
      </c>
      <c r="BI98" s="140">
        <f t="shared" si="4"/>
        <v>0</v>
      </c>
      <c r="BJ98" s="139" t="s">
        <v>87</v>
      </c>
      <c r="BK98" s="138"/>
      <c r="BL98" s="138"/>
      <c r="BM98" s="138"/>
    </row>
    <row r="99" spans="2:65" s="1" customFormat="1" ht="18" customHeight="1">
      <c r="B99" s="132"/>
      <c r="C99" s="133"/>
      <c r="D99" s="281" t="s">
        <v>171</v>
      </c>
      <c r="E99" s="344"/>
      <c r="F99" s="344"/>
      <c r="G99" s="344"/>
      <c r="H99" s="344"/>
      <c r="I99" s="133"/>
      <c r="J99" s="133"/>
      <c r="K99" s="133"/>
      <c r="L99" s="133"/>
      <c r="M99" s="133"/>
      <c r="N99" s="283">
        <f>ROUND(N89*T99,2)</f>
        <v>0</v>
      </c>
      <c r="O99" s="345"/>
      <c r="P99" s="345"/>
      <c r="Q99" s="345"/>
      <c r="R99" s="135"/>
      <c r="S99" s="133"/>
      <c r="T99" s="136"/>
      <c r="U99" s="137" t="s">
        <v>43</v>
      </c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9" t="s">
        <v>167</v>
      </c>
      <c r="AZ99" s="138"/>
      <c r="BA99" s="138"/>
      <c r="BB99" s="138"/>
      <c r="BC99" s="138"/>
      <c r="BD99" s="138"/>
      <c r="BE99" s="140">
        <f t="shared" si="0"/>
        <v>0</v>
      </c>
      <c r="BF99" s="140">
        <f t="shared" si="1"/>
        <v>0</v>
      </c>
      <c r="BG99" s="140">
        <f t="shared" si="2"/>
        <v>0</v>
      </c>
      <c r="BH99" s="140">
        <f t="shared" si="3"/>
        <v>0</v>
      </c>
      <c r="BI99" s="140">
        <f t="shared" si="4"/>
        <v>0</v>
      </c>
      <c r="BJ99" s="139" t="s">
        <v>87</v>
      </c>
      <c r="BK99" s="138"/>
      <c r="BL99" s="138"/>
      <c r="BM99" s="138"/>
    </row>
    <row r="100" spans="2:65" s="1" customFormat="1" ht="18" customHeight="1">
      <c r="B100" s="132"/>
      <c r="C100" s="133"/>
      <c r="D100" s="134" t="s">
        <v>172</v>
      </c>
      <c r="E100" s="133"/>
      <c r="F100" s="133"/>
      <c r="G100" s="133"/>
      <c r="H100" s="133"/>
      <c r="I100" s="133"/>
      <c r="J100" s="133"/>
      <c r="K100" s="133"/>
      <c r="L100" s="133"/>
      <c r="M100" s="133"/>
      <c r="N100" s="283">
        <f>ROUND(N89*T100,2)</f>
        <v>0</v>
      </c>
      <c r="O100" s="345"/>
      <c r="P100" s="345"/>
      <c r="Q100" s="345"/>
      <c r="R100" s="135"/>
      <c r="S100" s="133"/>
      <c r="T100" s="141"/>
      <c r="U100" s="142" t="s">
        <v>43</v>
      </c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8"/>
      <c r="AW100" s="138"/>
      <c r="AX100" s="138"/>
      <c r="AY100" s="139" t="s">
        <v>173</v>
      </c>
      <c r="AZ100" s="138"/>
      <c r="BA100" s="138"/>
      <c r="BB100" s="138"/>
      <c r="BC100" s="138"/>
      <c r="BD100" s="138"/>
      <c r="BE100" s="140">
        <f t="shared" si="0"/>
        <v>0</v>
      </c>
      <c r="BF100" s="140">
        <f t="shared" si="1"/>
        <v>0</v>
      </c>
      <c r="BG100" s="140">
        <f t="shared" si="2"/>
        <v>0</v>
      </c>
      <c r="BH100" s="140">
        <f t="shared" si="3"/>
        <v>0</v>
      </c>
      <c r="BI100" s="140">
        <f t="shared" si="4"/>
        <v>0</v>
      </c>
      <c r="BJ100" s="139" t="s">
        <v>87</v>
      </c>
      <c r="BK100" s="138"/>
      <c r="BL100" s="138"/>
      <c r="BM100" s="138"/>
    </row>
    <row r="101" spans="2:65" s="1" customFormat="1"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7"/>
    </row>
    <row r="102" spans="2:65" s="1" customFormat="1" ht="29.25" customHeight="1">
      <c r="B102" s="35"/>
      <c r="C102" s="114" t="s">
        <v>122</v>
      </c>
      <c r="D102" s="115"/>
      <c r="E102" s="115"/>
      <c r="F102" s="115"/>
      <c r="G102" s="115"/>
      <c r="H102" s="115"/>
      <c r="I102" s="115"/>
      <c r="J102" s="115"/>
      <c r="K102" s="115"/>
      <c r="L102" s="346">
        <f>ROUND(SUM(N89+N94),2)</f>
        <v>0</v>
      </c>
      <c r="M102" s="346"/>
      <c r="N102" s="346"/>
      <c r="O102" s="346"/>
      <c r="P102" s="346"/>
      <c r="Q102" s="346"/>
      <c r="R102" s="37"/>
    </row>
    <row r="103" spans="2:65" s="1" customFormat="1" ht="6.95" customHeight="1"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6"/>
    </row>
    <row r="107" spans="2:65" s="1" customFormat="1" ht="6.95" customHeight="1">
      <c r="B107" s="57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9"/>
    </row>
    <row r="108" spans="2:65" s="1" customFormat="1" ht="36.950000000000003" customHeight="1">
      <c r="B108" s="35"/>
      <c r="C108" s="293" t="s">
        <v>174</v>
      </c>
      <c r="D108" s="381"/>
      <c r="E108" s="381"/>
      <c r="F108" s="381"/>
      <c r="G108" s="381"/>
      <c r="H108" s="381"/>
      <c r="I108" s="381"/>
      <c r="J108" s="381"/>
      <c r="K108" s="381"/>
      <c r="L108" s="381"/>
      <c r="M108" s="381"/>
      <c r="N108" s="381"/>
      <c r="O108" s="381"/>
      <c r="P108" s="381"/>
      <c r="Q108" s="381"/>
      <c r="R108" s="37"/>
    </row>
    <row r="109" spans="2:65" s="1" customFormat="1" ht="6.95" customHeight="1">
      <c r="B109" s="35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7"/>
    </row>
    <row r="110" spans="2:65" s="1" customFormat="1" ht="30" customHeight="1">
      <c r="B110" s="35"/>
      <c r="C110" s="30" t="s">
        <v>16</v>
      </c>
      <c r="D110" s="36"/>
      <c r="E110" s="36"/>
      <c r="F110" s="379" t="str">
        <f>F6</f>
        <v>Poradenské centrum UKF v Nitre - zmena 12/2016</v>
      </c>
      <c r="G110" s="380"/>
      <c r="H110" s="380"/>
      <c r="I110" s="380"/>
      <c r="J110" s="380"/>
      <c r="K110" s="380"/>
      <c r="L110" s="380"/>
      <c r="M110" s="380"/>
      <c r="N110" s="380"/>
      <c r="O110" s="380"/>
      <c r="P110" s="380"/>
      <c r="Q110" s="36"/>
      <c r="R110" s="37"/>
    </row>
    <row r="111" spans="2:65" ht="30" customHeight="1">
      <c r="B111" s="22"/>
      <c r="C111" s="30" t="s">
        <v>128</v>
      </c>
      <c r="D111" s="26"/>
      <c r="E111" s="26"/>
      <c r="F111" s="379" t="s">
        <v>1706</v>
      </c>
      <c r="G111" s="307"/>
      <c r="H111" s="307"/>
      <c r="I111" s="307"/>
      <c r="J111" s="307"/>
      <c r="K111" s="307"/>
      <c r="L111" s="307"/>
      <c r="M111" s="307"/>
      <c r="N111" s="307"/>
      <c r="O111" s="307"/>
      <c r="P111" s="307"/>
      <c r="Q111" s="26"/>
      <c r="R111" s="23"/>
    </row>
    <row r="112" spans="2:65" s="1" customFormat="1" ht="36.950000000000003" customHeight="1">
      <c r="B112" s="35"/>
      <c r="C112" s="64" t="s">
        <v>130</v>
      </c>
      <c r="D112" s="36"/>
      <c r="E112" s="36"/>
      <c r="F112" s="295" t="str">
        <f>F8</f>
        <v>007 - Štrukturovaná kabeláž</v>
      </c>
      <c r="G112" s="381"/>
      <c r="H112" s="381"/>
      <c r="I112" s="381"/>
      <c r="J112" s="381"/>
      <c r="K112" s="381"/>
      <c r="L112" s="381"/>
      <c r="M112" s="381"/>
      <c r="N112" s="381"/>
      <c r="O112" s="381"/>
      <c r="P112" s="381"/>
      <c r="Q112" s="36"/>
      <c r="R112" s="37"/>
    </row>
    <row r="113" spans="2:65" s="1" customFormat="1" ht="6.95" customHeight="1">
      <c r="B113" s="35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7"/>
    </row>
    <row r="114" spans="2:65" s="1" customFormat="1" ht="18" customHeight="1">
      <c r="B114" s="35"/>
      <c r="C114" s="30" t="s">
        <v>20</v>
      </c>
      <c r="D114" s="36"/>
      <c r="E114" s="36"/>
      <c r="F114" s="28" t="str">
        <f>F10</f>
        <v>Trieda A.Hlinku 1, Nitra</v>
      </c>
      <c r="G114" s="36"/>
      <c r="H114" s="36"/>
      <c r="I114" s="36"/>
      <c r="J114" s="36"/>
      <c r="K114" s="30" t="s">
        <v>22</v>
      </c>
      <c r="L114" s="36"/>
      <c r="M114" s="382" t="str">
        <f>IF(O10="","",O10)</f>
        <v>19. 12. 2016</v>
      </c>
      <c r="N114" s="382"/>
      <c r="O114" s="382"/>
      <c r="P114" s="382"/>
      <c r="Q114" s="36"/>
      <c r="R114" s="37"/>
    </row>
    <row r="115" spans="2:65" s="1" customFormat="1" ht="6.95" customHeight="1"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7"/>
    </row>
    <row r="116" spans="2:65" s="1" customFormat="1" ht="15">
      <c r="B116" s="35"/>
      <c r="C116" s="30" t="s">
        <v>24</v>
      </c>
      <c r="D116" s="36"/>
      <c r="E116" s="36"/>
      <c r="F116" s="28" t="str">
        <f>E13</f>
        <v>UKF Nitra</v>
      </c>
      <c r="G116" s="36"/>
      <c r="H116" s="36"/>
      <c r="I116" s="36"/>
      <c r="J116" s="36"/>
      <c r="K116" s="30" t="s">
        <v>30</v>
      </c>
      <c r="L116" s="36"/>
      <c r="M116" s="306" t="str">
        <f>E19</f>
        <v>SH final s.r.o. Nitra</v>
      </c>
      <c r="N116" s="306"/>
      <c r="O116" s="306"/>
      <c r="P116" s="306"/>
      <c r="Q116" s="306"/>
      <c r="R116" s="37"/>
    </row>
    <row r="117" spans="2:65" s="1" customFormat="1" ht="14.45" customHeight="1">
      <c r="B117" s="35"/>
      <c r="C117" s="30" t="s">
        <v>28</v>
      </c>
      <c r="D117" s="36"/>
      <c r="E117" s="36"/>
      <c r="F117" s="28" t="str">
        <f>IF(E16="","",E16)</f>
        <v>Vyplň údaj</v>
      </c>
      <c r="G117" s="36"/>
      <c r="H117" s="36"/>
      <c r="I117" s="36"/>
      <c r="J117" s="36"/>
      <c r="K117" s="30" t="s">
        <v>34</v>
      </c>
      <c r="L117" s="36"/>
      <c r="M117" s="306" t="str">
        <f>E22</f>
        <v>Morez s.r.o.</v>
      </c>
      <c r="N117" s="306"/>
      <c r="O117" s="306"/>
      <c r="P117" s="306"/>
      <c r="Q117" s="306"/>
      <c r="R117" s="37"/>
    </row>
    <row r="118" spans="2:65" s="1" customFormat="1" ht="10.35" customHeight="1">
      <c r="B118" s="35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7"/>
    </row>
    <row r="119" spans="2:65" s="9" customFormat="1" ht="29.25" customHeight="1">
      <c r="B119" s="143"/>
      <c r="C119" s="144" t="s">
        <v>175</v>
      </c>
      <c r="D119" s="145" t="s">
        <v>176</v>
      </c>
      <c r="E119" s="145" t="s">
        <v>58</v>
      </c>
      <c r="F119" s="383" t="s">
        <v>177</v>
      </c>
      <c r="G119" s="383"/>
      <c r="H119" s="383"/>
      <c r="I119" s="383"/>
      <c r="J119" s="145" t="s">
        <v>178</v>
      </c>
      <c r="K119" s="145" t="s">
        <v>179</v>
      </c>
      <c r="L119" s="384" t="s">
        <v>180</v>
      </c>
      <c r="M119" s="384"/>
      <c r="N119" s="383" t="s">
        <v>135</v>
      </c>
      <c r="O119" s="383"/>
      <c r="P119" s="383"/>
      <c r="Q119" s="385"/>
      <c r="R119" s="146"/>
      <c r="T119" s="71" t="s">
        <v>181</v>
      </c>
      <c r="U119" s="72" t="s">
        <v>40</v>
      </c>
      <c r="V119" s="72" t="s">
        <v>182</v>
      </c>
      <c r="W119" s="72" t="s">
        <v>183</v>
      </c>
      <c r="X119" s="72" t="s">
        <v>184</v>
      </c>
      <c r="Y119" s="72" t="s">
        <v>185</v>
      </c>
      <c r="Z119" s="72" t="s">
        <v>186</v>
      </c>
      <c r="AA119" s="73" t="s">
        <v>187</v>
      </c>
    </row>
    <row r="120" spans="2:65" s="1" customFormat="1" ht="29.25" customHeight="1">
      <c r="B120" s="35"/>
      <c r="C120" s="75" t="s">
        <v>132</v>
      </c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23">
        <f>BK120</f>
        <v>0</v>
      </c>
      <c r="O120" s="324"/>
      <c r="P120" s="324"/>
      <c r="Q120" s="324"/>
      <c r="R120" s="37"/>
      <c r="T120" s="74"/>
      <c r="U120" s="46"/>
      <c r="V120" s="46"/>
      <c r="W120" s="147">
        <f>W121+W133</f>
        <v>0</v>
      </c>
      <c r="X120" s="46"/>
      <c r="Y120" s="147">
        <f>Y121+Y133</f>
        <v>0</v>
      </c>
      <c r="Z120" s="46"/>
      <c r="AA120" s="148">
        <f>AA121+AA133</f>
        <v>0</v>
      </c>
      <c r="AT120" s="18" t="s">
        <v>75</v>
      </c>
      <c r="AU120" s="18" t="s">
        <v>137</v>
      </c>
      <c r="BK120" s="149">
        <f>BK121+BK133</f>
        <v>0</v>
      </c>
    </row>
    <row r="121" spans="2:65" s="10" customFormat="1" ht="37.35" customHeight="1">
      <c r="B121" s="150"/>
      <c r="C121" s="151"/>
      <c r="D121" s="152" t="s">
        <v>1463</v>
      </c>
      <c r="E121" s="152"/>
      <c r="F121" s="152"/>
      <c r="G121" s="152"/>
      <c r="H121" s="152"/>
      <c r="I121" s="152"/>
      <c r="J121" s="152"/>
      <c r="K121" s="152"/>
      <c r="L121" s="152"/>
      <c r="M121" s="152"/>
      <c r="N121" s="325">
        <f>BK121</f>
        <v>0</v>
      </c>
      <c r="O121" s="326"/>
      <c r="P121" s="326"/>
      <c r="Q121" s="326"/>
      <c r="R121" s="153"/>
      <c r="T121" s="154"/>
      <c r="U121" s="151"/>
      <c r="V121" s="151"/>
      <c r="W121" s="155">
        <f>W122</f>
        <v>0</v>
      </c>
      <c r="X121" s="151"/>
      <c r="Y121" s="155">
        <f>Y122</f>
        <v>0</v>
      </c>
      <c r="Z121" s="151"/>
      <c r="AA121" s="156">
        <f>AA122</f>
        <v>0</v>
      </c>
      <c r="AR121" s="157" t="s">
        <v>83</v>
      </c>
      <c r="AT121" s="158" t="s">
        <v>75</v>
      </c>
      <c r="AU121" s="158" t="s">
        <v>76</v>
      </c>
      <c r="AY121" s="157" t="s">
        <v>188</v>
      </c>
      <c r="BK121" s="159">
        <f>BK122</f>
        <v>0</v>
      </c>
    </row>
    <row r="122" spans="2:65" s="10" customFormat="1" ht="19.899999999999999" customHeight="1">
      <c r="B122" s="150"/>
      <c r="C122" s="151"/>
      <c r="D122" s="160" t="s">
        <v>1643</v>
      </c>
      <c r="E122" s="160"/>
      <c r="F122" s="160"/>
      <c r="G122" s="160"/>
      <c r="H122" s="160"/>
      <c r="I122" s="160"/>
      <c r="J122" s="160"/>
      <c r="K122" s="160"/>
      <c r="L122" s="160"/>
      <c r="M122" s="160"/>
      <c r="N122" s="327">
        <f>BK122</f>
        <v>0</v>
      </c>
      <c r="O122" s="328"/>
      <c r="P122" s="328"/>
      <c r="Q122" s="328"/>
      <c r="R122" s="153"/>
      <c r="T122" s="154"/>
      <c r="U122" s="151"/>
      <c r="V122" s="151"/>
      <c r="W122" s="155">
        <f>SUM(W123:W132)</f>
        <v>0</v>
      </c>
      <c r="X122" s="151"/>
      <c r="Y122" s="155">
        <f>SUM(Y123:Y132)</f>
        <v>0</v>
      </c>
      <c r="Z122" s="151"/>
      <c r="AA122" s="156">
        <f>SUM(AA123:AA132)</f>
        <v>0</v>
      </c>
      <c r="AR122" s="157" t="s">
        <v>83</v>
      </c>
      <c r="AT122" s="158" t="s">
        <v>75</v>
      </c>
      <c r="AU122" s="158" t="s">
        <v>83</v>
      </c>
      <c r="AY122" s="157" t="s">
        <v>188</v>
      </c>
      <c r="BK122" s="159">
        <f>SUM(BK123:BK132)</f>
        <v>0</v>
      </c>
    </row>
    <row r="123" spans="2:65" s="1" customFormat="1" ht="31.5" customHeight="1">
      <c r="B123" s="132"/>
      <c r="C123" s="170" t="s">
        <v>83</v>
      </c>
      <c r="D123" s="170" t="s">
        <v>236</v>
      </c>
      <c r="E123" s="171" t="s">
        <v>1644</v>
      </c>
      <c r="F123" s="331" t="s">
        <v>1645</v>
      </c>
      <c r="G123" s="331"/>
      <c r="H123" s="331"/>
      <c r="I123" s="331"/>
      <c r="J123" s="269" t="s">
        <v>1608</v>
      </c>
      <c r="K123" s="270">
        <v>5</v>
      </c>
      <c r="L123" s="332">
        <v>0</v>
      </c>
      <c r="M123" s="332"/>
      <c r="N123" s="333">
        <f t="shared" ref="N123:N132" si="5">ROUND(L123*K123,3)</f>
        <v>0</v>
      </c>
      <c r="O123" s="321"/>
      <c r="P123" s="321"/>
      <c r="Q123" s="321"/>
      <c r="R123" s="135"/>
      <c r="T123" s="166" t="s">
        <v>5</v>
      </c>
      <c r="U123" s="42" t="s">
        <v>43</v>
      </c>
      <c r="V123" s="36"/>
      <c r="W123" s="167">
        <f t="shared" ref="W123:W132" si="6">V123*K123</f>
        <v>0</v>
      </c>
      <c r="X123" s="167">
        <v>0</v>
      </c>
      <c r="Y123" s="167">
        <f t="shared" ref="Y123:Y132" si="7">X123*K123</f>
        <v>0</v>
      </c>
      <c r="Z123" s="167">
        <v>0</v>
      </c>
      <c r="AA123" s="168">
        <f t="shared" ref="AA123:AA132" si="8">Z123*K123</f>
        <v>0</v>
      </c>
      <c r="AR123" s="18" t="s">
        <v>219</v>
      </c>
      <c r="AT123" s="18" t="s">
        <v>236</v>
      </c>
      <c r="AU123" s="18" t="s">
        <v>87</v>
      </c>
      <c r="AY123" s="18" t="s">
        <v>188</v>
      </c>
      <c r="BE123" s="109">
        <f t="shared" ref="BE123:BE132" si="9">IF(U123="základná",N123,0)</f>
        <v>0</v>
      </c>
      <c r="BF123" s="109">
        <f t="shared" ref="BF123:BF132" si="10">IF(U123="znížená",N123,0)</f>
        <v>0</v>
      </c>
      <c r="BG123" s="109">
        <f t="shared" ref="BG123:BG132" si="11">IF(U123="zákl. prenesená",N123,0)</f>
        <v>0</v>
      </c>
      <c r="BH123" s="109">
        <f t="shared" ref="BH123:BH132" si="12">IF(U123="zníž. prenesená",N123,0)</f>
        <v>0</v>
      </c>
      <c r="BI123" s="109">
        <f t="shared" ref="BI123:BI132" si="13">IF(U123="nulová",N123,0)</f>
        <v>0</v>
      </c>
      <c r="BJ123" s="18" t="s">
        <v>87</v>
      </c>
      <c r="BK123" s="169">
        <f t="shared" ref="BK123:BK132" si="14">ROUND(L123*K123,3)</f>
        <v>0</v>
      </c>
      <c r="BL123" s="18" t="s">
        <v>193</v>
      </c>
      <c r="BM123" s="18" t="s">
        <v>87</v>
      </c>
    </row>
    <row r="124" spans="2:65" s="1" customFormat="1" ht="22.5" customHeight="1">
      <c r="B124" s="132"/>
      <c r="C124" s="161" t="s">
        <v>87</v>
      </c>
      <c r="D124" s="161" t="s">
        <v>189</v>
      </c>
      <c r="E124" s="162" t="s">
        <v>1646</v>
      </c>
      <c r="F124" s="319" t="s">
        <v>1559</v>
      </c>
      <c r="G124" s="319"/>
      <c r="H124" s="319"/>
      <c r="I124" s="319"/>
      <c r="J124" s="265" t="s">
        <v>1608</v>
      </c>
      <c r="K124" s="266">
        <v>5</v>
      </c>
      <c r="L124" s="320">
        <v>0</v>
      </c>
      <c r="M124" s="320"/>
      <c r="N124" s="321">
        <f t="shared" si="5"/>
        <v>0</v>
      </c>
      <c r="O124" s="321"/>
      <c r="P124" s="321"/>
      <c r="Q124" s="321"/>
      <c r="R124" s="135"/>
      <c r="T124" s="166" t="s">
        <v>5</v>
      </c>
      <c r="U124" s="42" t="s">
        <v>43</v>
      </c>
      <c r="V124" s="36"/>
      <c r="W124" s="167">
        <f t="shared" si="6"/>
        <v>0</v>
      </c>
      <c r="X124" s="167">
        <v>0</v>
      </c>
      <c r="Y124" s="167">
        <f t="shared" si="7"/>
        <v>0</v>
      </c>
      <c r="Z124" s="167">
        <v>0</v>
      </c>
      <c r="AA124" s="168">
        <f t="shared" si="8"/>
        <v>0</v>
      </c>
      <c r="AR124" s="18" t="s">
        <v>193</v>
      </c>
      <c r="AT124" s="18" t="s">
        <v>189</v>
      </c>
      <c r="AU124" s="18" t="s">
        <v>87</v>
      </c>
      <c r="AY124" s="18" t="s">
        <v>188</v>
      </c>
      <c r="BE124" s="109">
        <f t="shared" si="9"/>
        <v>0</v>
      </c>
      <c r="BF124" s="109">
        <f t="shared" si="10"/>
        <v>0</v>
      </c>
      <c r="BG124" s="109">
        <f t="shared" si="11"/>
        <v>0</v>
      </c>
      <c r="BH124" s="109">
        <f t="shared" si="12"/>
        <v>0</v>
      </c>
      <c r="BI124" s="109">
        <f t="shared" si="13"/>
        <v>0</v>
      </c>
      <c r="BJ124" s="18" t="s">
        <v>87</v>
      </c>
      <c r="BK124" s="169">
        <f t="shared" si="14"/>
        <v>0</v>
      </c>
      <c r="BL124" s="18" t="s">
        <v>193</v>
      </c>
      <c r="BM124" s="18" t="s">
        <v>193</v>
      </c>
    </row>
    <row r="125" spans="2:65" s="1" customFormat="1" ht="22.5" customHeight="1">
      <c r="B125" s="132"/>
      <c r="C125" s="170" t="s">
        <v>199</v>
      </c>
      <c r="D125" s="170" t="s">
        <v>236</v>
      </c>
      <c r="E125" s="171" t="s">
        <v>1656</v>
      </c>
      <c r="F125" s="331" t="s">
        <v>1657</v>
      </c>
      <c r="G125" s="331"/>
      <c r="H125" s="331"/>
      <c r="I125" s="331"/>
      <c r="J125" s="269" t="s">
        <v>1608</v>
      </c>
      <c r="K125" s="270">
        <v>500</v>
      </c>
      <c r="L125" s="332">
        <v>0</v>
      </c>
      <c r="M125" s="332"/>
      <c r="N125" s="333">
        <f t="shared" si="5"/>
        <v>0</v>
      </c>
      <c r="O125" s="321"/>
      <c r="P125" s="321"/>
      <c r="Q125" s="321"/>
      <c r="R125" s="135"/>
      <c r="T125" s="166" t="s">
        <v>5</v>
      </c>
      <c r="U125" s="42" t="s">
        <v>43</v>
      </c>
      <c r="V125" s="36"/>
      <c r="W125" s="167">
        <f t="shared" si="6"/>
        <v>0</v>
      </c>
      <c r="X125" s="167">
        <v>0</v>
      </c>
      <c r="Y125" s="167">
        <f t="shared" si="7"/>
        <v>0</v>
      </c>
      <c r="Z125" s="167">
        <v>0</v>
      </c>
      <c r="AA125" s="168">
        <f t="shared" si="8"/>
        <v>0</v>
      </c>
      <c r="AR125" s="18" t="s">
        <v>219</v>
      </c>
      <c r="AT125" s="18" t="s">
        <v>236</v>
      </c>
      <c r="AU125" s="18" t="s">
        <v>87</v>
      </c>
      <c r="AY125" s="18" t="s">
        <v>188</v>
      </c>
      <c r="BE125" s="109">
        <f t="shared" si="9"/>
        <v>0</v>
      </c>
      <c r="BF125" s="109">
        <f t="shared" si="10"/>
        <v>0</v>
      </c>
      <c r="BG125" s="109">
        <f t="shared" si="11"/>
        <v>0</v>
      </c>
      <c r="BH125" s="109">
        <f t="shared" si="12"/>
        <v>0</v>
      </c>
      <c r="BI125" s="109">
        <f t="shared" si="13"/>
        <v>0</v>
      </c>
      <c r="BJ125" s="18" t="s">
        <v>87</v>
      </c>
      <c r="BK125" s="169">
        <f t="shared" si="14"/>
        <v>0</v>
      </c>
      <c r="BL125" s="18" t="s">
        <v>193</v>
      </c>
      <c r="BM125" s="18" t="s">
        <v>261</v>
      </c>
    </row>
    <row r="126" spans="2:65" s="1" customFormat="1" ht="22.5" customHeight="1">
      <c r="B126" s="132"/>
      <c r="C126" s="161" t="s">
        <v>193</v>
      </c>
      <c r="D126" s="161" t="s">
        <v>189</v>
      </c>
      <c r="E126" s="162" t="s">
        <v>1658</v>
      </c>
      <c r="F126" s="319" t="s">
        <v>1559</v>
      </c>
      <c r="G126" s="319"/>
      <c r="H126" s="319"/>
      <c r="I126" s="319"/>
      <c r="J126" s="265" t="s">
        <v>1608</v>
      </c>
      <c r="K126" s="266">
        <v>500</v>
      </c>
      <c r="L126" s="320">
        <v>0</v>
      </c>
      <c r="M126" s="320"/>
      <c r="N126" s="321">
        <f t="shared" si="5"/>
        <v>0</v>
      </c>
      <c r="O126" s="321"/>
      <c r="P126" s="321"/>
      <c r="Q126" s="321"/>
      <c r="R126" s="135"/>
      <c r="T126" s="166" t="s">
        <v>5</v>
      </c>
      <c r="U126" s="42" t="s">
        <v>43</v>
      </c>
      <c r="V126" s="36"/>
      <c r="W126" s="167">
        <f t="shared" si="6"/>
        <v>0</v>
      </c>
      <c r="X126" s="167">
        <v>0</v>
      </c>
      <c r="Y126" s="167">
        <f t="shared" si="7"/>
        <v>0</v>
      </c>
      <c r="Z126" s="167">
        <v>0</v>
      </c>
      <c r="AA126" s="168">
        <f t="shared" si="8"/>
        <v>0</v>
      </c>
      <c r="AR126" s="18" t="s">
        <v>193</v>
      </c>
      <c r="AT126" s="18" t="s">
        <v>189</v>
      </c>
      <c r="AU126" s="18" t="s">
        <v>87</v>
      </c>
      <c r="AY126" s="18" t="s">
        <v>188</v>
      </c>
      <c r="BE126" s="109">
        <f t="shared" si="9"/>
        <v>0</v>
      </c>
      <c r="BF126" s="109">
        <f t="shared" si="10"/>
        <v>0</v>
      </c>
      <c r="BG126" s="109">
        <f t="shared" si="11"/>
        <v>0</v>
      </c>
      <c r="BH126" s="109">
        <f t="shared" si="12"/>
        <v>0</v>
      </c>
      <c r="BI126" s="109">
        <f t="shared" si="13"/>
        <v>0</v>
      </c>
      <c r="BJ126" s="18" t="s">
        <v>87</v>
      </c>
      <c r="BK126" s="169">
        <f t="shared" si="14"/>
        <v>0</v>
      </c>
      <c r="BL126" s="18" t="s">
        <v>193</v>
      </c>
      <c r="BM126" s="18" t="s">
        <v>10</v>
      </c>
    </row>
    <row r="127" spans="2:65" s="1" customFormat="1" ht="22.5" customHeight="1">
      <c r="B127" s="132"/>
      <c r="C127" s="170" t="s">
        <v>206</v>
      </c>
      <c r="D127" s="170" t="s">
        <v>236</v>
      </c>
      <c r="E127" s="171" t="s">
        <v>1659</v>
      </c>
      <c r="F127" s="331" t="s">
        <v>1660</v>
      </c>
      <c r="G127" s="331"/>
      <c r="H127" s="331"/>
      <c r="I127" s="331"/>
      <c r="J127" s="269" t="s">
        <v>1608</v>
      </c>
      <c r="K127" s="270">
        <v>10</v>
      </c>
      <c r="L127" s="332">
        <v>0</v>
      </c>
      <c r="M127" s="332"/>
      <c r="N127" s="333">
        <f t="shared" si="5"/>
        <v>0</v>
      </c>
      <c r="O127" s="321"/>
      <c r="P127" s="321"/>
      <c r="Q127" s="321"/>
      <c r="R127" s="135"/>
      <c r="T127" s="166" t="s">
        <v>5</v>
      </c>
      <c r="U127" s="42" t="s">
        <v>43</v>
      </c>
      <c r="V127" s="36"/>
      <c r="W127" s="167">
        <f t="shared" si="6"/>
        <v>0</v>
      </c>
      <c r="X127" s="167">
        <v>0</v>
      </c>
      <c r="Y127" s="167">
        <f t="shared" si="7"/>
        <v>0</v>
      </c>
      <c r="Z127" s="167">
        <v>0</v>
      </c>
      <c r="AA127" s="168">
        <f t="shared" si="8"/>
        <v>0</v>
      </c>
      <c r="AR127" s="18" t="s">
        <v>219</v>
      </c>
      <c r="AT127" s="18" t="s">
        <v>236</v>
      </c>
      <c r="AU127" s="18" t="s">
        <v>87</v>
      </c>
      <c r="AY127" s="18" t="s">
        <v>188</v>
      </c>
      <c r="BE127" s="109">
        <f t="shared" si="9"/>
        <v>0</v>
      </c>
      <c r="BF127" s="109">
        <f t="shared" si="10"/>
        <v>0</v>
      </c>
      <c r="BG127" s="109">
        <f t="shared" si="11"/>
        <v>0</v>
      </c>
      <c r="BH127" s="109">
        <f t="shared" si="12"/>
        <v>0</v>
      </c>
      <c r="BI127" s="109">
        <f t="shared" si="13"/>
        <v>0</v>
      </c>
      <c r="BJ127" s="18" t="s">
        <v>87</v>
      </c>
      <c r="BK127" s="169">
        <f t="shared" si="14"/>
        <v>0</v>
      </c>
      <c r="BL127" s="18" t="s">
        <v>193</v>
      </c>
      <c r="BM127" s="18" t="s">
        <v>276</v>
      </c>
    </row>
    <row r="128" spans="2:65" s="1" customFormat="1" ht="22.5" customHeight="1">
      <c r="B128" s="132"/>
      <c r="C128" s="161" t="s">
        <v>211</v>
      </c>
      <c r="D128" s="161" t="s">
        <v>189</v>
      </c>
      <c r="E128" s="162" t="s">
        <v>1661</v>
      </c>
      <c r="F128" s="319" t="s">
        <v>1559</v>
      </c>
      <c r="G128" s="319"/>
      <c r="H128" s="319"/>
      <c r="I128" s="319"/>
      <c r="J128" s="265" t="s">
        <v>1608</v>
      </c>
      <c r="K128" s="266">
        <v>10</v>
      </c>
      <c r="L128" s="320">
        <v>0</v>
      </c>
      <c r="M128" s="320"/>
      <c r="N128" s="321">
        <f t="shared" si="5"/>
        <v>0</v>
      </c>
      <c r="O128" s="321"/>
      <c r="P128" s="321"/>
      <c r="Q128" s="321"/>
      <c r="R128" s="135"/>
      <c r="T128" s="166" t="s">
        <v>5</v>
      </c>
      <c r="U128" s="42" t="s">
        <v>43</v>
      </c>
      <c r="V128" s="36"/>
      <c r="W128" s="167">
        <f t="shared" si="6"/>
        <v>0</v>
      </c>
      <c r="X128" s="167">
        <v>0</v>
      </c>
      <c r="Y128" s="167">
        <f t="shared" si="7"/>
        <v>0</v>
      </c>
      <c r="Z128" s="167">
        <v>0</v>
      </c>
      <c r="AA128" s="168">
        <f t="shared" si="8"/>
        <v>0</v>
      </c>
      <c r="AR128" s="18" t="s">
        <v>193</v>
      </c>
      <c r="AT128" s="18" t="s">
        <v>189</v>
      </c>
      <c r="AU128" s="18" t="s">
        <v>87</v>
      </c>
      <c r="AY128" s="18" t="s">
        <v>188</v>
      </c>
      <c r="BE128" s="109">
        <f t="shared" si="9"/>
        <v>0</v>
      </c>
      <c r="BF128" s="109">
        <f t="shared" si="10"/>
        <v>0</v>
      </c>
      <c r="BG128" s="109">
        <f t="shared" si="11"/>
        <v>0</v>
      </c>
      <c r="BH128" s="109">
        <f t="shared" si="12"/>
        <v>0</v>
      </c>
      <c r="BI128" s="109">
        <f t="shared" si="13"/>
        <v>0</v>
      </c>
      <c r="BJ128" s="18" t="s">
        <v>87</v>
      </c>
      <c r="BK128" s="169">
        <f t="shared" si="14"/>
        <v>0</v>
      </c>
      <c r="BL128" s="18" t="s">
        <v>193</v>
      </c>
      <c r="BM128" s="18" t="s">
        <v>284</v>
      </c>
    </row>
    <row r="129" spans="2:65" s="1" customFormat="1" ht="22.5" customHeight="1">
      <c r="B129" s="132"/>
      <c r="C129" s="170" t="s">
        <v>215</v>
      </c>
      <c r="D129" s="170" t="s">
        <v>236</v>
      </c>
      <c r="E129" s="171" t="s">
        <v>1662</v>
      </c>
      <c r="F129" s="331" t="s">
        <v>1663</v>
      </c>
      <c r="G129" s="331"/>
      <c r="H129" s="331"/>
      <c r="I129" s="331"/>
      <c r="J129" s="269" t="s">
        <v>1608</v>
      </c>
      <c r="K129" s="270">
        <v>5</v>
      </c>
      <c r="L129" s="332">
        <v>0</v>
      </c>
      <c r="M129" s="332"/>
      <c r="N129" s="333">
        <f t="shared" si="5"/>
        <v>0</v>
      </c>
      <c r="O129" s="321"/>
      <c r="P129" s="321"/>
      <c r="Q129" s="321"/>
      <c r="R129" s="135"/>
      <c r="T129" s="166" t="s">
        <v>5</v>
      </c>
      <c r="U129" s="42" t="s">
        <v>43</v>
      </c>
      <c r="V129" s="36"/>
      <c r="W129" s="167">
        <f t="shared" si="6"/>
        <v>0</v>
      </c>
      <c r="X129" s="167">
        <v>0</v>
      </c>
      <c r="Y129" s="167">
        <f t="shared" si="7"/>
        <v>0</v>
      </c>
      <c r="Z129" s="167">
        <v>0</v>
      </c>
      <c r="AA129" s="168">
        <f t="shared" si="8"/>
        <v>0</v>
      </c>
      <c r="AR129" s="18" t="s">
        <v>219</v>
      </c>
      <c r="AT129" s="18" t="s">
        <v>236</v>
      </c>
      <c r="AU129" s="18" t="s">
        <v>87</v>
      </c>
      <c r="AY129" s="18" t="s">
        <v>188</v>
      </c>
      <c r="BE129" s="109">
        <f t="shared" si="9"/>
        <v>0</v>
      </c>
      <c r="BF129" s="109">
        <f t="shared" si="10"/>
        <v>0</v>
      </c>
      <c r="BG129" s="109">
        <f t="shared" si="11"/>
        <v>0</v>
      </c>
      <c r="BH129" s="109">
        <f t="shared" si="12"/>
        <v>0</v>
      </c>
      <c r="BI129" s="109">
        <f t="shared" si="13"/>
        <v>0</v>
      </c>
      <c r="BJ129" s="18" t="s">
        <v>87</v>
      </c>
      <c r="BK129" s="169">
        <f t="shared" si="14"/>
        <v>0</v>
      </c>
      <c r="BL129" s="18" t="s">
        <v>193</v>
      </c>
      <c r="BM129" s="18" t="s">
        <v>292</v>
      </c>
    </row>
    <row r="130" spans="2:65" s="1" customFormat="1" ht="22.5" customHeight="1">
      <c r="B130" s="132"/>
      <c r="C130" s="161" t="s">
        <v>219</v>
      </c>
      <c r="D130" s="161" t="s">
        <v>189</v>
      </c>
      <c r="E130" s="162" t="s">
        <v>1664</v>
      </c>
      <c r="F130" s="319" t="s">
        <v>1559</v>
      </c>
      <c r="G130" s="319"/>
      <c r="H130" s="319"/>
      <c r="I130" s="319"/>
      <c r="J130" s="265" t="s">
        <v>1608</v>
      </c>
      <c r="K130" s="266">
        <v>5</v>
      </c>
      <c r="L130" s="320">
        <v>0</v>
      </c>
      <c r="M130" s="320"/>
      <c r="N130" s="321">
        <f t="shared" si="5"/>
        <v>0</v>
      </c>
      <c r="O130" s="321"/>
      <c r="P130" s="321"/>
      <c r="Q130" s="321"/>
      <c r="R130" s="135"/>
      <c r="T130" s="166" t="s">
        <v>5</v>
      </c>
      <c r="U130" s="42" t="s">
        <v>43</v>
      </c>
      <c r="V130" s="36"/>
      <c r="W130" s="167">
        <f t="shared" si="6"/>
        <v>0</v>
      </c>
      <c r="X130" s="167">
        <v>0</v>
      </c>
      <c r="Y130" s="167">
        <f t="shared" si="7"/>
        <v>0</v>
      </c>
      <c r="Z130" s="167">
        <v>0</v>
      </c>
      <c r="AA130" s="168">
        <f t="shared" si="8"/>
        <v>0</v>
      </c>
      <c r="AR130" s="18" t="s">
        <v>193</v>
      </c>
      <c r="AT130" s="18" t="s">
        <v>189</v>
      </c>
      <c r="AU130" s="18" t="s">
        <v>87</v>
      </c>
      <c r="AY130" s="18" t="s">
        <v>188</v>
      </c>
      <c r="BE130" s="109">
        <f t="shared" si="9"/>
        <v>0</v>
      </c>
      <c r="BF130" s="109">
        <f t="shared" si="10"/>
        <v>0</v>
      </c>
      <c r="BG130" s="109">
        <f t="shared" si="11"/>
        <v>0</v>
      </c>
      <c r="BH130" s="109">
        <f t="shared" si="12"/>
        <v>0</v>
      </c>
      <c r="BI130" s="109">
        <f t="shared" si="13"/>
        <v>0</v>
      </c>
      <c r="BJ130" s="18" t="s">
        <v>87</v>
      </c>
      <c r="BK130" s="169">
        <f t="shared" si="14"/>
        <v>0</v>
      </c>
      <c r="BL130" s="18" t="s">
        <v>193</v>
      </c>
      <c r="BM130" s="18" t="s">
        <v>301</v>
      </c>
    </row>
    <row r="131" spans="2:65" s="1" customFormat="1" ht="22.5" customHeight="1">
      <c r="B131" s="132"/>
      <c r="C131" s="170" t="s">
        <v>223</v>
      </c>
      <c r="D131" s="170" t="s">
        <v>236</v>
      </c>
      <c r="E131" s="171" t="s">
        <v>1697</v>
      </c>
      <c r="F131" s="331" t="s">
        <v>1698</v>
      </c>
      <c r="G131" s="331"/>
      <c r="H131" s="331"/>
      <c r="I131" s="331"/>
      <c r="J131" s="269" t="s">
        <v>1608</v>
      </c>
      <c r="K131" s="270">
        <v>50</v>
      </c>
      <c r="L131" s="332">
        <v>0</v>
      </c>
      <c r="M131" s="332"/>
      <c r="N131" s="333">
        <f t="shared" si="5"/>
        <v>0</v>
      </c>
      <c r="O131" s="321"/>
      <c r="P131" s="321"/>
      <c r="Q131" s="321"/>
      <c r="R131" s="135"/>
      <c r="T131" s="166" t="s">
        <v>5</v>
      </c>
      <c r="U131" s="42" t="s">
        <v>43</v>
      </c>
      <c r="V131" s="36"/>
      <c r="W131" s="167">
        <f t="shared" si="6"/>
        <v>0</v>
      </c>
      <c r="X131" s="167">
        <v>0</v>
      </c>
      <c r="Y131" s="167">
        <f t="shared" si="7"/>
        <v>0</v>
      </c>
      <c r="Z131" s="167">
        <v>0</v>
      </c>
      <c r="AA131" s="168">
        <f t="shared" si="8"/>
        <v>0</v>
      </c>
      <c r="AR131" s="18" t="s">
        <v>219</v>
      </c>
      <c r="AT131" s="18" t="s">
        <v>236</v>
      </c>
      <c r="AU131" s="18" t="s">
        <v>87</v>
      </c>
      <c r="AY131" s="18" t="s">
        <v>188</v>
      </c>
      <c r="BE131" s="109">
        <f t="shared" si="9"/>
        <v>0</v>
      </c>
      <c r="BF131" s="109">
        <f t="shared" si="10"/>
        <v>0</v>
      </c>
      <c r="BG131" s="109">
        <f t="shared" si="11"/>
        <v>0</v>
      </c>
      <c r="BH131" s="109">
        <f t="shared" si="12"/>
        <v>0</v>
      </c>
      <c r="BI131" s="109">
        <f t="shared" si="13"/>
        <v>0</v>
      </c>
      <c r="BJ131" s="18" t="s">
        <v>87</v>
      </c>
      <c r="BK131" s="169">
        <f t="shared" si="14"/>
        <v>0</v>
      </c>
      <c r="BL131" s="18" t="s">
        <v>193</v>
      </c>
      <c r="BM131" s="18" t="s">
        <v>500</v>
      </c>
    </row>
    <row r="132" spans="2:65" s="1" customFormat="1" ht="22.5" customHeight="1">
      <c r="B132" s="132"/>
      <c r="C132" s="161" t="s">
        <v>227</v>
      </c>
      <c r="D132" s="161" t="s">
        <v>189</v>
      </c>
      <c r="E132" s="162" t="s">
        <v>1687</v>
      </c>
      <c r="F132" s="319" t="s">
        <v>1559</v>
      </c>
      <c r="G132" s="319"/>
      <c r="H132" s="319"/>
      <c r="I132" s="319"/>
      <c r="J132" s="265" t="s">
        <v>1608</v>
      </c>
      <c r="K132" s="266">
        <v>50</v>
      </c>
      <c r="L132" s="320">
        <v>0</v>
      </c>
      <c r="M132" s="320"/>
      <c r="N132" s="321">
        <f>ROUND(L132*K132,3)</f>
        <v>0</v>
      </c>
      <c r="O132" s="321"/>
      <c r="P132" s="321"/>
      <c r="Q132" s="321"/>
      <c r="R132" s="135"/>
      <c r="T132" s="166" t="s">
        <v>5</v>
      </c>
      <c r="U132" s="42" t="s">
        <v>43</v>
      </c>
      <c r="V132" s="36"/>
      <c r="W132" s="167">
        <f t="shared" si="6"/>
        <v>0</v>
      </c>
      <c r="X132" s="167">
        <v>0</v>
      </c>
      <c r="Y132" s="167">
        <f t="shared" si="7"/>
        <v>0</v>
      </c>
      <c r="Z132" s="167">
        <v>0</v>
      </c>
      <c r="AA132" s="168">
        <f t="shared" si="8"/>
        <v>0</v>
      </c>
      <c r="AR132" s="18" t="s">
        <v>193</v>
      </c>
      <c r="AT132" s="18" t="s">
        <v>189</v>
      </c>
      <c r="AU132" s="18" t="s">
        <v>87</v>
      </c>
      <c r="AY132" s="18" t="s">
        <v>188</v>
      </c>
      <c r="BE132" s="109">
        <f t="shared" si="9"/>
        <v>0</v>
      </c>
      <c r="BF132" s="109">
        <f t="shared" si="10"/>
        <v>0</v>
      </c>
      <c r="BG132" s="109">
        <f t="shared" si="11"/>
        <v>0</v>
      </c>
      <c r="BH132" s="109">
        <f t="shared" si="12"/>
        <v>0</v>
      </c>
      <c r="BI132" s="109">
        <f t="shared" si="13"/>
        <v>0</v>
      </c>
      <c r="BJ132" s="18" t="s">
        <v>87</v>
      </c>
      <c r="BK132" s="169">
        <f t="shared" si="14"/>
        <v>0</v>
      </c>
      <c r="BL132" s="18" t="s">
        <v>193</v>
      </c>
      <c r="BM132" s="18" t="s">
        <v>508</v>
      </c>
    </row>
    <row r="133" spans="2:65" s="1" customFormat="1" ht="49.9" customHeight="1">
      <c r="B133" s="35"/>
      <c r="C133" s="36"/>
      <c r="D133" s="152" t="s">
        <v>1054</v>
      </c>
      <c r="E133" s="36"/>
      <c r="F133" s="36"/>
      <c r="G133" s="36"/>
      <c r="H133" s="36"/>
      <c r="I133" s="36"/>
      <c r="J133" s="36"/>
      <c r="K133" s="36"/>
      <c r="L133" s="36"/>
      <c r="M133" s="36"/>
      <c r="N133" s="312">
        <f t="shared" ref="N133:N138" si="15">BK133</f>
        <v>0</v>
      </c>
      <c r="O133" s="313"/>
      <c r="P133" s="313"/>
      <c r="Q133" s="313"/>
      <c r="R133" s="37"/>
      <c r="T133" s="172"/>
      <c r="U133" s="36"/>
      <c r="V133" s="36"/>
      <c r="W133" s="36"/>
      <c r="X133" s="36"/>
      <c r="Y133" s="36"/>
      <c r="Z133" s="36"/>
      <c r="AA133" s="69"/>
      <c r="AT133" s="18" t="s">
        <v>75</v>
      </c>
      <c r="AU133" s="18" t="s">
        <v>76</v>
      </c>
      <c r="AY133" s="18" t="s">
        <v>1055</v>
      </c>
      <c r="BK133" s="169">
        <f>SUM(BK134:BK138)</f>
        <v>0</v>
      </c>
    </row>
    <row r="134" spans="2:65" s="1" customFormat="1" ht="22.35" customHeight="1">
      <c r="B134" s="35"/>
      <c r="C134" s="173" t="s">
        <v>5</v>
      </c>
      <c r="D134" s="173" t="s">
        <v>189</v>
      </c>
      <c r="E134" s="174" t="s">
        <v>5</v>
      </c>
      <c r="F134" s="322" t="s">
        <v>5</v>
      </c>
      <c r="G134" s="322"/>
      <c r="H134" s="322"/>
      <c r="I134" s="322"/>
      <c r="J134" s="175" t="s">
        <v>5</v>
      </c>
      <c r="K134" s="165"/>
      <c r="L134" s="320"/>
      <c r="M134" s="369"/>
      <c r="N134" s="321">
        <f>BK134</f>
        <v>0</v>
      </c>
      <c r="O134" s="321"/>
      <c r="P134" s="321"/>
      <c r="Q134" s="321"/>
      <c r="R134" s="37"/>
      <c r="T134" s="166" t="s">
        <v>5</v>
      </c>
      <c r="U134" s="176" t="s">
        <v>43</v>
      </c>
      <c r="V134" s="36"/>
      <c r="W134" s="36"/>
      <c r="X134" s="36"/>
      <c r="Y134" s="36"/>
      <c r="Z134" s="36"/>
      <c r="AA134" s="69"/>
      <c r="AT134" s="18" t="s">
        <v>1055</v>
      </c>
      <c r="AU134" s="18" t="s">
        <v>83</v>
      </c>
      <c r="AY134" s="18" t="s">
        <v>1055</v>
      </c>
      <c r="BE134" s="109">
        <f>IF(U134="základná",N134,0)</f>
        <v>0</v>
      </c>
      <c r="BF134" s="109">
        <f>IF(U134="znížená",N134,0)</f>
        <v>0</v>
      </c>
      <c r="BG134" s="109">
        <f>IF(U134="zákl. prenesená",N134,0)</f>
        <v>0</v>
      </c>
      <c r="BH134" s="109">
        <f>IF(U134="zníž. prenesená",N134,0)</f>
        <v>0</v>
      </c>
      <c r="BI134" s="109">
        <f>IF(U134="nulová",N134,0)</f>
        <v>0</v>
      </c>
      <c r="BJ134" s="18" t="s">
        <v>87</v>
      </c>
      <c r="BK134" s="169">
        <f>L134*K134</f>
        <v>0</v>
      </c>
    </row>
    <row r="135" spans="2:65" s="1" customFormat="1" ht="22.35" customHeight="1">
      <c r="B135" s="35"/>
      <c r="C135" s="173" t="s">
        <v>5</v>
      </c>
      <c r="D135" s="173" t="s">
        <v>189</v>
      </c>
      <c r="E135" s="174" t="s">
        <v>5</v>
      </c>
      <c r="F135" s="322" t="s">
        <v>5</v>
      </c>
      <c r="G135" s="322"/>
      <c r="H135" s="322"/>
      <c r="I135" s="322"/>
      <c r="J135" s="175" t="s">
        <v>5</v>
      </c>
      <c r="K135" s="165"/>
      <c r="L135" s="320"/>
      <c r="M135" s="369"/>
      <c r="N135" s="321">
        <f t="shared" si="15"/>
        <v>0</v>
      </c>
      <c r="O135" s="321"/>
      <c r="P135" s="321"/>
      <c r="Q135" s="321"/>
      <c r="R135" s="37"/>
      <c r="T135" s="166" t="s">
        <v>5</v>
      </c>
      <c r="U135" s="176" t="s">
        <v>43</v>
      </c>
      <c r="V135" s="36"/>
      <c r="W135" s="36"/>
      <c r="X135" s="36"/>
      <c r="Y135" s="36"/>
      <c r="Z135" s="36"/>
      <c r="AA135" s="69"/>
      <c r="AT135" s="18" t="s">
        <v>1055</v>
      </c>
      <c r="AU135" s="18" t="s">
        <v>83</v>
      </c>
      <c r="AY135" s="18" t="s">
        <v>1055</v>
      </c>
      <c r="BE135" s="109">
        <f>IF(U135="základná",N135,0)</f>
        <v>0</v>
      </c>
      <c r="BF135" s="109">
        <f>IF(U135="znížená",N135,0)</f>
        <v>0</v>
      </c>
      <c r="BG135" s="109">
        <f>IF(U135="zákl. prenesená",N135,0)</f>
        <v>0</v>
      </c>
      <c r="BH135" s="109">
        <f>IF(U135="zníž. prenesená",N135,0)</f>
        <v>0</v>
      </c>
      <c r="BI135" s="109">
        <f>IF(U135="nulová",N135,0)</f>
        <v>0</v>
      </c>
      <c r="BJ135" s="18" t="s">
        <v>87</v>
      </c>
      <c r="BK135" s="169">
        <f>L135*K135</f>
        <v>0</v>
      </c>
    </row>
    <row r="136" spans="2:65" s="1" customFormat="1" ht="22.35" customHeight="1">
      <c r="B136" s="35"/>
      <c r="C136" s="173" t="s">
        <v>5</v>
      </c>
      <c r="D136" s="173" t="s">
        <v>189</v>
      </c>
      <c r="E136" s="174" t="s">
        <v>5</v>
      </c>
      <c r="F136" s="322" t="s">
        <v>5</v>
      </c>
      <c r="G136" s="322"/>
      <c r="H136" s="322"/>
      <c r="I136" s="322"/>
      <c r="J136" s="175" t="s">
        <v>5</v>
      </c>
      <c r="K136" s="165"/>
      <c r="L136" s="320"/>
      <c r="M136" s="369"/>
      <c r="N136" s="321">
        <f>BK136</f>
        <v>0</v>
      </c>
      <c r="O136" s="321"/>
      <c r="P136" s="321"/>
      <c r="Q136" s="321"/>
      <c r="R136" s="37"/>
      <c r="T136" s="166" t="s">
        <v>5</v>
      </c>
      <c r="U136" s="176" t="s">
        <v>43</v>
      </c>
      <c r="V136" s="36"/>
      <c r="W136" s="36"/>
      <c r="X136" s="36"/>
      <c r="Y136" s="36"/>
      <c r="Z136" s="36"/>
      <c r="AA136" s="69"/>
      <c r="AT136" s="18" t="s">
        <v>1055</v>
      </c>
      <c r="AU136" s="18" t="s">
        <v>83</v>
      </c>
      <c r="AY136" s="18" t="s">
        <v>1055</v>
      </c>
      <c r="BE136" s="109">
        <f>IF(U136="základná",N136,0)</f>
        <v>0</v>
      </c>
      <c r="BF136" s="109">
        <f>IF(U136="znížená",N136,0)</f>
        <v>0</v>
      </c>
      <c r="BG136" s="109">
        <f>IF(U136="zákl. prenesená",N136,0)</f>
        <v>0</v>
      </c>
      <c r="BH136" s="109">
        <f>IF(U136="zníž. prenesená",N136,0)</f>
        <v>0</v>
      </c>
      <c r="BI136" s="109">
        <f>IF(U136="nulová",N136,0)</f>
        <v>0</v>
      </c>
      <c r="BJ136" s="18" t="s">
        <v>87</v>
      </c>
      <c r="BK136" s="169">
        <f>L136*K136</f>
        <v>0</v>
      </c>
    </row>
    <row r="137" spans="2:65" s="1" customFormat="1" ht="22.35" customHeight="1">
      <c r="B137" s="35"/>
      <c r="C137" s="173" t="s">
        <v>5</v>
      </c>
      <c r="D137" s="173" t="s">
        <v>189</v>
      </c>
      <c r="E137" s="174" t="s">
        <v>5</v>
      </c>
      <c r="F137" s="322" t="s">
        <v>5</v>
      </c>
      <c r="G137" s="322"/>
      <c r="H137" s="322"/>
      <c r="I137" s="322"/>
      <c r="J137" s="175" t="s">
        <v>5</v>
      </c>
      <c r="K137" s="165"/>
      <c r="L137" s="320"/>
      <c r="M137" s="369"/>
      <c r="N137" s="321">
        <f t="shared" si="15"/>
        <v>0</v>
      </c>
      <c r="O137" s="321"/>
      <c r="P137" s="321"/>
      <c r="Q137" s="321"/>
      <c r="R137" s="37"/>
      <c r="T137" s="166" t="s">
        <v>5</v>
      </c>
      <c r="U137" s="176" t="s">
        <v>43</v>
      </c>
      <c r="V137" s="36"/>
      <c r="W137" s="36"/>
      <c r="X137" s="36"/>
      <c r="Y137" s="36"/>
      <c r="Z137" s="36"/>
      <c r="AA137" s="69"/>
      <c r="AT137" s="18" t="s">
        <v>1055</v>
      </c>
      <c r="AU137" s="18" t="s">
        <v>83</v>
      </c>
      <c r="AY137" s="18" t="s">
        <v>1055</v>
      </c>
      <c r="BE137" s="109">
        <f>IF(U137="základná",N137,0)</f>
        <v>0</v>
      </c>
      <c r="BF137" s="109">
        <f>IF(U137="znížená",N137,0)</f>
        <v>0</v>
      </c>
      <c r="BG137" s="109">
        <f>IF(U137="zákl. prenesená",N137,0)</f>
        <v>0</v>
      </c>
      <c r="BH137" s="109">
        <f>IF(U137="zníž. prenesená",N137,0)</f>
        <v>0</v>
      </c>
      <c r="BI137" s="109">
        <f>IF(U137="nulová",N137,0)</f>
        <v>0</v>
      </c>
      <c r="BJ137" s="18" t="s">
        <v>87</v>
      </c>
      <c r="BK137" s="169">
        <f>L137*K137</f>
        <v>0</v>
      </c>
    </row>
    <row r="138" spans="2:65" s="1" customFormat="1" ht="22.35" customHeight="1">
      <c r="B138" s="35"/>
      <c r="C138" s="173" t="s">
        <v>5</v>
      </c>
      <c r="D138" s="173" t="s">
        <v>189</v>
      </c>
      <c r="E138" s="174" t="s">
        <v>5</v>
      </c>
      <c r="F138" s="322" t="s">
        <v>5</v>
      </c>
      <c r="G138" s="322"/>
      <c r="H138" s="322"/>
      <c r="I138" s="322"/>
      <c r="J138" s="175" t="s">
        <v>5</v>
      </c>
      <c r="K138" s="165"/>
      <c r="L138" s="320"/>
      <c r="M138" s="369"/>
      <c r="N138" s="321">
        <f t="shared" si="15"/>
        <v>0</v>
      </c>
      <c r="O138" s="321"/>
      <c r="P138" s="321"/>
      <c r="Q138" s="321"/>
      <c r="R138" s="37"/>
      <c r="T138" s="166" t="s">
        <v>5</v>
      </c>
      <c r="U138" s="176" t="s">
        <v>43</v>
      </c>
      <c r="V138" s="51"/>
      <c r="W138" s="51"/>
      <c r="X138" s="51"/>
      <c r="Y138" s="51"/>
      <c r="Z138" s="51"/>
      <c r="AA138" s="53"/>
      <c r="AT138" s="18" t="s">
        <v>1055</v>
      </c>
      <c r="AU138" s="18" t="s">
        <v>83</v>
      </c>
      <c r="AY138" s="18" t="s">
        <v>1055</v>
      </c>
      <c r="BE138" s="109">
        <f>IF(U138="základná",N138,0)</f>
        <v>0</v>
      </c>
      <c r="BF138" s="109">
        <f>IF(U138="znížená",N138,0)</f>
        <v>0</v>
      </c>
      <c r="BG138" s="109">
        <f>IF(U138="zákl. prenesená",N138,0)</f>
        <v>0</v>
      </c>
      <c r="BH138" s="109">
        <f>IF(U138="zníž. prenesená",N138,0)</f>
        <v>0</v>
      </c>
      <c r="BI138" s="109">
        <f>IF(U138="nulová",N138,0)</f>
        <v>0</v>
      </c>
      <c r="BJ138" s="18" t="s">
        <v>87</v>
      </c>
      <c r="BK138" s="169">
        <f>L138*K138</f>
        <v>0</v>
      </c>
    </row>
    <row r="139" spans="2:65" s="1" customFormat="1" ht="6.95" customHeight="1">
      <c r="B139" s="54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6"/>
    </row>
  </sheetData>
  <sheetProtection password="CF25" sheet="1" objects="1" scenarios="1"/>
  <mergeCells count="117"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N89:Q89"/>
    <mergeCell ref="N90:Q90"/>
    <mergeCell ref="N91:Q91"/>
    <mergeCell ref="N92:Q92"/>
    <mergeCell ref="N94:Q94"/>
    <mergeCell ref="D95:H95"/>
    <mergeCell ref="N95:Q95"/>
    <mergeCell ref="D96:H96"/>
    <mergeCell ref="N96:Q96"/>
    <mergeCell ref="D97:H97"/>
    <mergeCell ref="N97:Q97"/>
    <mergeCell ref="D98:H98"/>
    <mergeCell ref="N98:Q98"/>
    <mergeCell ref="D99:H99"/>
    <mergeCell ref="N99:Q99"/>
    <mergeCell ref="N100:Q100"/>
    <mergeCell ref="L102:Q102"/>
    <mergeCell ref="C108:Q108"/>
    <mergeCell ref="F110:P110"/>
    <mergeCell ref="F111:P111"/>
    <mergeCell ref="F112:P112"/>
    <mergeCell ref="M114:P114"/>
    <mergeCell ref="M116:Q116"/>
    <mergeCell ref="M117:Q117"/>
    <mergeCell ref="F119:I119"/>
    <mergeCell ref="L119:M119"/>
    <mergeCell ref="N119:Q119"/>
    <mergeCell ref="F128:I128"/>
    <mergeCell ref="L128:M128"/>
    <mergeCell ref="N128:Q128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37:I137"/>
    <mergeCell ref="L137:M137"/>
    <mergeCell ref="N137:Q137"/>
    <mergeCell ref="F138:I138"/>
    <mergeCell ref="L138:M138"/>
    <mergeCell ref="N138:Q138"/>
    <mergeCell ref="F132:I132"/>
    <mergeCell ref="L132:M132"/>
    <mergeCell ref="N132:Q132"/>
    <mergeCell ref="F134:I134"/>
    <mergeCell ref="L134:M134"/>
    <mergeCell ref="N134:Q134"/>
    <mergeCell ref="F135:I135"/>
    <mergeCell ref="L135:M135"/>
    <mergeCell ref="N135:Q135"/>
    <mergeCell ref="N120:Q120"/>
    <mergeCell ref="N121:Q121"/>
    <mergeCell ref="N122:Q122"/>
    <mergeCell ref="N133:Q133"/>
    <mergeCell ref="H1:K1"/>
    <mergeCell ref="S2:AC2"/>
    <mergeCell ref="F136:I136"/>
    <mergeCell ref="L136:M136"/>
    <mergeCell ref="N136:Q136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26:I126"/>
    <mergeCell ref="L126:M126"/>
    <mergeCell ref="N126:Q126"/>
    <mergeCell ref="F127:I127"/>
    <mergeCell ref="L127:M127"/>
    <mergeCell ref="N127:Q127"/>
  </mergeCells>
  <dataValidations count="2">
    <dataValidation type="list" allowBlank="1" showInputMessage="1" showErrorMessage="1" error="Povolené sú hodnoty K, M." sqref="D134:D139">
      <formula1>"K, M"</formula1>
    </dataValidation>
    <dataValidation type="list" allowBlank="1" showInputMessage="1" showErrorMessage="1" error="Povolené sú hodnoty základná, znížená, nulová." sqref="U134:U139">
      <formula1>"základná, znížená, nulová"</formula1>
    </dataValidation>
  </dataValidations>
  <hyperlinks>
    <hyperlink ref="F1:G1" location="C2" display="1) Krycí list rozpočtu"/>
    <hyperlink ref="H1:K1" location="C87" display="2) Rekapitulácia rozpočtu"/>
    <hyperlink ref="L1" location="C119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13</vt:i4>
      </vt:variant>
      <vt:variant>
        <vt:lpstr>Pomenované rozsahy</vt:lpstr>
      </vt:variant>
      <vt:variant>
        <vt:i4>24</vt:i4>
      </vt:variant>
    </vt:vector>
  </HeadingPairs>
  <TitlesOfParts>
    <vt:vector size="37" baseType="lpstr">
      <vt:lpstr>Rekapitulácia stavby 9.2.</vt:lpstr>
      <vt:lpstr>001- Architektúra a statika 9.2</vt:lpstr>
      <vt:lpstr>002 - Vykurovanie 9.2.</vt:lpstr>
      <vt:lpstr>003 - Zdravotechnika 9.2.</vt:lpstr>
      <vt:lpstr>004 - Elektroinštalácia 9.2.</vt:lpstr>
      <vt:lpstr>005 - Vzduchotechnika 9.2.</vt:lpstr>
      <vt:lpstr>006 - Poplachové zariaden...9.2</vt:lpstr>
      <vt:lpstr>007 - Štrukturovaná kabeláž 9.2</vt:lpstr>
      <vt:lpstr>001-Architektúra statika 01 9.2</vt:lpstr>
      <vt:lpstr>002 - Elektroinštalácia 9.2.</vt:lpstr>
      <vt:lpstr>006 - Poplachové zariaden01 9.2</vt:lpstr>
      <vt:lpstr>007- Štrukturov kabeláž 01 9.2.</vt:lpstr>
      <vt:lpstr>Hárok1</vt:lpstr>
      <vt:lpstr>'001- Architektúra a statika 9.2'!Názvy_tlače</vt:lpstr>
      <vt:lpstr>'001-Architektúra statika 01 9.2'!Názvy_tlače</vt:lpstr>
      <vt:lpstr>'002 - Elektroinštalácia 9.2.'!Názvy_tlače</vt:lpstr>
      <vt:lpstr>'002 - Vykurovanie 9.2.'!Názvy_tlače</vt:lpstr>
      <vt:lpstr>'003 - Zdravotechnika 9.2.'!Názvy_tlače</vt:lpstr>
      <vt:lpstr>'004 - Elektroinštalácia 9.2.'!Názvy_tlače</vt:lpstr>
      <vt:lpstr>'005 - Vzduchotechnika 9.2.'!Názvy_tlače</vt:lpstr>
      <vt:lpstr>'006 - Poplachové zariaden...9.2'!Názvy_tlače</vt:lpstr>
      <vt:lpstr>'006 - Poplachové zariaden01 9.2'!Názvy_tlače</vt:lpstr>
      <vt:lpstr>'007 - Štrukturovaná kabeláž 9.2'!Názvy_tlače</vt:lpstr>
      <vt:lpstr>'007- Štrukturov kabeláž 01 9.2.'!Názvy_tlače</vt:lpstr>
      <vt:lpstr>'Rekapitulácia stavby 9.2.'!Názvy_tlače</vt:lpstr>
      <vt:lpstr>'001- Architektúra a statika 9.2'!Oblasť_tlače</vt:lpstr>
      <vt:lpstr>'001-Architektúra statika 01 9.2'!Oblasť_tlače</vt:lpstr>
      <vt:lpstr>'002 - Elektroinštalácia 9.2.'!Oblasť_tlače</vt:lpstr>
      <vt:lpstr>'002 - Vykurovanie 9.2.'!Oblasť_tlače</vt:lpstr>
      <vt:lpstr>'003 - Zdravotechnika 9.2.'!Oblasť_tlače</vt:lpstr>
      <vt:lpstr>'004 - Elektroinštalácia 9.2.'!Oblasť_tlače</vt:lpstr>
      <vt:lpstr>'005 - Vzduchotechnika 9.2.'!Oblasť_tlače</vt:lpstr>
      <vt:lpstr>'006 - Poplachové zariaden...9.2'!Oblasť_tlače</vt:lpstr>
      <vt:lpstr>'006 - Poplachové zariaden01 9.2'!Oblasť_tlače</vt:lpstr>
      <vt:lpstr>'007 - Štrukturovaná kabeláž 9.2'!Oblasť_tlače</vt:lpstr>
      <vt:lpstr>'007- Štrukturov kabeláž 01 9.2.'!Oblasť_tlače</vt:lpstr>
      <vt:lpstr>'Rekapitulácia stavby 9.2.'!Oblasť_tlače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Milka</cp:lastModifiedBy>
  <cp:lastPrinted>2017-02-09T08:34:29Z</cp:lastPrinted>
  <dcterms:created xsi:type="dcterms:W3CDTF">2017-01-11T08:55:58Z</dcterms:created>
  <dcterms:modified xsi:type="dcterms:W3CDTF">2017-02-09T08:58:22Z</dcterms:modified>
</cp:coreProperties>
</file>