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codeName="ThisWorkbook" defaultThemeVersion="124226"/>
  <mc:AlternateContent xmlns:mc="http://schemas.openxmlformats.org/markup-compatibility/2006">
    <mc:Choice Requires="x15">
      <x15ac:absPath xmlns:x15ac="http://schemas.microsoft.com/office/spreadsheetml/2010/11/ac" url="C:\Users\zkoprdova\Documents\zaloha\2019\00_Vyrocna sprava o hospodareni 2018_verzia do KR\"/>
    </mc:Choice>
  </mc:AlternateContent>
  <xr:revisionPtr revIDLastSave="0" documentId="13_ncr:1_{E44E5F3C-26E0-431E-8440-8902F7D44734}" xr6:coauthVersionLast="36" xr6:coauthVersionMax="36" xr10:uidLastSave="{00000000-0000-0000-0000-000000000000}"/>
  <bookViews>
    <workbookView xWindow="0" yWindow="0" windowWidth="28800" windowHeight="14025" tabRatio="895" firstSheet="10" activeTab="11" xr2:uid="{00000000-000D-0000-FFFF-FFFF00000000}"/>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42" r:id="rId8"/>
    <sheet name="T4-Výnosy zo školného" sheetId="154" r:id="rId9"/>
    <sheet name="T5 - Analýza nákladov" sheetId="150" r:id="rId10"/>
    <sheet name="T6-Zamestnanci_a_mzdy" sheetId="76" r:id="rId11"/>
    <sheet name="T6a-Zamestnanci_a_mzdy (ženy)" sheetId="155" r:id="rId12"/>
    <sheet name="T7_Doktorandi " sheetId="159" r:id="rId13"/>
    <sheet name="T8-Soc_štipendiá" sheetId="109" r:id="rId14"/>
    <sheet name="T9_ŠD " sheetId="116" r:id="rId15"/>
    <sheet name="T10-ŠJ " sheetId="146" r:id="rId16"/>
    <sheet name="T11-Zdroje KV" sheetId="90" r:id="rId17"/>
    <sheet name="T12-KV" sheetId="160" r:id="rId18"/>
    <sheet name="T13-Fondy" sheetId="145" r:id="rId19"/>
    <sheet name="T16 - Štruktúra hotovosti" sheetId="64" r:id="rId20"/>
    <sheet name="T17-Dotácie zo ŠF EU" sheetId="149" r:id="rId21"/>
    <sheet name="T18-Ostatné dotacie z kap MŠ SR" sheetId="61" r:id="rId22"/>
    <sheet name="T19-Štip_ z vlastných " sheetId="144" r:id="rId23"/>
    <sheet name="T20_motivačné štipendiá_nová" sheetId="157" r:id="rId24"/>
    <sheet name="T21-štruktúra_384" sheetId="97" r:id="rId25"/>
    <sheet name="T22_Výnosy_soc_oblasť" sheetId="133" r:id="rId26"/>
    <sheet name="T23_Náklady_soc_oblasť" sheetId="134" r:id="rId27"/>
    <sheet name="T24__Aktíva" sheetId="135" state="hidden" r:id="rId28"/>
  </sheets>
  <externalReferences>
    <externalReference r:id="rId29"/>
  </externalReferences>
  <definedNames>
    <definedName name="_kmp1" localSheetId="17">#REF!</definedName>
    <definedName name="_kmp1" localSheetId="9">#REF!</definedName>
    <definedName name="_kmp1" localSheetId="12">#REF!</definedName>
    <definedName name="_kmp1">#REF!</definedName>
    <definedName name="_kmp2" localSheetId="17">#REF!</definedName>
    <definedName name="_kmp2" localSheetId="12">#REF!</definedName>
    <definedName name="_kmp2">#REF!</definedName>
    <definedName name="_kmt1" localSheetId="17">#REF!</definedName>
    <definedName name="_kmt1" localSheetId="9">#REF!</definedName>
    <definedName name="_kmt1" localSheetId="12">#REF!</definedName>
    <definedName name="_kmt1">#REF!</definedName>
    <definedName name="_T1" localSheetId="17">#REF!</definedName>
    <definedName name="_T1" localSheetId="12">#REF!</definedName>
    <definedName name="_T1">#REF!</definedName>
    <definedName name="_wd1" localSheetId="23">[1]vahy!$B$1</definedName>
    <definedName name="_wd1">[1]vahy!$B$1</definedName>
    <definedName name="_wd3" localSheetId="23">[1]vahy!$B$3</definedName>
    <definedName name="_wd3">[1]vahy!$B$3</definedName>
    <definedName name="_we1" localSheetId="23">[1]vahy!$B$2</definedName>
    <definedName name="_we1">[1]vahy!$B$2</definedName>
    <definedName name="_we3" localSheetId="23">[1]vahy!$B$4</definedName>
    <definedName name="_we3">[1]vahy!$B$4</definedName>
    <definedName name="aaa" hidden="1">3</definedName>
    <definedName name="denní" localSheetId="17">#REF!</definedName>
    <definedName name="denní" localSheetId="9">#REF!</definedName>
    <definedName name="denní" localSheetId="12">#REF!</definedName>
    <definedName name="denní">#REF!</definedName>
    <definedName name="dokpo" localSheetId="17">#REF!</definedName>
    <definedName name="dokpo" localSheetId="9">#REF!</definedName>
    <definedName name="dokpo" localSheetId="12">#REF!</definedName>
    <definedName name="dokpo">#REF!</definedName>
    <definedName name="dokpred" localSheetId="17">#REF!</definedName>
    <definedName name="dokpred" localSheetId="9">#REF!</definedName>
    <definedName name="dokpred" localSheetId="12">#REF!</definedName>
    <definedName name="dokpred">#REF!</definedName>
    <definedName name="druhý" localSheetId="17">#REF!</definedName>
    <definedName name="druhý" localSheetId="9">#REF!</definedName>
    <definedName name="druhý" localSheetId="12">#REF!</definedName>
    <definedName name="druhý">#REF!</definedName>
    <definedName name="exterdruhý" localSheetId="17">#REF!</definedName>
    <definedName name="exterdruhý" localSheetId="9">#REF!</definedName>
    <definedName name="exterdruhý" localSheetId="12">#REF!</definedName>
    <definedName name="exterdruhý">#REF!</definedName>
    <definedName name="externeplat" localSheetId="17">#REF!</definedName>
    <definedName name="externeplat" localSheetId="9">#REF!</definedName>
    <definedName name="externeplat" localSheetId="12">#REF!</definedName>
    <definedName name="externeplat">#REF!</definedName>
    <definedName name="exterplat" localSheetId="17">#REF!</definedName>
    <definedName name="exterplat" localSheetId="9">#REF!</definedName>
    <definedName name="exterplat" localSheetId="12">#REF!</definedName>
    <definedName name="exterplat">#REF!</definedName>
    <definedName name="KKS_doc" localSheetId="17">#REF!</definedName>
    <definedName name="KKS_doc" localSheetId="9">#REF!</definedName>
    <definedName name="KKS_doc" localSheetId="12">#REF!</definedName>
    <definedName name="KKS_doc">#REF!</definedName>
    <definedName name="KKS_ost" localSheetId="17">#REF!</definedName>
    <definedName name="KKS_ost" localSheetId="9">#REF!</definedName>
    <definedName name="KKS_ost" localSheetId="12">#REF!</definedName>
    <definedName name="KKS_ost">#REF!</definedName>
    <definedName name="KKS_phd" localSheetId="17">#REF!</definedName>
    <definedName name="KKS_phd" localSheetId="9">#REF!</definedName>
    <definedName name="KKS_phd" localSheetId="12">#REF!</definedName>
    <definedName name="KKS_phd">#REF!</definedName>
    <definedName name="KKS_prof" localSheetId="17">#REF!</definedName>
    <definedName name="KKS_prof" localSheetId="9">#REF!</definedName>
    <definedName name="KKS_prof" localSheetId="12">#REF!</definedName>
    <definedName name="KKS_prof">#REF!</definedName>
    <definedName name="koef_gm_mzdy" localSheetId="17">#REF!</definedName>
    <definedName name="koef_gm_mzdy" localSheetId="9">#REF!</definedName>
    <definedName name="koef_gm_mzdy" localSheetId="12">#REF!</definedName>
    <definedName name="koef_gm_mzdy">#REF!</definedName>
    <definedName name="koef_kpn" localSheetId="17">#REF!</definedName>
    <definedName name="koef_kpn" localSheetId="9">#REF!</definedName>
    <definedName name="koef_kpn" localSheetId="12">#REF!</definedName>
    <definedName name="koef_kpn">#REF!</definedName>
    <definedName name="koef_prer_nad_gm_mzdy" localSheetId="17">#REF!</definedName>
    <definedName name="koef_prer_nad_gm_mzdy" localSheetId="9">#REF!</definedName>
    <definedName name="koef_prer_nad_gm_mzdy" localSheetId="12">#REF!</definedName>
    <definedName name="koef_prer_nad_gm_mzdy">#REF!</definedName>
    <definedName name="koef_PV" localSheetId="17">#REF!</definedName>
    <definedName name="koef_PV" localSheetId="9">#REF!</definedName>
    <definedName name="koef_PV" localSheetId="12">#REF!</definedName>
    <definedName name="koef_PV">#REF!</definedName>
    <definedName name="koef_udr_kat1" localSheetId="17">#REF!</definedName>
    <definedName name="koef_udr_kat1" localSheetId="20">#REF!</definedName>
    <definedName name="koef_udr_kat1" localSheetId="9">#REF!</definedName>
    <definedName name="koef_udr_kat1" localSheetId="11">#REF!</definedName>
    <definedName name="koef_udr_kat1" localSheetId="12">#REF!</definedName>
    <definedName name="koef_udr_kat1">#REF!</definedName>
    <definedName name="koef_udr_kat2" localSheetId="17">#REF!</definedName>
    <definedName name="koef_udr_kat2" localSheetId="20">#REF!</definedName>
    <definedName name="koef_udr_kat2" localSheetId="9">#REF!</definedName>
    <definedName name="koef_udr_kat2" localSheetId="11">#REF!</definedName>
    <definedName name="koef_udr_kat2" localSheetId="12">#REF!</definedName>
    <definedName name="koef_udr_kat2">#REF!</definedName>
    <definedName name="koef_udr_kat3" localSheetId="17">#REF!</definedName>
    <definedName name="koef_udr_kat3" localSheetId="20">#REF!</definedName>
    <definedName name="koef_udr_kat3" localSheetId="9">#REF!</definedName>
    <definedName name="koef_udr_kat3" localSheetId="11">#REF!</definedName>
    <definedName name="koef_udr_kat3" localSheetId="12">#REF!</definedName>
    <definedName name="koef_udr_kat3">#REF!</definedName>
    <definedName name="koef_VV" localSheetId="17">#REF!</definedName>
    <definedName name="koef_VV" localSheetId="9">#REF!</definedName>
    <definedName name="koef_VV" localSheetId="12">#REF!</definedName>
    <definedName name="koef_VV">#REF!</definedName>
    <definedName name="kpn_ca_do" localSheetId="17">#REF!</definedName>
    <definedName name="kpn_ca_do" localSheetId="9">#REF!</definedName>
    <definedName name="kpn_ca_do" localSheetId="12">#REF!</definedName>
    <definedName name="kpn_ca_do">#REF!</definedName>
    <definedName name="kpn_ca_nad" localSheetId="17">#REF!</definedName>
    <definedName name="kpn_ca_nad" localSheetId="9">#REF!</definedName>
    <definedName name="kpn_ca_nad" localSheetId="12">#REF!</definedName>
    <definedName name="kpn_ca_nad">#REF!</definedName>
    <definedName name="kzk" localSheetId="17">#REF!</definedName>
    <definedName name="kzk" localSheetId="9">#REF!</definedName>
    <definedName name="kzk" localSheetId="12">#REF!</definedName>
    <definedName name="kzk">#REF!</definedName>
    <definedName name="kzspp" localSheetId="17">#REF!</definedName>
    <definedName name="kzspp" localSheetId="9">#REF!</definedName>
    <definedName name="kzspp" localSheetId="12">#REF!</definedName>
    <definedName name="kzspp">#REF!</definedName>
    <definedName name="nefinanc">1</definedName>
    <definedName name="_xlnm.Print_Area" localSheetId="0">Obsah!$A$1:$Q$26</definedName>
    <definedName name="_xlnm.Print_Area" localSheetId="3">Súvzťažnosti!$A$1:$D$42</definedName>
    <definedName name="_xlnm.Print_Area" localSheetId="15">'T10-ŠJ '!$A$1:$D$26</definedName>
    <definedName name="_xlnm.Print_Area" localSheetId="16">'T11-Zdroje KV'!$A$1:$D$23</definedName>
    <definedName name="_xlnm.Print_Area" localSheetId="17">'T12-KV'!$A$1:$I$23</definedName>
    <definedName name="_xlnm.Print_Area" localSheetId="18">'T13-Fondy'!$A$1:$N$22</definedName>
    <definedName name="_xlnm.Print_Area" localSheetId="19">'T16 - Štruktúra hotovosti'!$A$1:$D$22</definedName>
    <definedName name="_xlnm.Print_Area" localSheetId="20">'T17-Dotácie zo ŠF EU'!$A$1:$J$26</definedName>
    <definedName name="_xlnm.Print_Area" localSheetId="21">'T18-Ostatné dotacie z kap MŠ SR'!$A$1:$E$18</definedName>
    <definedName name="_xlnm.Print_Area" localSheetId="22">'T19-Štip_ z vlastných '!$A$1:$F$29</definedName>
    <definedName name="_xlnm.Print_Area" localSheetId="5">'T1-Dotácie podľa DZ'!$A$1:$E$19</definedName>
    <definedName name="_xlnm.Print_Area" localSheetId="23">'T20_motivačné štipendiá_nová'!$A$1:$F$14</definedName>
    <definedName name="_xlnm.Print_Area" localSheetId="24">'T21-štruktúra_384'!$A$1:$M$9</definedName>
    <definedName name="_xlnm.Print_Area" localSheetId="25">T22_Výnosy_soc_oblasť!$A$1:$F$44</definedName>
    <definedName name="_xlnm.Print_Area" localSheetId="26">T23_Náklady_soc_oblasť!$A$1:$F$42</definedName>
    <definedName name="_xlnm.Print_Area" localSheetId="7">'T3-Výnosy'!$A$1:$H$73</definedName>
    <definedName name="_xlnm.Print_Area" localSheetId="8">'T4-Výnosy zo školného'!$A$1:$D$23</definedName>
    <definedName name="_xlnm.Print_Area" localSheetId="9">'T5 - Analýza nákladov'!$A$1:$H$105</definedName>
    <definedName name="_xlnm.Print_Area" localSheetId="11">'T6a-Zamestnanci_a_mzdy (ženy)'!$A$1:$O$37</definedName>
    <definedName name="_xlnm.Print_Area" localSheetId="10">'T6-Zamestnanci_a_mzdy'!$A$1:$N$37</definedName>
    <definedName name="_xlnm.Print_Area" localSheetId="12">'T7_Doktorandi '!$A$1:$E$9</definedName>
    <definedName name="_xlnm.Print_Area" localSheetId="13">'T8-Soc_štipendiá'!$A$1:$F$15</definedName>
    <definedName name="_xlnm.Print_Area" localSheetId="14">'T9_ŠD '!$A$1:$F$21</definedName>
    <definedName name="_xlnm.Print_Area" localSheetId="2">Vysvetlivky!$A$1:$B$92</definedName>
    <definedName name="pocet_jedal" localSheetId="17">#REF!</definedName>
    <definedName name="pocet_jedal" localSheetId="20">#REF!</definedName>
    <definedName name="pocet_jedal" localSheetId="9">#REF!</definedName>
    <definedName name="pocet_jedal" localSheetId="11">#REF!</definedName>
    <definedName name="pocet_jedal" localSheetId="12">#REF!</definedName>
    <definedName name="pocet_jedal">#REF!</definedName>
    <definedName name="podiel" localSheetId="17">#REF!</definedName>
    <definedName name="podiel" localSheetId="9">#REF!</definedName>
    <definedName name="podiel" localSheetId="12">#REF!</definedName>
    <definedName name="podiel">#REF!</definedName>
    <definedName name="poistné" localSheetId="17">#REF!</definedName>
    <definedName name="poistné" localSheetId="9">#REF!</definedName>
    <definedName name="poistné" localSheetId="12">#REF!</definedName>
    <definedName name="poistné">#REF!</definedName>
    <definedName name="Pp_DrŠ_exist" localSheetId="17">#REF!</definedName>
    <definedName name="Pp_DrŠ_exist" localSheetId="20">#REF!</definedName>
    <definedName name="Pp_DrŠ_exist" localSheetId="9">#REF!</definedName>
    <definedName name="Pp_DrŠ_exist" localSheetId="11">#REF!</definedName>
    <definedName name="Pp_DrŠ_exist" localSheetId="12">#REF!</definedName>
    <definedName name="Pp_DrŠ_exist">#REF!</definedName>
    <definedName name="Pp_DrŠ_noví" localSheetId="17">#REF!</definedName>
    <definedName name="Pp_DrŠ_noví" localSheetId="20">#REF!</definedName>
    <definedName name="Pp_DrŠ_noví" localSheetId="9">#REF!</definedName>
    <definedName name="Pp_DrŠ_noví" localSheetId="11">#REF!</definedName>
    <definedName name="Pp_DrŠ_noví" localSheetId="12">#REF!</definedName>
    <definedName name="Pp_DrŠ_noví">#REF!</definedName>
    <definedName name="Pp_DrŠ_spolu" localSheetId="17">#REF!</definedName>
    <definedName name="Pp_DrŠ_spolu" localSheetId="20">#REF!</definedName>
    <definedName name="Pp_DrŠ_spolu" localSheetId="9">#REF!</definedName>
    <definedName name="Pp_DrŠ_spolu" localSheetId="11">#REF!</definedName>
    <definedName name="Pp_DrŠ_spolu" localSheetId="12">#REF!</definedName>
    <definedName name="Pp_DrŠ_spolu">#REF!</definedName>
    <definedName name="Pp_klinické_TaS" localSheetId="17">#REF!</definedName>
    <definedName name="Pp_klinické_TaS" localSheetId="20">#REF!</definedName>
    <definedName name="Pp_klinické_TaS" localSheetId="9">#REF!</definedName>
    <definedName name="Pp_klinické_TaS" localSheetId="11">#REF!</definedName>
    <definedName name="Pp_klinické_TaS" localSheetId="12">#REF!</definedName>
    <definedName name="Pp_klinické_TaS">#REF!</definedName>
    <definedName name="Pp_klinické_TaS_rozpísaný" localSheetId="17">#REF!</definedName>
    <definedName name="Pp_klinické_TaS_rozpísaný" localSheetId="20">#REF!</definedName>
    <definedName name="Pp_klinické_TaS_rozpísaný" localSheetId="9">#REF!</definedName>
    <definedName name="Pp_klinické_TaS_rozpísaný" localSheetId="11">#REF!</definedName>
    <definedName name="Pp_klinické_TaS_rozpísaný" localSheetId="12">#REF!</definedName>
    <definedName name="Pp_klinické_TaS_rozpísaný">#REF!</definedName>
    <definedName name="Pp_Rozvoj_BD" localSheetId="17">#REF!</definedName>
    <definedName name="Pp_Rozvoj_BD" localSheetId="9">#REF!</definedName>
    <definedName name="Pp_Rozvoj_BD" localSheetId="12">#REF!</definedName>
    <definedName name="Pp_Rozvoj_BD">#REF!</definedName>
    <definedName name="Pp_Soc_BD" localSheetId="17">#REF!</definedName>
    <definedName name="Pp_Soc_BD" localSheetId="9">#REF!</definedName>
    <definedName name="Pp_Soc_BD" localSheetId="12">#REF!</definedName>
    <definedName name="Pp_Soc_BD">#REF!</definedName>
    <definedName name="Pp_VaT_BD" localSheetId="17">#REF!</definedName>
    <definedName name="Pp_VaT_BD" localSheetId="9">#REF!</definedName>
    <definedName name="Pp_VaT_BD" localSheetId="12">#REF!</definedName>
    <definedName name="Pp_VaT_BD">#REF!</definedName>
    <definedName name="Pp_VaT_mzdy" localSheetId="17">#REF!</definedName>
    <definedName name="Pp_VaT_mzdy" localSheetId="9">#REF!</definedName>
    <definedName name="Pp_VaT_mzdy" localSheetId="12">#REF!</definedName>
    <definedName name="Pp_VaT_mzdy">#REF!</definedName>
    <definedName name="Pp_VaT_mzdy_rezerva" localSheetId="17">#REF!</definedName>
    <definedName name="Pp_VaT_mzdy_rezerva" localSheetId="9">#REF!</definedName>
    <definedName name="Pp_VaT_mzdy_rezerva" localSheetId="12">#REF!</definedName>
    <definedName name="Pp_VaT_mzdy_rezerva">#REF!</definedName>
    <definedName name="Pp_VaT_mzdy_zac_roka" localSheetId="17">#REF!</definedName>
    <definedName name="Pp_VaT_mzdy_zac_roka" localSheetId="9">#REF!</definedName>
    <definedName name="Pp_VaT_mzdy_zac_roka" localSheetId="12">#REF!</definedName>
    <definedName name="Pp_VaT_mzdy_zac_roka">#REF!</definedName>
    <definedName name="Pp_Vzdel_BD" localSheetId="17">#REF!</definedName>
    <definedName name="Pp_Vzdel_BD" localSheetId="9">#REF!</definedName>
    <definedName name="Pp_Vzdel_BD" localSheetId="12">#REF!</definedName>
    <definedName name="Pp_Vzdel_BD">#REF!</definedName>
    <definedName name="Pp_Vzdel_mzdy" localSheetId="17">#REF!</definedName>
    <definedName name="Pp_Vzdel_mzdy" localSheetId="9">#REF!</definedName>
    <definedName name="Pp_Vzdel_mzdy" localSheetId="12">#REF!</definedName>
    <definedName name="Pp_Vzdel_mzdy">#REF!</definedName>
    <definedName name="Pp_Vzdel_mzdy_kontr" localSheetId="17">#REF!</definedName>
    <definedName name="Pp_Vzdel_mzdy_kontr" localSheetId="9">#REF!</definedName>
    <definedName name="Pp_Vzdel_mzdy_kontr" localSheetId="12">#REF!</definedName>
    <definedName name="Pp_Vzdel_mzdy_kontr">#REF!</definedName>
    <definedName name="Pp_Vzdel_mzdy_na_prer_modif" localSheetId="17">#REF!</definedName>
    <definedName name="Pp_Vzdel_mzdy_na_prer_modif" localSheetId="20">#REF!</definedName>
    <definedName name="Pp_Vzdel_mzdy_na_prer_modif" localSheetId="9">#REF!</definedName>
    <definedName name="Pp_Vzdel_mzdy_na_prer_modif" localSheetId="11">#REF!</definedName>
    <definedName name="Pp_Vzdel_mzdy_na_prer_modif" localSheetId="12">#REF!</definedName>
    <definedName name="Pp_Vzdel_mzdy_na_prer_modif">#REF!</definedName>
    <definedName name="Pp_Vzdel_mzdy_na_prer_nemodif" localSheetId="17">#REF!</definedName>
    <definedName name="Pp_Vzdel_mzdy_na_prer_nemodif" localSheetId="20">#REF!</definedName>
    <definedName name="Pp_Vzdel_mzdy_na_prer_nemodif" localSheetId="9">#REF!</definedName>
    <definedName name="Pp_Vzdel_mzdy_na_prer_nemodif" localSheetId="11">#REF!</definedName>
    <definedName name="Pp_Vzdel_mzdy_na_prer_nemodif" localSheetId="12">#REF!</definedName>
    <definedName name="Pp_Vzdel_mzdy_na_prer_nemodif">#REF!</definedName>
    <definedName name="Pp_Vzdel_mzdy_prevádz" localSheetId="17">#REF!</definedName>
    <definedName name="Pp_Vzdel_mzdy_prevádz" localSheetId="9">#REF!</definedName>
    <definedName name="Pp_Vzdel_mzdy_prevádz" localSheetId="12">#REF!</definedName>
    <definedName name="Pp_Vzdel_mzdy_prevádz">#REF!</definedName>
    <definedName name="Pp_Vzdel_mzdy_rezerva" localSheetId="17">#REF!</definedName>
    <definedName name="Pp_Vzdel_mzdy_rezerva" localSheetId="9">#REF!</definedName>
    <definedName name="Pp_Vzdel_mzdy_rezerva" localSheetId="12">#REF!</definedName>
    <definedName name="Pp_Vzdel_mzdy_rezerva">#REF!</definedName>
    <definedName name="Pp_Vzdel_mzdy_spec" localSheetId="17">#REF!</definedName>
    <definedName name="Pp_Vzdel_mzdy_spec" localSheetId="9">#REF!</definedName>
    <definedName name="Pp_Vzdel_mzdy_spec" localSheetId="12">#REF!</definedName>
    <definedName name="Pp_Vzdel_mzdy_spec">#REF!</definedName>
    <definedName name="Pp_Vzdel_mzdy_výkon" localSheetId="17">#REF!</definedName>
    <definedName name="Pp_Vzdel_mzdy_výkon" localSheetId="9">#REF!</definedName>
    <definedName name="Pp_Vzdel_mzdy_výkon" localSheetId="12">#REF!</definedName>
    <definedName name="Pp_Vzdel_mzdy_výkon">#REF!</definedName>
    <definedName name="Pp_Vzdel_mzdy_výkon_PV" localSheetId="17">#REF!</definedName>
    <definedName name="Pp_Vzdel_mzdy_výkon_PV" localSheetId="9">#REF!</definedName>
    <definedName name="Pp_Vzdel_mzdy_výkon_PV" localSheetId="12">#REF!</definedName>
    <definedName name="Pp_Vzdel_mzdy_výkon_PV">#REF!</definedName>
    <definedName name="Pp_Vzdel_mzdy_výkon_PV_bez" localSheetId="17">#REF!</definedName>
    <definedName name="Pp_Vzdel_mzdy_výkon_PV_bez" localSheetId="9">#REF!</definedName>
    <definedName name="Pp_Vzdel_mzdy_výkon_PV_bez" localSheetId="12">#REF!</definedName>
    <definedName name="Pp_Vzdel_mzdy_výkon_PV_bez">#REF!</definedName>
    <definedName name="Pp_Vzdel_mzdy_výkon_PV_um" localSheetId="17">#REF!</definedName>
    <definedName name="Pp_Vzdel_mzdy_výkon_PV_um" localSheetId="9">#REF!</definedName>
    <definedName name="Pp_Vzdel_mzdy_výkon_PV_um" localSheetId="12">#REF!</definedName>
    <definedName name="Pp_Vzdel_mzdy_výkon_PV_um">#REF!</definedName>
    <definedName name="Pp_Vzdel_mzdy_výkon_VV" localSheetId="17">#REF!</definedName>
    <definedName name="Pp_Vzdel_mzdy_výkon_VV" localSheetId="9">#REF!</definedName>
    <definedName name="Pp_Vzdel_mzdy_výkon_VV" localSheetId="12">#REF!</definedName>
    <definedName name="Pp_Vzdel_mzdy_výkon_VV">#REF!</definedName>
    <definedName name="Pp_Vzdel_mzdy_výkon_VV_bez" localSheetId="17">#REF!</definedName>
    <definedName name="Pp_Vzdel_mzdy_výkon_VV_bez" localSheetId="9">#REF!</definedName>
    <definedName name="Pp_Vzdel_mzdy_výkon_VV_bez" localSheetId="12">#REF!</definedName>
    <definedName name="Pp_Vzdel_mzdy_výkon_VV_bez">#REF!</definedName>
    <definedName name="Pp_Vzdel_mzdy_výkon_VV_um" localSheetId="17">#REF!</definedName>
    <definedName name="Pp_Vzdel_mzdy_výkon_VV_um" localSheetId="9">#REF!</definedName>
    <definedName name="Pp_Vzdel_mzdy_výkon_VV_um" localSheetId="12">#REF!</definedName>
    <definedName name="Pp_Vzdel_mzdy_výkon_VV_um">#REF!</definedName>
    <definedName name="Pp_Vzdel_spec_prax" localSheetId="17">#REF!</definedName>
    <definedName name="Pp_Vzdel_spec_prax" localSheetId="20">#REF!</definedName>
    <definedName name="Pp_Vzdel_spec_prax" localSheetId="9">#REF!</definedName>
    <definedName name="Pp_Vzdel_spec_prax" localSheetId="11">#REF!</definedName>
    <definedName name="Pp_Vzdel_spec_prax" localSheetId="12">#REF!</definedName>
    <definedName name="Pp_Vzdel_spec_prax">#REF!</definedName>
    <definedName name="Pp_Vzdel_TaS" localSheetId="17">#REF!</definedName>
    <definedName name="Pp_Vzdel_TaS" localSheetId="9">#REF!</definedName>
    <definedName name="Pp_Vzdel_TaS" localSheetId="12">#REF!</definedName>
    <definedName name="Pp_Vzdel_TaS">#REF!</definedName>
    <definedName name="Pp_Vzdel_TaS_rezerva" localSheetId="17">#REF!</definedName>
    <definedName name="Pp_Vzdel_TaS_rezerva" localSheetId="9">#REF!</definedName>
    <definedName name="Pp_Vzdel_TaS_rezerva" localSheetId="12">#REF!</definedName>
    <definedName name="Pp_Vzdel_TaS_rezerva">#REF!</definedName>
    <definedName name="Pp_Vzdel_TaS_spec" localSheetId="17">#REF!</definedName>
    <definedName name="Pp_Vzdel_TaS_spec" localSheetId="20">#REF!</definedName>
    <definedName name="Pp_Vzdel_TaS_spec" localSheetId="9">#REF!</definedName>
    <definedName name="Pp_Vzdel_TaS_spec" localSheetId="11">#REF!</definedName>
    <definedName name="Pp_Vzdel_TaS_spec" localSheetId="12">#REF!</definedName>
    <definedName name="Pp_Vzdel_TaS_spec">#REF!</definedName>
    <definedName name="Pp_Vzdel_TaS_stav" localSheetId="17">#REF!</definedName>
    <definedName name="Pp_Vzdel_TaS_stav" localSheetId="9">#REF!</definedName>
    <definedName name="Pp_Vzdel_TaS_stav" localSheetId="12">#REF!</definedName>
    <definedName name="Pp_Vzdel_TaS_stav">#REF!</definedName>
    <definedName name="Pp_Vzdel_TaS_výkon" localSheetId="17">#REF!</definedName>
    <definedName name="Pp_Vzdel_TaS_výkon" localSheetId="20">#REF!</definedName>
    <definedName name="Pp_Vzdel_TaS_výkon" localSheetId="9">#REF!</definedName>
    <definedName name="Pp_Vzdel_TaS_výkon" localSheetId="11">#REF!</definedName>
    <definedName name="Pp_Vzdel_TaS_výkon" localSheetId="12">#REF!</definedName>
    <definedName name="Pp_Vzdel_TaS_výkon">#REF!</definedName>
    <definedName name="Pp_Vzdel_TaS_výkon_PPŠ" localSheetId="17">#REF!</definedName>
    <definedName name="Pp_Vzdel_TaS_výkon_PPŠ" localSheetId="20">#REF!</definedName>
    <definedName name="Pp_Vzdel_TaS_výkon_PPŠ" localSheetId="9">#REF!</definedName>
    <definedName name="Pp_Vzdel_TaS_výkon_PPŠ" localSheetId="11">#REF!</definedName>
    <definedName name="Pp_Vzdel_TaS_výkon_PPŠ" localSheetId="12">#REF!</definedName>
    <definedName name="Pp_Vzdel_TaS_výkon_PPŠ">#REF!</definedName>
    <definedName name="Pp_Vzdel_TaS_výkon_PPŠ_a_zákl" localSheetId="17">#REF!</definedName>
    <definedName name="Pp_Vzdel_TaS_výkon_PPŠ_a_zákl" localSheetId="20">#REF!</definedName>
    <definedName name="Pp_Vzdel_TaS_výkon_PPŠ_a_zákl" localSheetId="9">#REF!</definedName>
    <definedName name="Pp_Vzdel_TaS_výkon_PPŠ_a_zákl" localSheetId="11">#REF!</definedName>
    <definedName name="Pp_Vzdel_TaS_výkon_PPŠ_a_zákl" localSheetId="12">#REF!</definedName>
    <definedName name="Pp_Vzdel_TaS_výkon_PPŠ_a_zákl">#REF!</definedName>
    <definedName name="Pp_Vzdel_TaS_výkon_PPŠ_KEN" localSheetId="17">#REF!</definedName>
    <definedName name="Pp_Vzdel_TaS_výkon_PPŠ_KEN" localSheetId="20">#REF!</definedName>
    <definedName name="Pp_Vzdel_TaS_výkon_PPŠ_KEN" localSheetId="9">#REF!</definedName>
    <definedName name="Pp_Vzdel_TaS_výkon_PPŠ_KEN" localSheetId="11">#REF!</definedName>
    <definedName name="Pp_Vzdel_TaS_výkon_PPŠ_KEN" localSheetId="12">#REF!</definedName>
    <definedName name="Pp_Vzdel_TaS_výkon_PPŠ_KEN">#REF!</definedName>
    <definedName name="Pp_Vzdel_TaS_zahr_granty" localSheetId="17">#REF!</definedName>
    <definedName name="Pp_Vzdel_TaS_zahr_granty" localSheetId="9">#REF!</definedName>
    <definedName name="Pp_Vzdel_TaS_zahr_granty" localSheetId="12">#REF!</definedName>
    <definedName name="Pp_Vzdel_TaS_zahr_granty">#REF!</definedName>
    <definedName name="Pp_Vzdel_TaS_zákl" localSheetId="17">#REF!</definedName>
    <definedName name="Pp_Vzdel_TaS_zákl" localSheetId="20">#REF!</definedName>
    <definedName name="Pp_Vzdel_TaS_zákl" localSheetId="9">#REF!</definedName>
    <definedName name="Pp_Vzdel_TaS_zákl" localSheetId="11">#REF!</definedName>
    <definedName name="Pp_Vzdel_TaS_zákl" localSheetId="12">#REF!</definedName>
    <definedName name="Pp_Vzdel_TaS_zákl">#REF!</definedName>
    <definedName name="Pr_AV_BD" localSheetId="17">#REF!</definedName>
    <definedName name="Pr_AV_BD" localSheetId="9">#REF!</definedName>
    <definedName name="Pr_AV_BD" localSheetId="12">#REF!</definedName>
    <definedName name="Pr_AV_BD">#REF!</definedName>
    <definedName name="Pr_IV_BD" localSheetId="17">#REF!</definedName>
    <definedName name="Pr_IV_BD" localSheetId="9">#REF!</definedName>
    <definedName name="Pr_IV_BD" localSheetId="12">#REF!</definedName>
    <definedName name="Pr_IV_BD">#REF!</definedName>
    <definedName name="Pr_IV_KV" localSheetId="17">#REF!</definedName>
    <definedName name="Pr_IV_KV" localSheetId="9">#REF!</definedName>
    <definedName name="Pr_IV_KV" localSheetId="12">#REF!</definedName>
    <definedName name="Pr_IV_KV">#REF!</definedName>
    <definedName name="Pr_IV_KV_rezerva" localSheetId="17">#REF!</definedName>
    <definedName name="Pr_IV_KV_rezerva" localSheetId="9">#REF!</definedName>
    <definedName name="Pr_IV_KV_rezerva" localSheetId="12">#REF!</definedName>
    <definedName name="Pr_IV_KV_rezerva">#REF!</definedName>
    <definedName name="Pr_KEGA_BD" localSheetId="17">#REF!</definedName>
    <definedName name="Pr_KEGA_BD" localSheetId="9">#REF!</definedName>
    <definedName name="Pr_KEGA_BD" localSheetId="12">#REF!</definedName>
    <definedName name="Pr_KEGA_BD">#REF!</definedName>
    <definedName name="Pr_klinické" localSheetId="17">#REF!</definedName>
    <definedName name="Pr_klinické" localSheetId="9">#REF!</definedName>
    <definedName name="Pr_klinické" localSheetId="12">#REF!</definedName>
    <definedName name="Pr_klinické">#REF!</definedName>
    <definedName name="Pr_KŠ" localSheetId="17">#REF!</definedName>
    <definedName name="Pr_KŠ" localSheetId="20">#REF!</definedName>
    <definedName name="Pr_KŠ" localSheetId="9">#REF!</definedName>
    <definedName name="Pr_KŠ" localSheetId="11">#REF!</definedName>
    <definedName name="Pr_KŠ" localSheetId="12">#REF!</definedName>
    <definedName name="Pr_KŠ">#REF!</definedName>
    <definedName name="Pr_motštip_BD" localSheetId="17">#REF!</definedName>
    <definedName name="Pr_motštip_BD" localSheetId="9">#REF!</definedName>
    <definedName name="Pr_motštip_BD" localSheetId="12">#REF!</definedName>
    <definedName name="Pr_motštip_BD">#REF!</definedName>
    <definedName name="Pr_MVTS_BD" localSheetId="17">#REF!</definedName>
    <definedName name="Pr_MVTS_BD" localSheetId="9">#REF!</definedName>
    <definedName name="Pr_MVTS_BD" localSheetId="12">#REF!</definedName>
    <definedName name="Pr_MVTS_BD">#REF!</definedName>
    <definedName name="Pr_socštip_BD" localSheetId="17">#REF!</definedName>
    <definedName name="Pr_socštip_BD" localSheetId="9">#REF!</definedName>
    <definedName name="Pr_socštip_BD" localSheetId="12">#REF!</definedName>
    <definedName name="Pr_socštip_BD">#REF!</definedName>
    <definedName name="Pr_ŠD" localSheetId="17">#REF!</definedName>
    <definedName name="Pr_ŠD" localSheetId="20">#REF!</definedName>
    <definedName name="Pr_ŠD" localSheetId="9">#REF!</definedName>
    <definedName name="Pr_ŠD" localSheetId="11">#REF!</definedName>
    <definedName name="Pr_ŠD" localSheetId="12">#REF!</definedName>
    <definedName name="Pr_ŠD">#REF!</definedName>
    <definedName name="Pr_ŠDaJKŠPC_BD" localSheetId="17">#REF!</definedName>
    <definedName name="Pr_ŠDaJKŠPC_BD" localSheetId="9">#REF!</definedName>
    <definedName name="Pr_ŠDaJKŠPC_BD" localSheetId="12">#REF!</definedName>
    <definedName name="Pr_ŠDaJKŠPC_BD">#REF!</definedName>
    <definedName name="Pr_VaT_KV_zac_roka" localSheetId="17">#REF!</definedName>
    <definedName name="Pr_VaT_KV_zac_roka" localSheetId="9">#REF!</definedName>
    <definedName name="Pr_VaT_KV_zac_roka" localSheetId="12">#REF!</definedName>
    <definedName name="Pr_VaT_KV_zac_roka">#REF!</definedName>
    <definedName name="Pr_VaT_TaS" localSheetId="17">#REF!</definedName>
    <definedName name="Pr_VaT_TaS" localSheetId="9">#REF!</definedName>
    <definedName name="Pr_VaT_TaS" localSheetId="12">#REF!</definedName>
    <definedName name="Pr_VaT_TaS">#REF!</definedName>
    <definedName name="Pr_VaT_TaS_rezerva" localSheetId="17">#REF!</definedName>
    <definedName name="Pr_VaT_TaS_rezerva" localSheetId="9">#REF!</definedName>
    <definedName name="Pr_VaT_TaS_rezerva" localSheetId="12">#REF!</definedName>
    <definedName name="Pr_VaT_TaS_rezerva">#REF!</definedName>
    <definedName name="Pr_VaT_TaS_zac_roka" localSheetId="17">#REF!</definedName>
    <definedName name="Pr_VaT_TaS_zac_roka" localSheetId="9">#REF!</definedName>
    <definedName name="Pr_VaT_TaS_zac_roka" localSheetId="12">#REF!</definedName>
    <definedName name="Pr_VaT_TaS_zac_roka">#REF!</definedName>
    <definedName name="Pr_VEGA_BD" localSheetId="17">#REF!</definedName>
    <definedName name="Pr_VEGA_BD" localSheetId="9">#REF!</definedName>
    <definedName name="Pr_VEGA_BD" localSheetId="12">#REF!</definedName>
    <definedName name="Pr_VEGA_BD">#REF!</definedName>
    <definedName name="predmety" localSheetId="17">#REF!</definedName>
    <definedName name="predmety" localSheetId="9">#REF!</definedName>
    <definedName name="predmety" localSheetId="12">#REF!</definedName>
    <definedName name="predmety">#REF!</definedName>
    <definedName name="prisp_na_1_jedlo" localSheetId="17">#REF!</definedName>
    <definedName name="prisp_na_1_jedlo" localSheetId="20">#REF!</definedName>
    <definedName name="prisp_na_1_jedlo" localSheetId="9">#REF!</definedName>
    <definedName name="prisp_na_1_jedlo" localSheetId="11">#REF!</definedName>
    <definedName name="prisp_na_1_jedlo" localSheetId="12">#REF!</definedName>
    <definedName name="prisp_na_1_jedlo">#REF!</definedName>
    <definedName name="prisp_na_ubyt_stud_SD" localSheetId="17">#REF!</definedName>
    <definedName name="prisp_na_ubyt_stud_SD" localSheetId="20">#REF!</definedName>
    <definedName name="prisp_na_ubyt_stud_SD" localSheetId="9">#REF!</definedName>
    <definedName name="prisp_na_ubyt_stud_SD" localSheetId="11">#REF!</definedName>
    <definedName name="prisp_na_ubyt_stud_SD" localSheetId="12">#REF!</definedName>
    <definedName name="prisp_na_ubyt_stud_SD">#REF!</definedName>
    <definedName name="prisp_na_ubyt_stud_ZZ" localSheetId="17">#REF!</definedName>
    <definedName name="prisp_na_ubyt_stud_ZZ" localSheetId="20">#REF!</definedName>
    <definedName name="prisp_na_ubyt_stud_ZZ" localSheetId="9">#REF!</definedName>
    <definedName name="prisp_na_ubyt_stud_ZZ" localSheetId="11">#REF!</definedName>
    <definedName name="prisp_na_ubyt_stud_ZZ" localSheetId="12">#REF!</definedName>
    <definedName name="prisp_na_ubyt_stud_ZZ">#REF!</definedName>
    <definedName name="prísp_zákl_prev" localSheetId="17">#REF!</definedName>
    <definedName name="prísp_zákl_prev" localSheetId="9">#REF!</definedName>
    <definedName name="prísp_zákl_prev" localSheetId="12">#REF!</definedName>
    <definedName name="prísp_zákl_prev">#REF!</definedName>
    <definedName name="R_vvs" localSheetId="17">#REF!</definedName>
    <definedName name="R_vvs" localSheetId="9">#REF!</definedName>
    <definedName name="R_vvs" localSheetId="12">#REF!</definedName>
    <definedName name="R_vvs">#REF!</definedName>
    <definedName name="R_vvs_BD" localSheetId="17">#REF!</definedName>
    <definedName name="R_vvs_BD" localSheetId="9">#REF!</definedName>
    <definedName name="R_vvs_BD" localSheetId="12">#REF!</definedName>
    <definedName name="R_vvs_BD">#REF!</definedName>
    <definedName name="R_vvs_VaT_BD" localSheetId="17">#REF!</definedName>
    <definedName name="R_vvs_VaT_BD" localSheetId="9">#REF!</definedName>
    <definedName name="R_vvs_VaT_BD" localSheetId="12">#REF!</definedName>
    <definedName name="R_vvs_VaT_BD">#REF!</definedName>
    <definedName name="Sanet" localSheetId="17">#REF!</definedName>
    <definedName name="Sanet" localSheetId="9">#REF!</definedName>
    <definedName name="Sanet" localSheetId="12">#REF!</definedName>
    <definedName name="Sanet">#REF!</definedName>
    <definedName name="SAPBEXrevision" hidden="1">7</definedName>
    <definedName name="SAPBEXsysID" hidden="1">"BS1"</definedName>
    <definedName name="SAPBEXwbID" hidden="1">"3TG3S316PX9BHXMQEBSXSYZZO"</definedName>
    <definedName name="stavba_ucelova" localSheetId="17">#REF!</definedName>
    <definedName name="stavba_ucelova" localSheetId="9">#REF!</definedName>
    <definedName name="stavba_ucelova" localSheetId="12">#REF!</definedName>
    <definedName name="stavba_ucelova">#REF!</definedName>
    <definedName name="studenti_vstup" localSheetId="17">#REF!</definedName>
    <definedName name="studenti_vstup" localSheetId="9">#REF!</definedName>
    <definedName name="studenti_vstup" localSheetId="12">#REF!</definedName>
    <definedName name="studenti_vstup">#REF!</definedName>
    <definedName name="sustava" localSheetId="17">#REF!</definedName>
    <definedName name="sustava" localSheetId="9">#REF!</definedName>
    <definedName name="sustava" localSheetId="12">#REF!</definedName>
    <definedName name="sustava">#REF!</definedName>
    <definedName name="T_1" localSheetId="17">#REF!</definedName>
    <definedName name="T_1" localSheetId="12">#REF!</definedName>
    <definedName name="T_1">#REF!</definedName>
    <definedName name="T_25_so_štip_2007" localSheetId="17">#REF!</definedName>
    <definedName name="T_25_so_štip_2007" localSheetId="12">#REF!</definedName>
    <definedName name="T_25_so_štip_2007">#REF!</definedName>
    <definedName name="T_M" localSheetId="17">#REF!</definedName>
    <definedName name="T_M" localSheetId="12">#REF!</definedName>
    <definedName name="T_M">#REF!</definedName>
    <definedName name="váha_absDrš" localSheetId="17">#REF!</definedName>
    <definedName name="váha_absDrš" localSheetId="9">#REF!</definedName>
    <definedName name="váha_absDrš" localSheetId="12">#REF!</definedName>
    <definedName name="váha_absDrš">#REF!</definedName>
    <definedName name="váha_DG" localSheetId="17">#REF!</definedName>
    <definedName name="váha_DG" localSheetId="9">#REF!</definedName>
    <definedName name="váha_DG" localSheetId="12">#REF!</definedName>
    <definedName name="váha_DG">#REF!</definedName>
    <definedName name="váha_poDs" localSheetId="17">#REF!</definedName>
    <definedName name="váha_poDs" localSheetId="9">#REF!</definedName>
    <definedName name="váha_poDs" localSheetId="12">#REF!</definedName>
    <definedName name="váha_poDs">#REF!</definedName>
    <definedName name="váha_Pub" localSheetId="17">#REF!</definedName>
    <definedName name="váha_Pub" localSheetId="9">#REF!</definedName>
    <definedName name="váha_Pub" localSheetId="12">#REF!</definedName>
    <definedName name="váha_Pub">#REF!</definedName>
    <definedName name="váha_ZG" localSheetId="17">#REF!</definedName>
    <definedName name="váha_ZG" localSheetId="9">#REF!</definedName>
    <definedName name="váha_ZG" localSheetId="12">#REF!</definedName>
    <definedName name="váha_ZG">#REF!</definedName>
    <definedName name="výkon_um" localSheetId="17">#REF!</definedName>
    <definedName name="výkon_um" localSheetId="9">#REF!</definedName>
    <definedName name="výkon_um" localSheetId="12">#REF!</definedName>
    <definedName name="výkon_um">#REF!</definedName>
    <definedName name="x" localSheetId="17">#REF!</definedName>
    <definedName name="x" localSheetId="12">#REF!</definedName>
    <definedName name="x">#REF!</definedName>
    <definedName name="xxx" hidden="1">"3TGMUFSSIAIMK2KTNC9DELQD0"</definedName>
    <definedName name="zakl_prisp_na_prev_SD" localSheetId="17">#REF!</definedName>
    <definedName name="zakl_prisp_na_prev_SD" localSheetId="20">#REF!</definedName>
    <definedName name="zakl_prisp_na_prev_SD" localSheetId="9">#REF!</definedName>
    <definedName name="zakl_prisp_na_prev_SD" localSheetId="11">#REF!</definedName>
    <definedName name="zakl_prisp_na_prev_SD" localSheetId="12">#REF!</definedName>
    <definedName name="zakl_prisp_na_prev_SD">#REF!</definedName>
    <definedName name="záloha" localSheetId="17">#REF!</definedName>
    <definedName name="záloha" localSheetId="20">#REF!</definedName>
    <definedName name="záloha" localSheetId="9">#REF!</definedName>
    <definedName name="záloha" localSheetId="11">#REF!</definedName>
    <definedName name="záloha" localSheetId="12">#REF!</definedName>
    <definedName name="záloha">#REF!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0" i="160" l="1"/>
  <c r="E23" i="160" s="1"/>
  <c r="E6" i="160"/>
  <c r="I22" i="160"/>
  <c r="I21" i="160"/>
  <c r="I20" i="160"/>
  <c r="I19" i="160"/>
  <c r="I18" i="160"/>
  <c r="I17" i="160"/>
  <c r="I15" i="160"/>
  <c r="I14" i="160"/>
  <c r="I13" i="160"/>
  <c r="I12" i="160"/>
  <c r="I11" i="160"/>
  <c r="H10" i="160"/>
  <c r="H23" i="160" s="1"/>
  <c r="G10" i="160"/>
  <c r="G23" i="160" s="1"/>
  <c r="F10" i="160"/>
  <c r="F23" i="160" s="1"/>
  <c r="D10" i="160"/>
  <c r="D23" i="160" s="1"/>
  <c r="C10" i="160"/>
  <c r="C23" i="160" s="1"/>
  <c r="I9" i="160"/>
  <c r="I8" i="160"/>
  <c r="I6" i="160"/>
  <c r="I10" i="160" l="1"/>
  <c r="I23" i="160"/>
  <c r="H20" i="145"/>
  <c r="H19" i="145"/>
  <c r="I7" i="97" l="1"/>
  <c r="I6" i="97"/>
  <c r="I8" i="97"/>
  <c r="H7" i="97"/>
  <c r="H8" i="97" s="1"/>
  <c r="H6" i="97"/>
  <c r="F19" i="145"/>
  <c r="F20" i="145" s="1"/>
  <c r="C10" i="116"/>
  <c r="C13" i="116" s="1"/>
  <c r="C17" i="116" s="1"/>
  <c r="D7" i="90"/>
  <c r="D14" i="90"/>
  <c r="D20" i="90" s="1"/>
  <c r="C7" i="90"/>
  <c r="C14" i="90"/>
  <c r="C20" i="90" s="1"/>
  <c r="D21" i="146"/>
  <c r="C21" i="146"/>
  <c r="D20" i="146"/>
  <c r="C20" i="146"/>
  <c r="C12" i="146" s="1"/>
  <c r="C9" i="146" s="1"/>
  <c r="C5" i="146" s="1"/>
  <c r="D17" i="146"/>
  <c r="C17" i="146"/>
  <c r="D6" i="146"/>
  <c r="C6" i="146"/>
  <c r="A6" i="146"/>
  <c r="A7" i="146"/>
  <c r="A8" i="146"/>
  <c r="A9" i="146" s="1"/>
  <c r="A10" i="146" s="1"/>
  <c r="A11" i="146" s="1"/>
  <c r="A12" i="146" s="1"/>
  <c r="A13" i="146" s="1"/>
  <c r="A15" i="146" s="1"/>
  <c r="A16" i="146" s="1"/>
  <c r="A17" i="146" s="1"/>
  <c r="A18" i="146" s="1"/>
  <c r="A19" i="146" s="1"/>
  <c r="A20" i="146" s="1"/>
  <c r="A21" i="146" s="1"/>
  <c r="C16" i="146"/>
  <c r="D10" i="146"/>
  <c r="D14" i="116"/>
  <c r="C14" i="116"/>
  <c r="C18" i="116" s="1"/>
  <c r="D13" i="116"/>
  <c r="A9" i="116"/>
  <c r="A10" i="116"/>
  <c r="A11" i="116" s="1"/>
  <c r="A12" i="116" s="1"/>
  <c r="A13" i="116" s="1"/>
  <c r="A14" i="116" s="1"/>
  <c r="A15" i="116" s="1"/>
  <c r="A16" i="116" s="1"/>
  <c r="A17" i="116" s="1"/>
  <c r="A18" i="116" s="1"/>
  <c r="F8" i="116"/>
  <c r="D18" i="116" s="1"/>
  <c r="E8" i="116"/>
  <c r="A7" i="116"/>
  <c r="E12" i="109"/>
  <c r="C12" i="109"/>
  <c r="C11" i="109"/>
  <c r="E9" i="109" s="1"/>
  <c r="E11" i="109" s="1"/>
  <c r="A7" i="109"/>
  <c r="A8" i="109" s="1"/>
  <c r="A9" i="109" s="1"/>
  <c r="A10" i="109" s="1"/>
  <c r="E22" i="3"/>
  <c r="E21" i="3"/>
  <c r="E20" i="3"/>
  <c r="D19" i="3"/>
  <c r="C19" i="3"/>
  <c r="E18" i="3"/>
  <c r="E17" i="3"/>
  <c r="E16" i="3"/>
  <c r="E15" i="3"/>
  <c r="D14" i="3"/>
  <c r="C14" i="3"/>
  <c r="E13" i="3"/>
  <c r="E12" i="3"/>
  <c r="E11" i="3"/>
  <c r="D10" i="3"/>
  <c r="C10" i="3"/>
  <c r="E10" i="3"/>
  <c r="E9" i="3"/>
  <c r="E8" i="3"/>
  <c r="E7" i="3"/>
  <c r="E6" i="3"/>
  <c r="D5" i="3"/>
  <c r="C5" i="3"/>
  <c r="E5" i="3"/>
  <c r="E18" i="23"/>
  <c r="E17" i="23"/>
  <c r="E16" i="23"/>
  <c r="D15" i="23"/>
  <c r="C15" i="23"/>
  <c r="E15" i="23" s="1"/>
  <c r="E14" i="23"/>
  <c r="D13" i="23"/>
  <c r="C13" i="23"/>
  <c r="E13" i="23" s="1"/>
  <c r="E12" i="23"/>
  <c r="E11" i="23"/>
  <c r="E10" i="23"/>
  <c r="E9" i="23"/>
  <c r="E8" i="23"/>
  <c r="D7" i="23"/>
  <c r="C7" i="23"/>
  <c r="E7" i="23" s="1"/>
  <c r="E6" i="23"/>
  <c r="A6" i="23"/>
  <c r="A7" i="23" s="1"/>
  <c r="A8" i="23" s="1"/>
  <c r="A9" i="23" s="1"/>
  <c r="A10" i="23" s="1"/>
  <c r="A11" i="23" s="1"/>
  <c r="A12" i="23" s="1"/>
  <c r="A13" i="23" s="1"/>
  <c r="A14" i="23" s="1"/>
  <c r="A15" i="23" s="1"/>
  <c r="A16" i="23" s="1"/>
  <c r="A17" i="23" s="1"/>
  <c r="A18" i="23" s="1"/>
  <c r="A19" i="23" s="1"/>
  <c r="D5" i="23"/>
  <c r="C5" i="23"/>
  <c r="D31" i="142"/>
  <c r="E31" i="142"/>
  <c r="F31" i="142"/>
  <c r="H31" i="142" s="1"/>
  <c r="C31" i="142"/>
  <c r="G31" i="142" s="1"/>
  <c r="D25" i="142"/>
  <c r="E25" i="142"/>
  <c r="F25" i="142"/>
  <c r="H25" i="142" s="1"/>
  <c r="C25" i="142"/>
  <c r="C39" i="142"/>
  <c r="D55" i="142"/>
  <c r="E55" i="142"/>
  <c r="F55" i="142"/>
  <c r="H55" i="142" s="1"/>
  <c r="C55" i="142"/>
  <c r="G28" i="142"/>
  <c r="H28" i="142"/>
  <c r="D22" i="144"/>
  <c r="E22" i="144"/>
  <c r="F22" i="144"/>
  <c r="C22" i="144"/>
  <c r="F5" i="159"/>
  <c r="H25" i="149"/>
  <c r="G25" i="149"/>
  <c r="H24" i="149"/>
  <c r="G24" i="149"/>
  <c r="H23" i="149"/>
  <c r="G23" i="149"/>
  <c r="H22" i="149"/>
  <c r="G22" i="149"/>
  <c r="H21" i="149"/>
  <c r="G21" i="149"/>
  <c r="H20" i="149"/>
  <c r="G20" i="149"/>
  <c r="H19" i="149"/>
  <c r="G18" i="149"/>
  <c r="F17" i="149"/>
  <c r="F16" i="149" s="1"/>
  <c r="D17" i="149"/>
  <c r="H17" i="149" s="1"/>
  <c r="E17" i="149"/>
  <c r="E16" i="149" s="1"/>
  <c r="C17" i="149"/>
  <c r="A17" i="149"/>
  <c r="H14" i="149"/>
  <c r="G13" i="149"/>
  <c r="F12" i="149"/>
  <c r="H12" i="149" s="1"/>
  <c r="E12" i="149"/>
  <c r="G12" i="149" s="1"/>
  <c r="D12" i="149"/>
  <c r="C12" i="149"/>
  <c r="H11" i="149"/>
  <c r="G10" i="149"/>
  <c r="F9" i="149"/>
  <c r="H9" i="149" s="1"/>
  <c r="H15" i="149" s="1"/>
  <c r="E9" i="149"/>
  <c r="E15" i="149" s="1"/>
  <c r="D9" i="149"/>
  <c r="D6" i="149"/>
  <c r="H6" i="149" s="1"/>
  <c r="F6" i="149"/>
  <c r="C9" i="149"/>
  <c r="H8" i="149"/>
  <c r="A8" i="149"/>
  <c r="A9" i="149" s="1"/>
  <c r="A10" i="149" s="1"/>
  <c r="A11" i="149" s="1"/>
  <c r="G7" i="149"/>
  <c r="E6" i="149"/>
  <c r="G6" i="149" s="1"/>
  <c r="C6" i="149"/>
  <c r="C15" i="149"/>
  <c r="G48" i="142"/>
  <c r="H48" i="142"/>
  <c r="D5" i="154"/>
  <c r="C5" i="154"/>
  <c r="G36" i="142"/>
  <c r="H36" i="142"/>
  <c r="G37" i="142"/>
  <c r="H37" i="142"/>
  <c r="H38" i="142"/>
  <c r="G38" i="142"/>
  <c r="E6" i="159"/>
  <c r="E7" i="159" s="1"/>
  <c r="D7" i="159"/>
  <c r="C7" i="159"/>
  <c r="E5" i="159"/>
  <c r="D9" i="157"/>
  <c r="F6" i="157" s="1"/>
  <c r="F9" i="157" s="1"/>
  <c r="C5" i="64"/>
  <c r="C22" i="64" s="1"/>
  <c r="D19" i="144"/>
  <c r="E19" i="144"/>
  <c r="F19" i="144"/>
  <c r="D16" i="144"/>
  <c r="D6" i="144" s="1"/>
  <c r="E16" i="144"/>
  <c r="F16" i="144"/>
  <c r="D13" i="144"/>
  <c r="E13" i="144"/>
  <c r="F13" i="144"/>
  <c r="D10" i="144"/>
  <c r="E10" i="144"/>
  <c r="F10" i="144"/>
  <c r="F7" i="144"/>
  <c r="D7" i="144"/>
  <c r="E7" i="144"/>
  <c r="G64" i="142"/>
  <c r="H64" i="142"/>
  <c r="G66" i="142"/>
  <c r="H66" i="142"/>
  <c r="G87" i="150"/>
  <c r="H87" i="150"/>
  <c r="G56" i="142"/>
  <c r="G57" i="142"/>
  <c r="G58" i="142"/>
  <c r="G59" i="142"/>
  <c r="G60" i="142"/>
  <c r="G61" i="142"/>
  <c r="G62" i="142"/>
  <c r="G7" i="142"/>
  <c r="H7" i="142"/>
  <c r="G8" i="142"/>
  <c r="H8" i="142"/>
  <c r="G9" i="142"/>
  <c r="H9" i="142"/>
  <c r="G10" i="142"/>
  <c r="H10" i="142"/>
  <c r="G12" i="142"/>
  <c r="H12" i="142"/>
  <c r="G13" i="142"/>
  <c r="H13" i="142"/>
  <c r="G14" i="142"/>
  <c r="H14" i="142"/>
  <c r="G15" i="142"/>
  <c r="H15" i="142"/>
  <c r="G16" i="142"/>
  <c r="H16" i="142"/>
  <c r="G17" i="142"/>
  <c r="H17" i="142"/>
  <c r="G18" i="142"/>
  <c r="H18" i="142"/>
  <c r="G19" i="142"/>
  <c r="H19" i="142"/>
  <c r="G20" i="142"/>
  <c r="G22" i="142"/>
  <c r="H22" i="142"/>
  <c r="G23" i="142"/>
  <c r="H23" i="142"/>
  <c r="G24" i="142"/>
  <c r="H24" i="142"/>
  <c r="G26" i="142"/>
  <c r="H26" i="142"/>
  <c r="G27" i="142"/>
  <c r="H27" i="142"/>
  <c r="G29" i="142"/>
  <c r="H29" i="142"/>
  <c r="G30" i="142"/>
  <c r="H30" i="142"/>
  <c r="G32" i="142"/>
  <c r="H32" i="142"/>
  <c r="G33" i="142"/>
  <c r="H33" i="142"/>
  <c r="G34" i="142"/>
  <c r="H34" i="142"/>
  <c r="G35" i="142"/>
  <c r="H35" i="142"/>
  <c r="G40" i="142"/>
  <c r="H40" i="142"/>
  <c r="G41" i="142"/>
  <c r="H41" i="142"/>
  <c r="G42" i="142"/>
  <c r="H42" i="142"/>
  <c r="G43" i="142"/>
  <c r="H43" i="142"/>
  <c r="G44" i="142"/>
  <c r="H44" i="142"/>
  <c r="G45" i="142"/>
  <c r="H45" i="142"/>
  <c r="G46" i="142"/>
  <c r="H46" i="142"/>
  <c r="G47" i="142"/>
  <c r="H47" i="142"/>
  <c r="G49" i="142"/>
  <c r="H49" i="142"/>
  <c r="G50" i="142"/>
  <c r="H50" i="142"/>
  <c r="G51" i="142"/>
  <c r="H51" i="142"/>
  <c r="G52" i="142"/>
  <c r="H52" i="142"/>
  <c r="G53" i="142"/>
  <c r="H53" i="142"/>
  <c r="G54" i="142"/>
  <c r="H54" i="142"/>
  <c r="H61" i="142"/>
  <c r="H62" i="142"/>
  <c r="G63" i="142"/>
  <c r="H63" i="142"/>
  <c r="G65" i="142"/>
  <c r="H65" i="142"/>
  <c r="G67" i="142"/>
  <c r="H67" i="142"/>
  <c r="G68" i="142"/>
  <c r="H68" i="142"/>
  <c r="G69" i="142"/>
  <c r="H69" i="142"/>
  <c r="D6" i="142"/>
  <c r="E6" i="142"/>
  <c r="F6" i="142"/>
  <c r="D11" i="142"/>
  <c r="E11" i="142"/>
  <c r="F11" i="142"/>
  <c r="H11" i="142" s="1"/>
  <c r="D21" i="142"/>
  <c r="E21" i="142"/>
  <c r="F21" i="142"/>
  <c r="D39" i="142"/>
  <c r="E39" i="142"/>
  <c r="G39" i="142"/>
  <c r="F39" i="142"/>
  <c r="C7" i="144"/>
  <c r="C10" i="144"/>
  <c r="C16" i="144"/>
  <c r="C19" i="144"/>
  <c r="C13" i="144"/>
  <c r="G98" i="150"/>
  <c r="H98" i="150"/>
  <c r="C9" i="157"/>
  <c r="E6" i="157" s="1"/>
  <c r="E9" i="157"/>
  <c r="D18" i="154"/>
  <c r="C18" i="154"/>
  <c r="J29" i="155"/>
  <c r="F29" i="155"/>
  <c r="K29" i="155" s="1"/>
  <c r="J28" i="155"/>
  <c r="F28" i="155"/>
  <c r="F27" i="155"/>
  <c r="F22" i="155" s="1"/>
  <c r="J26" i="155"/>
  <c r="F26" i="155"/>
  <c r="K26" i="155" s="1"/>
  <c r="J25" i="155"/>
  <c r="F25" i="155"/>
  <c r="K25" i="155" s="1"/>
  <c r="F24" i="155"/>
  <c r="K24" i="155" s="1"/>
  <c r="J24" i="155"/>
  <c r="J23" i="155"/>
  <c r="F23" i="155"/>
  <c r="K23" i="155" s="1"/>
  <c r="I22" i="155"/>
  <c r="H22" i="155"/>
  <c r="G22" i="155"/>
  <c r="E22" i="155"/>
  <c r="D22" i="155"/>
  <c r="C22" i="155"/>
  <c r="J21" i="155"/>
  <c r="K21" i="155" s="1"/>
  <c r="F21" i="155"/>
  <c r="J20" i="155"/>
  <c r="F20" i="155"/>
  <c r="K20" i="155" s="1"/>
  <c r="J19" i="155"/>
  <c r="F19" i="155"/>
  <c r="K19" i="155"/>
  <c r="J18" i="155"/>
  <c r="K18" i="155" s="1"/>
  <c r="F18" i="155"/>
  <c r="J17" i="155"/>
  <c r="F17" i="155"/>
  <c r="K17" i="155" s="1"/>
  <c r="I16" i="155"/>
  <c r="H16" i="155"/>
  <c r="H7" i="155"/>
  <c r="H30" i="155" s="1"/>
  <c r="G16" i="155"/>
  <c r="J16" i="155" s="1"/>
  <c r="J30" i="155" s="1"/>
  <c r="E16" i="155"/>
  <c r="E7" i="155"/>
  <c r="D16" i="155"/>
  <c r="C16" i="155"/>
  <c r="J15" i="155"/>
  <c r="F15" i="155"/>
  <c r="J13" i="155"/>
  <c r="K13" i="155" s="1"/>
  <c r="F13" i="155"/>
  <c r="J12" i="155"/>
  <c r="F12" i="155"/>
  <c r="K12" i="155" s="1"/>
  <c r="J11" i="155"/>
  <c r="F11" i="155"/>
  <c r="K11" i="155" s="1"/>
  <c r="J10" i="155"/>
  <c r="F10" i="155"/>
  <c r="K10" i="155"/>
  <c r="J9" i="155"/>
  <c r="F9" i="155"/>
  <c r="J8" i="155"/>
  <c r="F8" i="155"/>
  <c r="K8" i="155" s="1"/>
  <c r="I7" i="155"/>
  <c r="G7" i="155"/>
  <c r="G30" i="155" s="1"/>
  <c r="D7" i="155"/>
  <c r="D30" i="155"/>
  <c r="C7" i="155"/>
  <c r="C30" i="155"/>
  <c r="D11" i="154"/>
  <c r="C11" i="154"/>
  <c r="H101" i="150"/>
  <c r="G101" i="150"/>
  <c r="H100" i="150"/>
  <c r="G100" i="150"/>
  <c r="H99" i="150"/>
  <c r="G99" i="150"/>
  <c r="H97" i="150"/>
  <c r="G97" i="150"/>
  <c r="H96" i="150"/>
  <c r="G96" i="150"/>
  <c r="H95" i="150"/>
  <c r="G95" i="150"/>
  <c r="H94" i="150"/>
  <c r="G94" i="150"/>
  <c r="H93" i="150"/>
  <c r="G93" i="150"/>
  <c r="H92" i="150"/>
  <c r="G92" i="150"/>
  <c r="H91" i="150"/>
  <c r="G91" i="150"/>
  <c r="F90" i="150"/>
  <c r="E90" i="150"/>
  <c r="D90" i="150"/>
  <c r="H90" i="150" s="1"/>
  <c r="C90" i="150"/>
  <c r="H89" i="150"/>
  <c r="G89" i="150"/>
  <c r="H88" i="150"/>
  <c r="G88" i="150"/>
  <c r="H86" i="150"/>
  <c r="G86" i="150"/>
  <c r="H85" i="150"/>
  <c r="G85" i="150"/>
  <c r="H84" i="150"/>
  <c r="G84" i="150"/>
  <c r="H83" i="150"/>
  <c r="G83" i="150"/>
  <c r="H82" i="150"/>
  <c r="G82" i="150"/>
  <c r="F81" i="150"/>
  <c r="D81" i="150"/>
  <c r="E81" i="150"/>
  <c r="E79" i="150"/>
  <c r="D79" i="150"/>
  <c r="C81" i="150"/>
  <c r="C79" i="150" s="1"/>
  <c r="G79" i="150" s="1"/>
  <c r="H80" i="150"/>
  <c r="G80" i="150"/>
  <c r="H78" i="150"/>
  <c r="G78" i="150"/>
  <c r="H77" i="150"/>
  <c r="G77" i="150"/>
  <c r="H76" i="150"/>
  <c r="G76" i="150"/>
  <c r="H75" i="150"/>
  <c r="G75" i="150"/>
  <c r="H74" i="150"/>
  <c r="G74" i="150"/>
  <c r="H73" i="150"/>
  <c r="G73" i="150"/>
  <c r="H72" i="150"/>
  <c r="G72" i="150"/>
  <c r="H71" i="150"/>
  <c r="G71" i="150"/>
  <c r="H70" i="150"/>
  <c r="G70" i="150"/>
  <c r="H69" i="150"/>
  <c r="G69" i="150"/>
  <c r="F68" i="150"/>
  <c r="H68" i="150" s="1"/>
  <c r="E68" i="150"/>
  <c r="D68" i="150"/>
  <c r="C68" i="150"/>
  <c r="H67" i="150"/>
  <c r="G67" i="150"/>
  <c r="H66" i="150"/>
  <c r="G66" i="150"/>
  <c r="H65" i="150"/>
  <c r="G65" i="150"/>
  <c r="H64" i="150"/>
  <c r="G64" i="150"/>
  <c r="H63" i="150"/>
  <c r="G63" i="150"/>
  <c r="F62" i="150"/>
  <c r="D62" i="150"/>
  <c r="D60" i="150" s="1"/>
  <c r="E62" i="150"/>
  <c r="C62" i="150"/>
  <c r="C60" i="150"/>
  <c r="H61" i="150"/>
  <c r="G61" i="150"/>
  <c r="H59" i="150"/>
  <c r="G59" i="150"/>
  <c r="H58" i="150"/>
  <c r="G58" i="150"/>
  <c r="H57" i="150"/>
  <c r="G57" i="150"/>
  <c r="H56" i="150"/>
  <c r="G56" i="150"/>
  <c r="H55" i="150"/>
  <c r="G55" i="150"/>
  <c r="H54" i="150"/>
  <c r="G54" i="150"/>
  <c r="H53" i="150"/>
  <c r="G53" i="150"/>
  <c r="H52" i="150"/>
  <c r="G52" i="150"/>
  <c r="H51" i="150"/>
  <c r="G51" i="150"/>
  <c r="H50" i="150"/>
  <c r="G50" i="150"/>
  <c r="H49" i="150"/>
  <c r="G49" i="150"/>
  <c r="H48" i="150"/>
  <c r="G48" i="150"/>
  <c r="H47" i="150"/>
  <c r="G47" i="150"/>
  <c r="H46" i="150"/>
  <c r="G46" i="150"/>
  <c r="H45" i="150"/>
  <c r="G45" i="150"/>
  <c r="F44" i="150"/>
  <c r="H44" i="150" s="1"/>
  <c r="E44" i="150"/>
  <c r="D44" i="150"/>
  <c r="C44" i="150"/>
  <c r="H43" i="150"/>
  <c r="G43" i="150"/>
  <c r="H42" i="150"/>
  <c r="G42" i="150"/>
  <c r="H41" i="150"/>
  <c r="G41" i="150"/>
  <c r="F40" i="150"/>
  <c r="D40" i="150"/>
  <c r="E40" i="150"/>
  <c r="G40" i="150" s="1"/>
  <c r="C40" i="150"/>
  <c r="H39" i="150"/>
  <c r="G39" i="150"/>
  <c r="H38" i="150"/>
  <c r="G38" i="150"/>
  <c r="H37" i="150"/>
  <c r="G37" i="150"/>
  <c r="H36" i="150"/>
  <c r="G36" i="150"/>
  <c r="H35" i="150"/>
  <c r="G35" i="150"/>
  <c r="H34" i="150"/>
  <c r="G34" i="150"/>
  <c r="H33" i="150"/>
  <c r="G33" i="150"/>
  <c r="F32" i="150"/>
  <c r="H32" i="150" s="1"/>
  <c r="E32" i="150"/>
  <c r="C32" i="150"/>
  <c r="D32" i="150"/>
  <c r="H31" i="150"/>
  <c r="G31" i="150"/>
  <c r="H30" i="150"/>
  <c r="G30" i="150"/>
  <c r="H29" i="150"/>
  <c r="G29" i="150"/>
  <c r="H28" i="150"/>
  <c r="G28" i="150"/>
  <c r="F27" i="150"/>
  <c r="H27" i="150" s="1"/>
  <c r="D27" i="150"/>
  <c r="E27" i="150"/>
  <c r="C27" i="150"/>
  <c r="H25" i="150"/>
  <c r="G25" i="150"/>
  <c r="H24" i="150"/>
  <c r="G24" i="150"/>
  <c r="H23" i="150"/>
  <c r="G23" i="150"/>
  <c r="H22" i="150"/>
  <c r="G22" i="150"/>
  <c r="H21" i="150"/>
  <c r="G21" i="150"/>
  <c r="H20" i="150"/>
  <c r="G20" i="150"/>
  <c r="F19" i="150"/>
  <c r="D19" i="150"/>
  <c r="E19" i="150"/>
  <c r="G19" i="150" s="1"/>
  <c r="C19" i="150"/>
  <c r="H18" i="150"/>
  <c r="G18" i="150"/>
  <c r="H17" i="150"/>
  <c r="G17" i="150"/>
  <c r="H16" i="150"/>
  <c r="G16" i="150"/>
  <c r="H15" i="150"/>
  <c r="G15" i="150"/>
  <c r="H14" i="150"/>
  <c r="G14" i="150"/>
  <c r="H13" i="150"/>
  <c r="G13" i="150"/>
  <c r="H12" i="150"/>
  <c r="G12" i="150"/>
  <c r="H11" i="150"/>
  <c r="G11" i="150"/>
  <c r="H10" i="150"/>
  <c r="G10" i="150"/>
  <c r="H9" i="150"/>
  <c r="G9" i="150"/>
  <c r="H8" i="150"/>
  <c r="G8" i="150"/>
  <c r="H7" i="150"/>
  <c r="G7" i="150"/>
  <c r="A7" i="150"/>
  <c r="A8" i="150"/>
  <c r="A9" i="150"/>
  <c r="A10" i="150" s="1"/>
  <c r="A11" i="150" s="1"/>
  <c r="A12" i="150" s="1"/>
  <c r="A13" i="150" s="1"/>
  <c r="A14" i="150" s="1"/>
  <c r="A15" i="150" s="1"/>
  <c r="A16" i="150" s="1"/>
  <c r="A17" i="150" s="1"/>
  <c r="A18" i="150" s="1"/>
  <c r="A19" i="150" s="1"/>
  <c r="A20" i="150" s="1"/>
  <c r="A21" i="150" s="1"/>
  <c r="A22" i="150" s="1"/>
  <c r="A23" i="150" s="1"/>
  <c r="A24" i="150" s="1"/>
  <c r="A25" i="150" s="1"/>
  <c r="A26" i="150" s="1"/>
  <c r="A27" i="150" s="1"/>
  <c r="A28" i="150" s="1"/>
  <c r="A29" i="150" s="1"/>
  <c r="A30" i="150" s="1"/>
  <c r="A31" i="150" s="1"/>
  <c r="A32" i="150" s="1"/>
  <c r="A33" i="150" s="1"/>
  <c r="A34" i="150" s="1"/>
  <c r="A35" i="150" s="1"/>
  <c r="A36" i="150" s="1"/>
  <c r="A37" i="150" s="1"/>
  <c r="A38" i="150" s="1"/>
  <c r="A39" i="150" s="1"/>
  <c r="A40" i="150" s="1"/>
  <c r="A41" i="150" s="1"/>
  <c r="A42" i="150" s="1"/>
  <c r="A43" i="150" s="1"/>
  <c r="A44" i="150" s="1"/>
  <c r="A45" i="150" s="1"/>
  <c r="A46" i="150" s="1"/>
  <c r="A47" i="150" s="1"/>
  <c r="A48" i="150" s="1"/>
  <c r="A49" i="150" s="1"/>
  <c r="A50" i="150" s="1"/>
  <c r="A51" i="150" s="1"/>
  <c r="A52" i="150" s="1"/>
  <c r="A53" i="150" s="1"/>
  <c r="A54" i="150" s="1"/>
  <c r="A55" i="150" s="1"/>
  <c r="A56" i="150" s="1"/>
  <c r="A57" i="150" s="1"/>
  <c r="A58" i="150" s="1"/>
  <c r="A59" i="150" s="1"/>
  <c r="A60" i="150" s="1"/>
  <c r="A61" i="150" s="1"/>
  <c r="A62" i="150" s="1"/>
  <c r="A63" i="150" s="1"/>
  <c r="A64" i="150" s="1"/>
  <c r="A65" i="150" s="1"/>
  <c r="A66" i="150" s="1"/>
  <c r="A67" i="150" s="1"/>
  <c r="A68" i="150" s="1"/>
  <c r="A69" i="150" s="1"/>
  <c r="A70" i="150" s="1"/>
  <c r="A71" i="150" s="1"/>
  <c r="A72" i="150" s="1"/>
  <c r="A73" i="150" s="1"/>
  <c r="A74" i="150" s="1"/>
  <c r="A75" i="150" s="1"/>
  <c r="A76" i="150" s="1"/>
  <c r="A77" i="150" s="1"/>
  <c r="A78" i="150" s="1"/>
  <c r="A79" i="150" s="1"/>
  <c r="A80" i="150" s="1"/>
  <c r="A81" i="150" s="1"/>
  <c r="A82" i="150" s="1"/>
  <c r="A83" i="150" s="1"/>
  <c r="A84" i="150" s="1"/>
  <c r="A85" i="150" s="1"/>
  <c r="A86" i="150" s="1"/>
  <c r="A88" i="150" s="1"/>
  <c r="A89" i="150" s="1"/>
  <c r="A90" i="150" s="1"/>
  <c r="A91" i="150" s="1"/>
  <c r="A92" i="150" s="1"/>
  <c r="A94" i="150" s="1"/>
  <c r="A95" i="150" s="1"/>
  <c r="A96" i="150" s="1"/>
  <c r="A97" i="150" s="1"/>
  <c r="A98" i="150" s="1"/>
  <c r="A99" i="150" s="1"/>
  <c r="A100" i="150" s="1"/>
  <c r="A101" i="150" s="1"/>
  <c r="A102" i="150" s="1"/>
  <c r="F6" i="150"/>
  <c r="E6" i="150"/>
  <c r="C6" i="150"/>
  <c r="D6" i="150"/>
  <c r="F43" i="133"/>
  <c r="F42" i="133"/>
  <c r="N15" i="145"/>
  <c r="M15" i="145"/>
  <c r="M18" i="145"/>
  <c r="N18" i="145"/>
  <c r="N16" i="145"/>
  <c r="M16" i="145"/>
  <c r="N12" i="145"/>
  <c r="M12" i="145"/>
  <c r="N11" i="145"/>
  <c r="M11" i="145"/>
  <c r="M8" i="145"/>
  <c r="N8" i="145"/>
  <c r="M6" i="145"/>
  <c r="H20" i="142"/>
  <c r="H7" i="145"/>
  <c r="G7" i="145"/>
  <c r="G17" i="145" s="1"/>
  <c r="H6" i="145" s="1"/>
  <c r="H17" i="145" s="1"/>
  <c r="N14" i="145"/>
  <c r="M14" i="145"/>
  <c r="N13" i="145"/>
  <c r="M13" i="145"/>
  <c r="N10" i="145"/>
  <c r="M10" i="145"/>
  <c r="N9" i="145"/>
  <c r="M9" i="145"/>
  <c r="L7" i="145"/>
  <c r="K7" i="145"/>
  <c r="K17" i="145" s="1"/>
  <c r="L6" i="145" s="1"/>
  <c r="L17" i="145" s="1"/>
  <c r="J7" i="145"/>
  <c r="I7" i="145"/>
  <c r="I17" i="145" s="1"/>
  <c r="J6" i="145" s="1"/>
  <c r="J17" i="145" s="1"/>
  <c r="F7" i="145"/>
  <c r="F17" i="145" s="1"/>
  <c r="E7" i="145"/>
  <c r="E17" i="145" s="1"/>
  <c r="F6" i="145"/>
  <c r="D7" i="145"/>
  <c r="C7" i="145"/>
  <c r="C17" i="145" s="1"/>
  <c r="F40" i="134"/>
  <c r="G6" i="97"/>
  <c r="C21" i="142"/>
  <c r="G21" i="142" s="1"/>
  <c r="C11" i="142"/>
  <c r="C6" i="142"/>
  <c r="C75" i="142"/>
  <c r="A7" i="142"/>
  <c r="A8" i="142"/>
  <c r="A9" i="142"/>
  <c r="A10" i="142" s="1"/>
  <c r="A11" i="142"/>
  <c r="A12" i="142" s="1"/>
  <c r="A13" i="142" s="1"/>
  <c r="A14" i="142" s="1"/>
  <c r="A15" i="142" s="1"/>
  <c r="A16" i="142" s="1"/>
  <c r="A17" i="142" s="1"/>
  <c r="A18" i="142" s="1"/>
  <c r="A19" i="142" s="1"/>
  <c r="A20" i="142" s="1"/>
  <c r="A21" i="142" s="1"/>
  <c r="A22" i="142" s="1"/>
  <c r="A23" i="142" s="1"/>
  <c r="A24" i="142" s="1"/>
  <c r="A25" i="142" s="1"/>
  <c r="A26" i="142" s="1"/>
  <c r="A27" i="142" s="1"/>
  <c r="A28" i="142" s="1"/>
  <c r="A29" i="142" s="1"/>
  <c r="A30" i="142" s="1"/>
  <c r="A31" i="142" s="1"/>
  <c r="A32" i="142" s="1"/>
  <c r="A33" i="142" s="1"/>
  <c r="A34" i="142" s="1"/>
  <c r="A35" i="142" s="1"/>
  <c r="A36" i="142" s="1"/>
  <c r="A37" i="142" s="1"/>
  <c r="A38" i="142" s="1"/>
  <c r="A39" i="142" s="1"/>
  <c r="A40" i="142" s="1"/>
  <c r="A41" i="142" s="1"/>
  <c r="A42" i="142" s="1"/>
  <c r="A43" i="142" s="1"/>
  <c r="A44" i="142" s="1"/>
  <c r="A45" i="142" s="1"/>
  <c r="A46" i="142" s="1"/>
  <c r="A47" i="142" s="1"/>
  <c r="A48" i="142" s="1"/>
  <c r="A49" i="142" s="1"/>
  <c r="A50" i="142" s="1"/>
  <c r="A51" i="142" s="1"/>
  <c r="A52" i="142" s="1"/>
  <c r="A53" i="142" s="1"/>
  <c r="A54" i="142" s="1"/>
  <c r="A55" i="142" s="1"/>
  <c r="A56" i="142" s="1"/>
  <c r="A57" i="142" s="1"/>
  <c r="A58" i="142" s="1"/>
  <c r="A59" i="142" s="1"/>
  <c r="A60" i="142" s="1"/>
  <c r="A61" i="142" s="1"/>
  <c r="A62" i="142" s="1"/>
  <c r="A63" i="142" s="1"/>
  <c r="A64" i="142" s="1"/>
  <c r="A65" i="142" s="1"/>
  <c r="A66" i="142" s="1"/>
  <c r="A67" i="142" s="1"/>
  <c r="A68" i="142" s="1"/>
  <c r="A69" i="142" s="1"/>
  <c r="A70" i="142" s="1"/>
  <c r="F23" i="76"/>
  <c r="J23" i="76"/>
  <c r="F24" i="76"/>
  <c r="J24" i="76"/>
  <c r="J22" i="76" s="1"/>
  <c r="J25" i="76"/>
  <c r="J26" i="76"/>
  <c r="F25" i="76"/>
  <c r="K25" i="76" s="1"/>
  <c r="F26" i="76"/>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F39" i="134"/>
  <c r="F41" i="134"/>
  <c r="D42" i="134"/>
  <c r="E42" i="134"/>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F36" i="133"/>
  <c r="F37" i="133"/>
  <c r="F38" i="133"/>
  <c r="F39" i="133"/>
  <c r="D40" i="133"/>
  <c r="E40" i="133"/>
  <c r="E41" i="133" s="1"/>
  <c r="E44" i="133" s="1"/>
  <c r="C6" i="61"/>
  <c r="E6" i="61" s="1"/>
  <c r="E18" i="61" s="1"/>
  <c r="D6" i="61"/>
  <c r="A7" i="61"/>
  <c r="A8" i="61" s="1"/>
  <c r="A9" i="61" s="1"/>
  <c r="A10" i="61" s="1"/>
  <c r="E7" i="61"/>
  <c r="E8" i="61"/>
  <c r="E10" i="61"/>
  <c r="E12" i="61"/>
  <c r="E13" i="61"/>
  <c r="C15" i="61"/>
  <c r="E15" i="61" s="1"/>
  <c r="D15" i="61"/>
  <c r="E16" i="61"/>
  <c r="A7" i="90"/>
  <c r="A8" i="90"/>
  <c r="A9" i="90" s="1"/>
  <c r="A10" i="90" s="1"/>
  <c r="A11" i="90" s="1"/>
  <c r="A12" i="90" s="1"/>
  <c r="A13" i="90" s="1"/>
  <c r="A14" i="90" s="1"/>
  <c r="A15" i="90" s="1"/>
  <c r="A17" i="90" s="1"/>
  <c r="A18" i="90" s="1"/>
  <c r="A19" i="90" s="1"/>
  <c r="A20" i="90" s="1"/>
  <c r="C7" i="76"/>
  <c r="C30" i="76" s="1"/>
  <c r="D7" i="76"/>
  <c r="E7" i="76"/>
  <c r="G7" i="76"/>
  <c r="J7" i="76" s="1"/>
  <c r="H7" i="76"/>
  <c r="H30" i="76" s="1"/>
  <c r="I7" i="76"/>
  <c r="F8" i="76"/>
  <c r="J8" i="76"/>
  <c r="K8" i="76" s="1"/>
  <c r="F9" i="76"/>
  <c r="L9" i="155" s="1"/>
  <c r="J9" i="76"/>
  <c r="F10" i="76"/>
  <c r="J10" i="76"/>
  <c r="F11" i="76"/>
  <c r="J11" i="76"/>
  <c r="F12" i="76"/>
  <c r="J12" i="76"/>
  <c r="K12" i="76" s="1"/>
  <c r="F13" i="76"/>
  <c r="J13" i="76"/>
  <c r="F15" i="76"/>
  <c r="J15" i="76"/>
  <c r="C16" i="76"/>
  <c r="F16" i="76" s="1"/>
  <c r="K16" i="76" s="1"/>
  <c r="E16" i="76"/>
  <c r="D16" i="76"/>
  <c r="D30" i="76" s="1"/>
  <c r="G16" i="76"/>
  <c r="J16" i="76" s="1"/>
  <c r="H16" i="76"/>
  <c r="I16" i="76"/>
  <c r="F17" i="76"/>
  <c r="L17" i="155" s="1"/>
  <c r="J17" i="76"/>
  <c r="F18" i="76"/>
  <c r="J18" i="76"/>
  <c r="F19" i="76"/>
  <c r="L19" i="155" s="1"/>
  <c r="J19" i="76"/>
  <c r="F20" i="76"/>
  <c r="J20" i="76"/>
  <c r="F21" i="76"/>
  <c r="L21" i="155" s="1"/>
  <c r="J21" i="76"/>
  <c r="C22" i="76"/>
  <c r="D22" i="76"/>
  <c r="E22" i="76"/>
  <c r="G22" i="76"/>
  <c r="H22" i="76"/>
  <c r="I22" i="76"/>
  <c r="F27" i="76"/>
  <c r="F22" i="76" s="1"/>
  <c r="K22" i="76" s="1"/>
  <c r="F28" i="76"/>
  <c r="J28" i="76"/>
  <c r="F29" i="76"/>
  <c r="J29" i="76"/>
  <c r="F7" i="155"/>
  <c r="L26" i="155"/>
  <c r="I30" i="155"/>
  <c r="J7" i="155"/>
  <c r="K23" i="76"/>
  <c r="I30" i="76"/>
  <c r="D41" i="133"/>
  <c r="D44" i="133" s="1"/>
  <c r="M6" i="97"/>
  <c r="G68" i="150"/>
  <c r="K11" i="76"/>
  <c r="D18" i="61"/>
  <c r="K24" i="76"/>
  <c r="K26" i="76"/>
  <c r="G15" i="149" l="1"/>
  <c r="G27" i="150"/>
  <c r="L23" i="155"/>
  <c r="K21" i="76"/>
  <c r="K28" i="76"/>
  <c r="L18" i="155"/>
  <c r="G6" i="150"/>
  <c r="G44" i="150"/>
  <c r="H62" i="150"/>
  <c r="K15" i="155"/>
  <c r="K28" i="155"/>
  <c r="G9" i="149"/>
  <c r="G25" i="142"/>
  <c r="K17" i="76"/>
  <c r="F42" i="134"/>
  <c r="H40" i="150"/>
  <c r="F16" i="155"/>
  <c r="L16" i="155" s="1"/>
  <c r="E70" i="142"/>
  <c r="G70" i="142" s="1"/>
  <c r="H6" i="142"/>
  <c r="C102" i="150"/>
  <c r="F40" i="133"/>
  <c r="M7" i="145"/>
  <c r="F15" i="149"/>
  <c r="F26" i="149" s="1"/>
  <c r="F6" i="144"/>
  <c r="C19" i="23"/>
  <c r="L28" i="155"/>
  <c r="K15" i="76"/>
  <c r="G90" i="150"/>
  <c r="E6" i="144"/>
  <c r="H6" i="144" s="1"/>
  <c r="E5" i="23"/>
  <c r="K19" i="76"/>
  <c r="C70" i="142"/>
  <c r="D71" i="142" s="1"/>
  <c r="K13" i="76"/>
  <c r="K9" i="76"/>
  <c r="G32" i="150"/>
  <c r="K9" i="155"/>
  <c r="D15" i="149"/>
  <c r="D16" i="149"/>
  <c r="D26" i="149" s="1"/>
  <c r="E14" i="3"/>
  <c r="D17" i="116"/>
  <c r="D103" i="150"/>
  <c r="K22" i="155"/>
  <c r="L22" i="155"/>
  <c r="H81" i="150"/>
  <c r="F79" i="150"/>
  <c r="H79" i="150" s="1"/>
  <c r="H21" i="145"/>
  <c r="E60" i="150"/>
  <c r="G62" i="150"/>
  <c r="G17" i="149"/>
  <c r="C16" i="149"/>
  <c r="K29" i="76"/>
  <c r="G30" i="76"/>
  <c r="E30" i="76"/>
  <c r="F7" i="76"/>
  <c r="F44" i="133"/>
  <c r="L24" i="155"/>
  <c r="D102" i="150"/>
  <c r="J22" i="155"/>
  <c r="C6" i="144"/>
  <c r="G55" i="142"/>
  <c r="K18" i="76"/>
  <c r="L29" i="155"/>
  <c r="M17" i="145"/>
  <c r="D6" i="145"/>
  <c r="H19" i="150"/>
  <c r="F60" i="150"/>
  <c r="E30" i="155"/>
  <c r="H39" i="142"/>
  <c r="G11" i="142"/>
  <c r="H16" i="149"/>
  <c r="D19" i="23"/>
  <c r="E19" i="23" s="1"/>
  <c r="D23" i="3"/>
  <c r="L20" i="155"/>
  <c r="K20" i="76"/>
  <c r="J30" i="76"/>
  <c r="H21" i="142"/>
  <c r="D70" i="142"/>
  <c r="F30" i="155"/>
  <c r="K30" i="155" s="1"/>
  <c r="K7" i="155"/>
  <c r="F70" i="142"/>
  <c r="H70" i="142" s="1"/>
  <c r="L12" i="155"/>
  <c r="C18" i="61"/>
  <c r="L15" i="155"/>
  <c r="L13" i="155"/>
  <c r="L25" i="155"/>
  <c r="H6" i="150"/>
  <c r="G81" i="150"/>
  <c r="G6" i="142"/>
  <c r="C23" i="3"/>
  <c r="E19" i="3"/>
  <c r="D12" i="146"/>
  <c r="D9" i="146" s="1"/>
  <c r="D5" i="146" s="1"/>
  <c r="D16" i="146" s="1"/>
  <c r="L10" i="155"/>
  <c r="L11" i="155"/>
  <c r="L8" i="155"/>
  <c r="N7" i="145"/>
  <c r="K10" i="76"/>
  <c r="E26" i="149"/>
  <c r="H26" i="149" l="1"/>
  <c r="E23" i="3"/>
  <c r="F41" i="133"/>
  <c r="K16" i="155"/>
  <c r="C26" i="149"/>
  <c r="G26" i="149" s="1"/>
  <c r="G16" i="149"/>
  <c r="D17" i="145"/>
  <c r="N17" i="145" s="1"/>
  <c r="N6" i="145"/>
  <c r="F71" i="142"/>
  <c r="H60" i="150"/>
  <c r="F102" i="150"/>
  <c r="H102" i="150" s="1"/>
  <c r="G60" i="150"/>
  <c r="E102" i="150"/>
  <c r="K7" i="76"/>
  <c r="F30" i="76"/>
  <c r="L7" i="155"/>
  <c r="K30" i="76" l="1"/>
  <c r="L30" i="155"/>
  <c r="G102" i="150"/>
  <c r="F103" i="150"/>
</calcChain>
</file>

<file path=xl/sharedStrings.xml><?xml version="1.0" encoding="utf-8"?>
<sst xmlns="http://schemas.openxmlformats.org/spreadsheetml/2006/main" count="1768" uniqueCount="1271">
  <si>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</si>
  <si>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</si>
  <si>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</si>
  <si>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</si>
  <si>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</si>
  <si>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</si>
  <si>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</si>
  <si>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</si>
  <si>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</si>
  <si>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</si>
  <si>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</si>
  <si>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 xml:space="preserve">  - tvorba fondu z predaja alebo likvidácie majetku</t>
  </si>
  <si>
    <t>Vysvetlivky</t>
  </si>
  <si>
    <t xml:space="preserve">      - dohody o vykonaní práce - externí účitelia (účet 521 009)</t>
  </si>
  <si>
    <t xml:space="preserve">      - dohody o vykonaní práce, dohody o pracovnej činnosti
        (účet 521 010)</t>
  </si>
  <si>
    <t>- Iné ostatné  náklady (účet 549) [SUM(R77:R83)]</t>
  </si>
  <si>
    <t xml:space="preserve"> - Prvok 021 02 03  </t>
  </si>
  <si>
    <t xml:space="preserve"> - Podprogram 05T 08 </t>
  </si>
  <si>
    <t>2) ostatná tvorba fondu reprodukcie v zmysle § 16a ods. 8 zákona č. 131/2002 Z. z.o vysokých školách v znení neskorších predpisov (kreditné úroky a kurzové zisky)</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</si>
  <si>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</si>
  <si>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</si>
  <si>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</si>
  <si>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</si>
  <si>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</si>
  <si>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</si>
  <si>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</si>
  <si>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Účty v Štátnej pokladnici spolu [SUM(R2:R15)]</t>
  </si>
  <si>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</si>
  <si>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</si>
  <si>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</si>
  <si>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</si>
  <si>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</si>
  <si>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</si>
  <si>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</si>
  <si>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</si>
  <si>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</si>
  <si>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</si>
  <si>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</si>
  <si>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</si>
  <si>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</si>
  <si>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</si>
  <si>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</si>
  <si>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</si>
  <si>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 xml:space="preserve">Ostatné sociálne náklady (účet 528)  </t>
  </si>
  <si>
    <t>T13_V3</t>
  </si>
  <si>
    <t>T13_V5</t>
  </si>
  <si>
    <t>T13_V4</t>
  </si>
  <si>
    <t>T13_V6</t>
  </si>
  <si>
    <t>T16_R17</t>
  </si>
  <si>
    <t>Kontrola</t>
  </si>
  <si>
    <t>Poznámky</t>
  </si>
  <si>
    <t>T16_R14</t>
  </si>
  <si>
    <t>Verejná vysoká škola tu uvedie zostatok finančných prostriedkov na účtoch, na ktoré uchádzači  počas procesu verejného obstarávania vkladajú finančnú zábezpeku.</t>
  </si>
  <si>
    <t>T16_ R15</t>
  </si>
  <si>
    <t>V tomto riadku uvedie verejná vysoká škola všetky ostatné zostatky bankových účtov v Štátnej pokladnici, ktoré neboli zaradené ani do jednej skupiny účtov.</t>
  </si>
  <si>
    <t>T16_R16</t>
  </si>
  <si>
    <t>Stav bankových účtov spolu [R1+R16+R17]</t>
  </si>
  <si>
    <t xml:space="preserve">  - poskytnuté jednorázovo</t>
  </si>
  <si>
    <r>
      <t>Zdroje na obstaranie a technické zhodnotenie majetku  z fondu reprodukcie</t>
    </r>
    <r>
      <rPr>
        <sz val="12"/>
        <rFont val="Times New Roman"/>
        <family val="1"/>
      </rPr>
      <t xml:space="preserve"> [R1+R2]</t>
    </r>
  </si>
  <si>
    <t>- nákup softvéru</t>
  </si>
  <si>
    <t>- náklady študentských domovov (bez zmluvných zariadení)- mzdy a odvody</t>
  </si>
  <si>
    <t>- náklady študentských domovov  (bez zmluvných zariadení) - ostatné</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</si>
  <si>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</si>
  <si>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</si>
  <si>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</si>
  <si>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</si>
  <si>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</si>
  <si>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</si>
  <si>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</si>
  <si>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</si>
  <si>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</si>
  <si>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</si>
  <si>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</si>
  <si>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 xml:space="preserve">Výdavky na sociálne štipendiá (§ 96 zákona) za kalendárny rok </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</si>
  <si>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</si>
  <si>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</si>
  <si>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</si>
  <si>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T16_R2:R14</t>
  </si>
  <si>
    <t>T16_V2</t>
  </si>
  <si>
    <r>
      <t>Dotácie z rozpočtov obcí a z rozpočtov vyšších územných celkov</t>
    </r>
    <r>
      <rPr>
        <sz val="12"/>
        <rFont val="Times New Roman"/>
        <family val="1"/>
      </rPr>
      <t xml:space="preserve"> [SUM(R2a:R2...)]</t>
    </r>
  </si>
  <si>
    <t>Prostriedky zo zahraničných projektov na budúce aktivity</t>
  </si>
  <si>
    <t>Ostatné</t>
  </si>
  <si>
    <t xml:space="preserve">1) V stĺpcoch B a D sa uvádza prepočítaný počet študentov určený ako počet osobomesiacov, počas ktorých bolo poskytované sociálne štipendium </t>
  </si>
  <si>
    <t>finančné fondy</t>
  </si>
  <si>
    <t>stav bankových účtov</t>
  </si>
  <si>
    <t>štrukturálne fondy EÚ</t>
  </si>
  <si>
    <t>dotácie mimo dotačnej zmluvy a mimo dotácií zo štrukturálnych fondov EÚ</t>
  </si>
  <si>
    <t>2) uvádzajte počet denných študentov I. a II. stupňa štúdia počas výučbového obdobia, najviac však 10 mesiacov  a denných študentov III. stupňa štúdia (doktorandov)  vrátane hlavných prázdnin maximálne 12 mesiacov</t>
  </si>
  <si>
    <t xml:space="preserve"> - tvorba sociálneho fondu  (účet 527 001)</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</si>
  <si>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</si>
  <si>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</si>
  <si>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</si>
  <si>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</si>
  <si>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1) vrátane tvorby z nerozdeleného zisku z minulých rokov</t>
  </si>
  <si>
    <t>2) len ak umožňuje zákon</t>
  </si>
  <si>
    <t>3) uvádza sa v prípade, ak si vysoká škola vytvorila osobitný bankový účet na krytie fondu - napríklad  fondu reprodukcie</t>
  </si>
  <si>
    <t>- z ubytovania študentov (účet 602 001)</t>
  </si>
  <si>
    <t>- zo stravných lístkov študentov a doktorandov (účet 602 009)</t>
  </si>
  <si>
    <t>- z ubytovania a stravovania iných fyzických osôb (účet 602 008 a 602 010)</t>
  </si>
  <si>
    <t>T1_R12 a T1_R13</t>
  </si>
  <si>
    <t>- drobný nehmotný majetok  (účet 518 014)</t>
  </si>
  <si>
    <t>- používanie plavárne (účet 518 019)</t>
  </si>
  <si>
    <t>- z dotačného účtu  (účet 644 001)</t>
  </si>
  <si>
    <t>- z ostatných účtov  (účet 644 002)</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</si>
  <si>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</si>
  <si>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</si>
  <si>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</si>
  <si>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</si>
  <si>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</si>
  <si>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dobropisy minulých období (účet 649 017)</t>
  </si>
  <si>
    <t>- štipendijného fondu (účet 656 200)</t>
  </si>
  <si>
    <t>- stavebný, vodoinštalačný a elektroinštalačný materiál
 (účet 501 009)</t>
  </si>
  <si>
    <t>- potraviny (účet 501 010)</t>
  </si>
  <si>
    <t>- DHM - prístroje a zariadenia laboratórií, výpočtová technika  (účet 501 011)</t>
  </si>
  <si>
    <t>- DHM - nábytok (účet 501 012)</t>
  </si>
  <si>
    <t>- opravy a udržiavanie stavieb  (účet 511 001)</t>
  </si>
  <si>
    <t>- opravy a udržiavanie strojov, prístrojov, zariadení a inventára  (účet 511 002)</t>
  </si>
  <si>
    <t>- opravy a udržiavanie dopravných prostriedkov  (účet 511 003)</t>
  </si>
  <si>
    <t>- opravy a udržiavanie prostriedkov IT  (účet 511 004)</t>
  </si>
  <si>
    <r>
      <t xml:space="preserve">- prospechové </t>
    </r>
    <r>
      <rPr>
        <sz val="12"/>
        <rFont val="Times New Roman"/>
        <family val="1"/>
        <charset val="238"/>
      </rPr>
      <t xml:space="preserve">[R3+R4] </t>
    </r>
  </si>
  <si>
    <t>- údržba a opravy meracej techniky, telovýchovných  zariadení ...(účet 511 005)</t>
  </si>
  <si>
    <t>- ostatná údržba a opravy (účet 511 099)</t>
  </si>
  <si>
    <t>- prenájom zariadení (účet 518 002)</t>
  </si>
  <si>
    <t>- prenájom priestorov  (účet 518 001)</t>
  </si>
  <si>
    <t>- ďalšie vzdelávanie zamestnancov  (účet 518 005)</t>
  </si>
  <si>
    <t>- počítačové siete a prenosy údajov  (účet 518 007)</t>
  </si>
  <si>
    <t>- revízie zariadení (účet 518 010)</t>
  </si>
  <si>
    <t>- čistenie verejných priestranstiev (účet 518 011)</t>
  </si>
  <si>
    <t xml:space="preserve"> - zákonné odstupné, odchodné  (účet 527 003)</t>
  </si>
  <si>
    <t xml:space="preserve"> - náhrada príjmu pri PN (účet 527 004)</t>
  </si>
  <si>
    <t xml:space="preserve"> - ochranné pracovné pomôcky podľa Zákonníka práce (účet 527 005) </t>
  </si>
  <si>
    <t xml:space="preserve"> - ostatné zákonné sociálne náklady (účet 527 099)</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</si>
  <si>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</si>
  <si>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</si>
  <si>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</si>
  <si>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</si>
  <si>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</si>
  <si>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</si>
  <si>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nájmu majetku  (účet 658)</t>
  </si>
  <si>
    <r>
      <t xml:space="preserve">  - poskytované mesačne </t>
    </r>
    <r>
      <rPr>
        <vertAlign val="superscript"/>
        <sz val="12"/>
        <rFont val="Times New Roman"/>
        <family val="1"/>
        <charset val="238"/>
      </rPr>
      <t>1)</t>
    </r>
  </si>
  <si>
    <t>Výnosy z dlhodobého finančného majetku (účet 652)</t>
  </si>
  <si>
    <t>Prijaté príspevky od iných organizácií (účet 662)</t>
  </si>
  <si>
    <t>Prevádzkové dotácie (účet 691)</t>
  </si>
  <si>
    <t>T10_R5_SA (SB)</t>
  </si>
  <si>
    <t xml:space="preserve">   - Prvok 077 12 05</t>
  </si>
  <si>
    <t>- Podprogram 077 13</t>
  </si>
  <si>
    <t xml:space="preserve">   - Prvok 077 15 01</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</si>
  <si>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</si>
  <si>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</si>
  <si>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</si>
  <si>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</si>
  <si>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</si>
  <si>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</si>
  <si>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</si>
  <si>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</si>
  <si>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</si>
  <si>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</si>
  <si>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</si>
  <si>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</si>
  <si>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</si>
  <si>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</si>
  <si>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</si>
  <si>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</si>
  <si>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</si>
  <si>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</si>
  <si>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 bežný účet okrem účtov uvedených v 
  R6:R8</t>
  </si>
  <si>
    <t>- devízové účty</t>
  </si>
  <si>
    <t>- účet štipendijného fondu</t>
  </si>
  <si>
    <t>- účet podnikateľskej činnosti</t>
  </si>
  <si>
    <t>- účet sociálneho fondu</t>
  </si>
  <si>
    <t>- účet fondu reprodukcie</t>
  </si>
  <si>
    <t>- bežný účet - zábezpeka</t>
  </si>
  <si>
    <t>Sumárny riadok osobitne financovaných súčastí verejnej vysokej školy (špecifiká).</t>
  </si>
  <si>
    <t>T8_R5</t>
  </si>
  <si>
    <t>Uvedie sa rozsah ubytovania študentov v osobomesiacoch. Napríklad, študent, ktorý býval v študentskom domove 10 mesiacov, prispeje do počtu osobomesiacov sumou 10.</t>
  </si>
  <si>
    <t>V stĺpci A uvedie vysoká škola nevyčerpanú dotáciu (+)/nedoplatok dotácie (-) na stravu študentov k 31. 12. príslušného kalendárneho roka.</t>
  </si>
  <si>
    <t>- ostatné bankové účty v Štátnej pokladnici 
  mimo účtov uvedených v R2:R14</t>
  </si>
  <si>
    <t xml:space="preserve">Čerpanie ostatných zdrojov prostredníctvom fondu reprodukcie </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</si>
  <si>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</si>
  <si>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</si>
  <si>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</si>
  <si>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</si>
  <si>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</si>
  <si>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</si>
  <si>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</si>
  <si>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</si>
  <si>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</si>
  <si>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</si>
  <si>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</si>
  <si>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</si>
  <si>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</si>
  <si>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 dotačný účet</t>
  </si>
  <si>
    <t>- zostatkový účet</t>
  </si>
  <si>
    <t>- distribučný účet</t>
  </si>
  <si>
    <t>spolufinanco-
vanie zo ŠR</t>
  </si>
  <si>
    <t xml:space="preserve">Počet študentov  poberajúcich štipendium </t>
  </si>
  <si>
    <t>Počet študentov  poberajúcich štipendium</t>
  </si>
  <si>
    <t>T10_V2</t>
  </si>
  <si>
    <t>T12_R5:R9</t>
  </si>
  <si>
    <t>V týchto riadkoch sa uvedú sumy zodpovedajúce čerpaniu podľa štandardných podpoložiek položky 713 ekonomickej klasifikácie.</t>
  </si>
  <si>
    <t xml:space="preserve">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 </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</si>
  <si>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</si>
  <si>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</si>
  <si>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</si>
  <si>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</si>
  <si>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</si>
  <si>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</si>
  <si>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</si>
  <si>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</si>
  <si>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</si>
  <si>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</si>
  <si>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</si>
  <si>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</si>
  <si>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</si>
  <si>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</si>
  <si>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</si>
  <si>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</si>
  <si>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</si>
  <si>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</si>
  <si>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</si>
  <si>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</si>
  <si>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</si>
  <si>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</si>
  <si>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</si>
  <si>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</si>
  <si>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</si>
  <si>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</si>
  <si>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</si>
  <si>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</si>
  <si>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</si>
  <si>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</si>
  <si>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</si>
  <si>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</si>
  <si>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</si>
  <si>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</si>
  <si>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</si>
  <si>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</si>
  <si>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</si>
  <si>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</si>
  <si>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</si>
  <si>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2)   Výnosy z Fondu reprodukcie možno účtovať len v súvislosti s krytím nákladov na vedenie príslušného bankového účtu a nákladov vyplývajúcich z kurzových strát
      v zmysle  16a ods. 8 zákona. </t>
  </si>
  <si>
    <t>T5_R88-R91</t>
  </si>
  <si>
    <t>Údaje v T5 sú rozšírené o tvorbu fondov</t>
  </si>
  <si>
    <t xml:space="preserve">    - dohody o brigádnickej práci študentov (účet 521 011)</t>
  </si>
  <si>
    <t>T9_V2</t>
  </si>
  <si>
    <t>4a</t>
  </si>
  <si>
    <t xml:space="preserve">Základ pre prídel do štipendijného fondu </t>
  </si>
  <si>
    <t>Nákup strojov, prístrojov, zariadení, techniky a náradia [SUM(R5:R9)]</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</si>
  <si>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</si>
  <si>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 [R1_SA/R2_SB resp. R1_SC/R2_SD]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</si>
  <si>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</si>
  <si>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</si>
  <si>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</si>
  <si>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</si>
  <si>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</si>
  <si>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</si>
  <si>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</si>
  <si>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</si>
  <si>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</si>
  <si>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</si>
  <si>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</si>
  <si>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Výnosy z krátkodobého finančného majetku  (účet 655)</t>
  </si>
  <si>
    <t>Zdroje na obstaranie a technické zhodnotenie dlhodobého majetku z úverov</t>
  </si>
  <si>
    <t xml:space="preserve">Dotácia na kapitálové výdavky zo štátneho rozpočtu </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</si>
  <si>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</si>
  <si>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</si>
  <si>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Tabuľka č. 8 poskytuje informácie  o príjmoch a výdavkoch (cash) na sociálne štipendiá zo štátneho rozpočtu podľa § 96 zákona a o počte študentov poberajúcich sociálne štipendiá.</t>
  </si>
  <si>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</si>
  <si>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</si>
  <si>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</si>
  <si>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</si>
  <si>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</si>
  <si>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</si>
  <si>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</si>
  <si>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</si>
  <si>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</si>
  <si>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xml:space="preserve">    - bežný účet pre študentské domovy</t>
  </si>
  <si>
    <t xml:space="preserve">    - bežný účet pre študentské jedálne</t>
  </si>
  <si>
    <t>- vysokoškolské podniky</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</si>
  <si>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</si>
  <si>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</si>
  <si>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</si>
  <si>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</si>
  <si>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</si>
  <si>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</si>
  <si>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</si>
  <si>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</si>
  <si>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</si>
  <si>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</si>
  <si>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</si>
  <si>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</si>
  <si>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</si>
  <si>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</si>
  <si>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</si>
  <si>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</si>
  <si>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</si>
  <si>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</si>
  <si>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</si>
  <si>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</si>
  <si>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</si>
  <si>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</si>
  <si>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</si>
  <si>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</si>
  <si>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</si>
  <si>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</si>
  <si>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</si>
  <si>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</si>
  <si>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</si>
  <si>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</si>
  <si>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</si>
  <si>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Účty mimo Štátnej pokladnice spolu</t>
  </si>
  <si>
    <t>Tabuľka 1</t>
  </si>
  <si>
    <t>T6_SA, SB, SC</t>
  </si>
  <si>
    <t>T16_R1</t>
  </si>
  <si>
    <t>Verejná vysoká škola tu uvedie zostatky finančných prostriedkov podľa jednotlivých skupín účtov.</t>
  </si>
  <si>
    <t>T16_R5</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</si>
  <si>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</si>
  <si>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</si>
  <si>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</si>
  <si>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</si>
  <si>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</si>
  <si>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</si>
  <si>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</si>
  <si>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</si>
  <si>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</si>
  <si>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</si>
  <si>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</si>
  <si>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</si>
  <si>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</si>
  <si>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</si>
  <si>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</si>
  <si>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Verejná vysoká škola tu uvedie zostatok finančných prostriedkov na bežných účtoch neuvedených v riadkoch R6:R8.</t>
  </si>
  <si>
    <t>Položka</t>
  </si>
  <si>
    <t>Hlavná činnosť</t>
  </si>
  <si>
    <t>Podnikateľská činnosť</t>
  </si>
  <si>
    <t>Rezervný fond</t>
  </si>
  <si>
    <t>Fond reprodukcie</t>
  </si>
  <si>
    <t>Štipendijný fond</t>
  </si>
  <si>
    <t>Návrh na prídel do štipendijného fondu</t>
  </si>
  <si>
    <t>Pokuty a penále (účet 641+642)</t>
  </si>
  <si>
    <t>Platby za odpísané pohľadávky  (účet 643)</t>
  </si>
  <si>
    <t>Kurzové zisky  (účet 645)</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</si>
  <si>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</si>
  <si>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</si>
  <si>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</si>
  <si>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</si>
  <si>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</si>
  <si>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</si>
  <si>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</si>
  <si>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</si>
  <si>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 interiérové vybavenie  (713 001)</t>
  </si>
  <si>
    <t>-  výpočtová technika  (713 002)</t>
  </si>
  <si>
    <t xml:space="preserve"> - prevádzkové stroje, prístroje, zariadenia, technika a náradie (713 004)</t>
  </si>
  <si>
    <t xml:space="preserve">  - špeciálne stroje, prístroje, zariadenia, technika, náradie a materiál  (713 005)</t>
  </si>
  <si>
    <t>Počty ubytovaných</t>
  </si>
  <si>
    <t>Ostatné výnosy zo študentských domovov</t>
  </si>
  <si>
    <t>1) výnosy a náklady z podnikateľskej činnosti sa neuvádzajú</t>
  </si>
  <si>
    <t>Výnosy z poplatkov za ubytovanie od študentov počas výučbového obdobia (10 mesiacov)</t>
  </si>
  <si>
    <t>1) výnosy a náklady z podnikateľskej činnosti sa neuvádzajú, neuvádzajú sa ani výnosy a náklady súvisiace so stravovaním zamestnancov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</si>
  <si>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</si>
  <si>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</si>
  <si>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</si>
  <si>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 xml:space="preserve"> - náklady na jedlá študentov</t>
    </r>
    <r>
      <rPr>
        <vertAlign val="superscript"/>
        <sz val="12"/>
        <rFont val="Times New Roman"/>
        <family val="1"/>
        <charset val="238"/>
      </rPr>
      <t>3)</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</si>
  <si>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</si>
  <si>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</si>
  <si>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</si>
  <si>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</si>
  <si>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</si>
  <si>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</si>
  <si>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</si>
  <si>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</si>
  <si>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</si>
  <si>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</si>
  <si>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</si>
  <si>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</si>
  <si>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</si>
  <si>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</si>
  <si>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</si>
  <si>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</si>
  <si>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</si>
  <si>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</si>
  <si>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2) V stĺpcoch B a D sa uvádza celkový (fyzický) počet študentov, ktorým bolo v príslušnom kalendárnom roku poskytnuté sociálne štipendium bez ohľadu na počet mesiacov. </t>
  </si>
  <si>
    <t xml:space="preserve">                                                                                                                                                                                                                                                                                                                                                                                                                                                                                                                                                                                                                                                                                                                                                                                                                                                                                                                                                                                                                                                                                                                                                                                                                                                                                                                                                                                                                                                                                                                                                                                                                                                                                                                                                                                                                                                                                                                                                                                                                                                                                                                                                                                                                                                                                                                                                                                                                                                                                                                                                                                                                                                                                                                                                                                                                                                                                                                                                                                                                                                                                                                                                                                                                                                                                                                                                                                                                                                                                                                                                                                                                                                                                                                                                                                                                                                                                                                                                                                                                                                                                                                                                                                                                                                                                                                                                                                                                                                                                                                                                                                          </t>
  </si>
  <si>
    <t xml:space="preserve">  </t>
  </si>
  <si>
    <r>
      <t xml:space="preserve">- tvorba fondu z hospodárskeho výsledku (účet 413  111)  </t>
    </r>
    <r>
      <rPr>
        <vertAlign val="superscript"/>
        <sz val="12"/>
        <rFont val="Times New Roman"/>
        <family val="1"/>
        <charset val="238"/>
      </rPr>
      <t xml:space="preserve">1) </t>
    </r>
  </si>
  <si>
    <t>- tvorba fondu prevodom z rezervného fondu (účet  413 114)</t>
  </si>
  <si>
    <t>- tvorba fondu z darov a z dedičstva (účet 413 112)</t>
  </si>
  <si>
    <t>- tvorba fondu z odpisov (účet 413 116)</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</si>
  <si>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</si>
  <si>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</si>
  <si>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</si>
  <si>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</si>
  <si>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</si>
  <si>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</si>
  <si>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</si>
  <si>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</si>
  <si>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t>
  </si>
  <si>
    <t xml:space="preserve">    - bežný účet na riešenie úloh vedy a
      výskumu  zo SR, resp.zahraničia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</si>
  <si>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</si>
  <si>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</si>
  <si>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</si>
  <si>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</si>
  <si>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</si>
  <si>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</si>
  <si>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</si>
  <si>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</si>
  <si>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</si>
  <si>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</si>
  <si>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</si>
  <si>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</si>
  <si>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</si>
  <si>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</si>
  <si>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</si>
  <si>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</si>
  <si>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</si>
  <si>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</si>
  <si>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</si>
  <si>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</si>
  <si>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</si>
  <si>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</si>
  <si>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</si>
  <si>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</si>
  <si>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</si>
  <si>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</si>
  <si>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</si>
  <si>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</si>
  <si>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</si>
  <si>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</si>
  <si>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</si>
  <si>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</si>
  <si>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</si>
  <si>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</si>
  <si>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</si>
  <si>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</si>
  <si>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</si>
  <si>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</si>
  <si>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</si>
  <si>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</si>
  <si>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</si>
  <si>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</si>
  <si>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</si>
  <si>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</si>
  <si>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</si>
  <si>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</si>
  <si>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</si>
  <si>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</si>
  <si>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</si>
  <si>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</si>
  <si>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</si>
  <si>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</si>
  <si>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</si>
  <si>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</si>
  <si>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</si>
  <si>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</si>
  <si>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</si>
  <si>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</si>
  <si>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</si>
  <si>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</si>
  <si>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</si>
  <si>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</si>
  <si>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</si>
  <si>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</si>
  <si>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</si>
  <si>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</si>
  <si>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</si>
  <si>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</si>
  <si>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</si>
  <si>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</si>
  <si>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</si>
  <si>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</si>
  <si>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</si>
  <si>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</si>
  <si>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</si>
  <si>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</si>
  <si>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</si>
  <si>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</si>
  <si>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</si>
  <si>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</si>
  <si>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</si>
  <si>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</si>
  <si>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</si>
  <si>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</si>
  <si>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</si>
  <si>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</si>
  <si>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</si>
  <si>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</si>
  <si>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</si>
  <si>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</si>
  <si>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</si>
  <si>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</si>
  <si>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</si>
  <si>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</si>
  <si>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</si>
  <si>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</si>
  <si>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</si>
  <si>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</si>
  <si>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</si>
  <si>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</si>
  <si>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</si>
  <si>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</si>
  <si>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</si>
  <si>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</si>
  <si>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</si>
  <si>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</si>
  <si>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</si>
  <si>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</si>
  <si>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</si>
  <si>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</si>
  <si>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</si>
  <si>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</si>
  <si>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</si>
  <si>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</si>
  <si>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</si>
  <si>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</si>
  <si>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</si>
  <si>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</si>
  <si>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</si>
  <si>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</si>
  <si>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</si>
  <si>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</si>
  <si>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</si>
  <si>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</si>
  <si>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</si>
  <si>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</si>
  <si>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</si>
  <si>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</si>
  <si>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</si>
  <si>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</si>
  <si>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</si>
  <si>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</si>
  <si>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</si>
  <si>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</si>
  <si>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</si>
  <si>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</si>
  <si>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</si>
  <si>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</si>
  <si>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</si>
  <si>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</si>
  <si>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</si>
  <si>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</si>
  <si>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</si>
  <si>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</si>
  <si>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</si>
  <si>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</si>
  <si>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</si>
  <si>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</si>
  <si>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</si>
  <si>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</si>
  <si>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</si>
  <si>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</si>
  <si>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</si>
  <si>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</si>
  <si>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</si>
  <si>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</si>
  <si>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 poistenie a zdr.pois.</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</si>
  <si>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</si>
  <si>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</si>
  <si>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</si>
  <si>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</si>
  <si>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</si>
  <si>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</si>
  <si>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</si>
  <si>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</si>
  <si>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</si>
  <si>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</si>
  <si>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</si>
  <si>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</si>
  <si>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</si>
  <si>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</si>
  <si>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</si>
  <si>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</si>
  <si>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</si>
  <si>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</si>
  <si>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</si>
  <si>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</si>
  <si>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</si>
  <si>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</si>
  <si>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</si>
  <si>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</si>
  <si>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</si>
  <si>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</si>
  <si>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</si>
  <si>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</si>
  <si>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</si>
  <si>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</si>
  <si>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</si>
  <si>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</si>
  <si>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</si>
  <si>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</si>
  <si>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</si>
  <si>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</si>
  <si>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</si>
  <si>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</si>
  <si>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Náklady na krátkod. finančný maj.</t>
  </si>
  <si>
    <t>29</t>
  </si>
  <si>
    <t>Tvorba fondov</t>
  </si>
  <si>
    <t>30</t>
  </si>
  <si>
    <t xml:space="preserve">Náklady na precenenie cen.pap. </t>
  </si>
  <si>
    <t>31</t>
  </si>
  <si>
    <t>Tvorba a zúčt. opravných položiek</t>
  </si>
  <si>
    <t>32</t>
  </si>
  <si>
    <t>33</t>
  </si>
  <si>
    <t>Poskytnuté príspevky org. zlož.</t>
  </si>
  <si>
    <t>34</t>
  </si>
  <si>
    <t>Poskyt. príspevky iným účt. jednot.</t>
  </si>
  <si>
    <t>35</t>
  </si>
  <si>
    <t>Poskytnuté príspevky fyz. osobám</t>
  </si>
  <si>
    <t>36</t>
  </si>
  <si>
    <t>Poskyt. príspevky z verejnej zbierky</t>
  </si>
  <si>
    <t>37</t>
  </si>
  <si>
    <t>38</t>
  </si>
  <si>
    <t>Tržby za vlastné výrobky</t>
  </si>
  <si>
    <t>39</t>
  </si>
  <si>
    <t>Tržby z predaja služieb</t>
  </si>
  <si>
    <t>40</t>
  </si>
  <si>
    <t>Tržby za predaný tovar</t>
  </si>
  <si>
    <t>41</t>
  </si>
  <si>
    <t>Zmenaq stavu zásob ned. výroby</t>
  </si>
  <si>
    <t>42</t>
  </si>
  <si>
    <t>Zmena stavu zásob polotovarov</t>
  </si>
  <si>
    <t>43</t>
  </si>
  <si>
    <t>Zmena stavu zásob výrobkov</t>
  </si>
  <si>
    <t>44</t>
  </si>
  <si>
    <t>Zmena stavu zásob zvierat</t>
  </si>
  <si>
    <t>45</t>
  </si>
  <si>
    <t>Aktivácia materiálu a tovaru</t>
  </si>
  <si>
    <t>46</t>
  </si>
  <si>
    <t>Aktivácia vnútroorganizačných služieb</t>
  </si>
  <si>
    <t>47</t>
  </si>
  <si>
    <t>Aktivácia dlhodobého nehmot. majetku</t>
  </si>
  <si>
    <t>48</t>
  </si>
  <si>
    <t>Aktivácia dlhodobého hmotného majet.</t>
  </si>
  <si>
    <t>49</t>
  </si>
  <si>
    <t>50</t>
  </si>
  <si>
    <t>51</t>
  </si>
  <si>
    <t>Platby za odpísané pohľadávky</t>
  </si>
  <si>
    <t>52</t>
  </si>
  <si>
    <t>53</t>
  </si>
  <si>
    <t>Kurzové zisky</t>
  </si>
  <si>
    <t>54</t>
  </si>
  <si>
    <t>Prijaté dary</t>
  </si>
  <si>
    <t>55</t>
  </si>
  <si>
    <t>Osobitné výnosy</t>
  </si>
  <si>
    <t>56</t>
  </si>
  <si>
    <t>57</t>
  </si>
  <si>
    <t>Iné ostatné výnosy</t>
  </si>
  <si>
    <t>58</t>
  </si>
  <si>
    <t>Tržby z predaja dlhodobého majetku</t>
  </si>
  <si>
    <t>59</t>
  </si>
  <si>
    <t>Výnosy z dlhodobého finančného maj.</t>
  </si>
  <si>
    <t>60</t>
  </si>
  <si>
    <t>Tržby z predaja cenných papierov a pod.</t>
  </si>
  <si>
    <t>61</t>
  </si>
  <si>
    <t>Tržby z predaja materiálu</t>
  </si>
  <si>
    <t>62</t>
  </si>
  <si>
    <t>Výnosy z krátkod. finančného majetku</t>
  </si>
  <si>
    <t>63</t>
  </si>
  <si>
    <t>Výnosy z použitia fondu</t>
  </si>
  <si>
    <t>64</t>
  </si>
  <si>
    <t>Výnosy z precenenia cenných papierov</t>
  </si>
  <si>
    <t>65</t>
  </si>
  <si>
    <t>Výnosy z nájmu majetku</t>
  </si>
  <si>
    <t>66</t>
  </si>
  <si>
    <t>Prijaté príspevky od organizačných zložiek</t>
  </si>
  <si>
    <t>67</t>
  </si>
  <si>
    <t>Prijaté príspevky od iných organizácií</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</si>
  <si>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</si>
  <si>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</si>
  <si>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</si>
  <si>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</si>
  <si>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</si>
  <si>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</si>
  <si>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</si>
  <si>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</si>
  <si>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</si>
  <si>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</si>
  <si>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</si>
  <si>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</si>
  <si>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</si>
  <si>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</si>
  <si>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</si>
  <si>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</si>
  <si>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</si>
  <si>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</si>
  <si>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</si>
  <si>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</si>
  <si>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</si>
  <si>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</si>
  <si>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</si>
  <si>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</si>
  <si>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</si>
  <si>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</si>
  <si>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</si>
  <si>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r>
      <t xml:space="preserve">2) všetky údaje o výnosoch a nákladoch  sa uvádzajú </t>
    </r>
    <r>
      <rPr>
        <sz val="11"/>
        <rFont val="Times New Roman"/>
        <family val="1"/>
        <charset val="238"/>
      </rPr>
      <t>v Eur</t>
    </r>
  </si>
  <si>
    <t>Zamestnanci platení z dotácie MŠVVaŠ SR</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</si>
  <si>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</si>
  <si>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</si>
  <si>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</si>
  <si>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V stĺpci SA, resp. SC sa uvedú príjmy z dotácie na sociálne štipendiá poskytnuté prostredníctvom  kapitoly MŠVVaŠ SR na základe dotačnej zmluvy v danom kalendárnom roku.</t>
  </si>
  <si>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</si>
  <si>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T13_R11_SE(SF)</t>
  </si>
  <si>
    <t xml:space="preserve">Nevyčerpaná dotácia (+) / nedoplatok dotácie (-) k 31. 12. predchádzajúceho roka  
[R4_SC = R6_SA]                         </t>
  </si>
  <si>
    <t>T1_R1:R15</t>
  </si>
  <si>
    <r>
      <t xml:space="preserve">Uvádza sa </t>
    </r>
    <r>
      <rPr>
        <b/>
        <sz val="12"/>
        <rFont val="Times New Roman"/>
        <family val="1"/>
        <charset val="238"/>
      </rPr>
      <t>skutočne poskytnutá</t>
    </r>
    <r>
      <rPr>
        <sz val="12"/>
        <rFont val="Times New Roman"/>
        <family val="1"/>
        <charset val="238"/>
      </rPr>
      <t xml:space="preserve"> dotácia na sociálne a motivačné štipendiá a </t>
    </r>
    <r>
      <rPr>
        <b/>
        <sz val="12"/>
        <rFont val="Times New Roman"/>
        <family val="1"/>
        <charset val="238"/>
      </rPr>
      <t>nie nárok</t>
    </r>
    <r>
      <rPr>
        <sz val="12"/>
        <rFont val="Times New Roman"/>
        <family val="1"/>
        <charset val="238"/>
      </rPr>
      <t xml:space="preserve"> vyplývajúci z potreby štipendií podľa zákona.</t>
    </r>
  </si>
  <si>
    <t>Všeobecná poznámka č. 1</t>
  </si>
  <si>
    <t>doktorandi a doktorandské štipendiá</t>
  </si>
  <si>
    <t>86a</t>
  </si>
  <si>
    <t>Projektovaná lôžková kapacita študentského domova k 31. 12. kalendárneho roka (v počte miest)</t>
  </si>
  <si>
    <t>T9_R6_SA_AB</t>
  </si>
  <si>
    <t xml:space="preserve">1) V stĺpcoch B a D sa uvádza prepočítaný počet študentov určený ako počet osobomesiacov, počas ktorých bolo poskytované štipendium </t>
  </si>
  <si>
    <t>2) V stĺpcoch B a D sa uvádza celkový (fyzický) počet študentov, ktorým bolo v príslušnom roku poskytované štipendium .</t>
  </si>
  <si>
    <t>F = A+B+C+D+E</t>
  </si>
  <si>
    <t>J</t>
  </si>
  <si>
    <t>K</t>
  </si>
  <si>
    <t>10a</t>
  </si>
  <si>
    <t>G=A+B+C+D+E+F</t>
  </si>
  <si>
    <r>
      <t xml:space="preserve">Tabuľka č. 1 poskytuje informácie o celkovom objeme a programovej štruktúre príjmov na základe Zmluvy o poskytnutí  dotácií  zo štátneho rozpočtu prostredníctvom kapitoly MŠVVaŠ  na  programe  077.  Dotácie programov 021, 05T, 06K, resp. programov zo štrukturálnych fondov EÚ </t>
    </r>
    <r>
      <rPr>
        <b/>
        <u/>
        <sz val="12"/>
        <rFont val="Times New Roman"/>
        <family val="1"/>
        <charset val="238"/>
      </rPr>
      <t>nie sú</t>
    </r>
    <r>
      <rPr>
        <b/>
        <sz val="12"/>
        <rFont val="Times New Roman"/>
        <family val="1"/>
        <charset val="238"/>
      </rPr>
      <t xml:space="preserve"> súčasťou tejto zmluvy. </t>
    </r>
  </si>
  <si>
    <t>Poskytnuté príspevky z podielu zaplatenej dane</t>
  </si>
  <si>
    <t>Zost. cena predaného DNM a DHM</t>
  </si>
  <si>
    <t>T4_R4</t>
  </si>
  <si>
    <t>Vysoká škola uvedie v samostatnom riadku objem výnosov zo školného za štúdium v externej forme štúdia</t>
  </si>
  <si>
    <t xml:space="preserve">zabezpečenie mobilít v súlade s medzinárodnými zmluvami </t>
  </si>
  <si>
    <t>Peniaze na ceste (účet 261)</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</si>
  <si>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 časť </t>
    </r>
    <r>
      <rPr>
        <b/>
        <sz val="12"/>
        <rFont val="Times New Roman"/>
        <family val="1"/>
        <charset val="238"/>
      </rPr>
      <t xml:space="preserve">"Výnosy". </t>
    </r>
    <r>
      <rPr>
        <sz val="12"/>
        <rFont val="Times New Roman"/>
        <family val="1"/>
        <charset val="238"/>
      </rPr>
      <t>Údaje  sa uvádzajú s presnosťou na dve desatinné miesta.</t>
    </r>
  </si>
  <si>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</si>
  <si>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</si>
  <si>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</si>
  <si>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</si>
  <si>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</si>
  <si>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Čerpanie z iných zdrojov</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</si>
  <si>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</si>
  <si>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</si>
  <si>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</si>
  <si>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</si>
  <si>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</si>
  <si>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</si>
  <si>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</si>
  <si>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</si>
  <si>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</si>
  <si>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</si>
  <si>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</si>
  <si>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</si>
  <si>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</si>
  <si>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</si>
  <si>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</si>
  <si>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</si>
  <si>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</si>
  <si>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</si>
  <si>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r>
      <t xml:space="preserve">Pre účely výpočtu počtu zamestnancov bola použitá metóda </t>
    </r>
    <r>
      <rPr>
        <sz val="12"/>
        <color indexed="8"/>
        <rFont val="Tahoma"/>
        <family val="2"/>
        <charset val="238"/>
      </rPr>
      <t xml:space="preserve">- </t>
    </r>
    <r>
      <rPr>
        <b/>
        <sz val="10"/>
        <color indexed="8"/>
        <rFont val="Tahoma"/>
        <family val="2"/>
        <charset val="238"/>
      </rPr>
      <t>Priemerný evidenčný počet zamestnancov - prepočítaný počet</t>
    </r>
    <r>
      <rPr>
        <sz val="10"/>
        <color indexed="8"/>
        <rFont val="Tahoma"/>
        <family val="2"/>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t>
    </r>
  </si>
  <si>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xml:space="preserve"> Riadky tabuľky s hlavnými údajmi za sledovanú oblasť sú vyznačené tučným písmom. Ak v riadkoch nasledujúcich za takýmto riadkom je uvedený </t>
    </r>
    <r>
      <rPr>
        <b/>
        <u/>
        <sz val="12"/>
        <rFont val="Times New Roman"/>
        <family val="1"/>
        <charset val="238"/>
      </rPr>
      <t xml:space="preserve">podrobnejší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</si>
  <si>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</si>
  <si>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</si>
  <si>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</si>
  <si>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</si>
  <si>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</si>
  <si>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</si>
  <si>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</si>
  <si>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</si>
  <si>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</si>
  <si>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 počet vydaných jedál študentom v zmluvných zariadeniach</t>
    </r>
    <r>
      <rPr>
        <vertAlign val="superscript"/>
        <sz val="12"/>
        <rFont val="Times New Roman"/>
        <family val="1"/>
        <charset val="238"/>
      </rPr>
      <t xml:space="preserve"> 4)</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</si>
  <si>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</si>
  <si>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</si>
  <si>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</si>
  <si>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príjmy z dotácie  na základe dotačnej zmluvy , len 077</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</si>
  <si>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</si>
  <si>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</si>
  <si>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</si>
  <si>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</si>
  <si>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</si>
  <si>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</si>
  <si>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T13_R4_SD = T5_R86_SC+SD</t>
  </si>
  <si>
    <r>
      <t xml:space="preserve">Nárok na príspevok zo štátneho rozpočtu na jedlá podľa metodiky </t>
    </r>
    <r>
      <rPr>
        <sz val="12"/>
        <rFont val="Times New Roman"/>
        <family val="1"/>
      </rPr>
      <t xml:space="preserve">                                     </t>
    </r>
  </si>
  <si>
    <t>Číslo účtu/Poznámka</t>
  </si>
  <si>
    <t xml:space="preserve"> - štipendiá doktorandov  (účet 549 001, 549 016, 549 017)</t>
  </si>
  <si>
    <r>
      <t xml:space="preserve">Dotácie z kapitol štátneho rozpočtu okrem kapitoly MŠVVaŠ SR </t>
    </r>
    <r>
      <rPr>
        <sz val="12"/>
        <rFont val="Times New Roman"/>
        <family val="1"/>
      </rPr>
      <t xml:space="preserve"> (na zdroji 111) [SUM(R1a:R1...)]</t>
    </r>
  </si>
  <si>
    <t>Príjem z dotácie poskytnutej na sociálne štipendiá v rámci dotačnej zmluvy z kapitoly     MŠVVaŠ k 31.12.</t>
  </si>
  <si>
    <t>Fond na podporu štúdia študentov so špecifickými potrebami</t>
  </si>
  <si>
    <t>Účtová trieda 5 spolu r.01 až r.37</t>
  </si>
  <si>
    <r>
      <t xml:space="preserve">Počet študentov poberajúcich sociálne štipendiá </t>
    </r>
    <r>
      <rPr>
        <b/>
        <sz val="12"/>
        <rFont val="Times New Roman"/>
        <family val="1"/>
        <charset val="238"/>
      </rPr>
      <t xml:space="preserve"> </t>
    </r>
    <r>
      <rPr>
        <b/>
        <vertAlign val="superscript"/>
        <sz val="14"/>
        <rFont val="Times New Roman"/>
        <family val="1"/>
        <charset val="238"/>
      </rPr>
      <t>2)</t>
    </r>
  </si>
  <si>
    <r>
      <t xml:space="preserve">Počet študentov poberajúcich  štipendiá z vlastných zdrojov </t>
    </r>
    <r>
      <rPr>
        <b/>
        <vertAlign val="superscript"/>
        <sz val="12"/>
        <rFont val="Times New Roman"/>
        <family val="1"/>
        <charset val="238"/>
      </rPr>
      <t>2</t>
    </r>
    <r>
      <rPr>
        <b/>
        <sz val="12"/>
        <rFont val="Times New Roman"/>
        <family val="1"/>
        <charset val="238"/>
      </rPr>
      <t>)</t>
    </r>
    <r>
      <rPr>
        <b/>
        <sz val="12"/>
        <color indexed="10"/>
        <rFont val="Times New Roman"/>
        <family val="1"/>
        <charset val="238"/>
      </rPr>
      <t xml:space="preserve"> </t>
    </r>
  </si>
  <si>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</si>
  <si>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</si>
  <si>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r>
      <t>Priemerné náklady  na jedlo študenta v Eur [</t>
    </r>
    <r>
      <rPr>
        <sz val="12"/>
        <rFont val="Times New Roman"/>
        <family val="1"/>
        <charset val="238"/>
      </rPr>
      <t>R10</t>
    </r>
    <r>
      <rPr>
        <sz val="12"/>
        <rFont val="Times New Roman"/>
        <family val="1"/>
      </rPr>
      <t>/R13]</t>
    </r>
  </si>
  <si>
    <t xml:space="preserve">Náklady / Výnosy </t>
  </si>
  <si>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</si>
  <si>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</si>
  <si>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</si>
  <si>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</si>
  <si>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</si>
  <si>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Dotácia na kapitálové výdavky z prostriedkov EÚ (štrukturálnych fondov</t>
    </r>
    <r>
      <rPr>
        <b/>
        <sz val="12"/>
        <rFont val="Times New Roman"/>
        <family val="1"/>
        <charset val="238"/>
      </rPr>
      <t xml:space="preserve"> vrátane spolufinancovania)</t>
    </r>
  </si>
  <si>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</si>
  <si>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</si>
  <si>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 xml:space="preserve">  - príspevok na úhradu výdavkov zahraničných študentov/lektorov  (649 016)</t>
  </si>
  <si>
    <t>- knihy, časopisy a noviny  (účet 501 001,501 051)</t>
  </si>
  <si>
    <t>- kancelárske potreby a materiál   (účet 501 003, 501 053)</t>
  </si>
  <si>
    <t>- papier  (účet 501 004, 501 054)</t>
  </si>
  <si>
    <t>- pohonné hmoty a ostatný materiál na dopravu  (účet 501 007, 501 057)</t>
  </si>
  <si>
    <t>- čistiace, hygienické a dezinfekčné potreby (účet 501 008, 501 020)</t>
  </si>
  <si>
    <t>- elektrická energia (účet 502 001, 502 051)</t>
  </si>
  <si>
    <t>- tepelná energia  (účet 502 002, 502 052)</t>
  </si>
  <si>
    <t>- vodné a stočné  (účet 502 003, 502 053)</t>
  </si>
  <si>
    <t>- plyn  (účet 502 004, 502 054)</t>
  </si>
  <si>
    <t>- palivá  (účet 502 005, 502 055)</t>
  </si>
  <si>
    <t>- domáce cestovné  (účet 512 001, 512 051)</t>
  </si>
  <si>
    <t>- telefón, fax  (účet 518 006, 518 056)</t>
  </si>
  <si>
    <t>- poštovné  (účet 518 008, 518 058)</t>
  </si>
  <si>
    <t>- odvoz odpadu  (účet 518 009, 518 059)</t>
  </si>
  <si>
    <t xml:space="preserve"> - odpisy DN a HM nadobudnutého z kapitálových dotácií zo ŠR 
(účet 551 100, 551 121, 551 123, 551 001, 551 003)</t>
  </si>
  <si>
    <t>Pozn.</t>
  </si>
  <si>
    <r>
      <t>Tržby z predaja služieb (účet 602)</t>
    </r>
    <r>
      <rPr>
        <sz val="12"/>
        <color indexed="8"/>
        <rFont val="Times New Roman"/>
        <family val="1"/>
      </rPr>
      <t xml:space="preserve"> [SUM(R7:R10)] </t>
    </r>
  </si>
  <si>
    <r>
      <t>Úroky (účet 644)</t>
    </r>
    <r>
      <rPr>
        <sz val="12"/>
        <color indexed="8"/>
        <rFont val="Times New Roman"/>
        <family val="1"/>
      </rPr>
      <t xml:space="preserve"> [R17+R18]</t>
    </r>
  </si>
  <si>
    <t>(uviesť zoznam všetkých dotácií, každú na zvláštny riadok, napr. podprogram 026 05)</t>
  </si>
  <si>
    <t>Tabuľka č. 20 poskytuje informácie  o príjmoch a výdavkoch vysokej školy na motivačné štipendiá a o počte študentov, ktorí ich poberajú v zmysle § 96a  zákona.</t>
  </si>
  <si>
    <t>uvádzajú sa štipendiá vyplatené zo štátneho rozpočtu, kód v CRŠ: 1</t>
  </si>
  <si>
    <t>T8_R1</t>
  </si>
  <si>
    <t>T19_V2</t>
  </si>
  <si>
    <t>Kód</t>
  </si>
  <si>
    <t>Názov</t>
  </si>
  <si>
    <t>Platné od</t>
  </si>
  <si>
    <t>bezpečnostný príplatok z UD MSSR</t>
  </si>
  <si>
    <t>motivačné štipendium - mimoriadny študijný výsledok</t>
  </si>
  <si>
    <t>motivačné štipendium - mimoriadny výsledok v športovej činnosti</t>
  </si>
  <si>
    <t>motivačné štipendium - mimoriadny výsledok v umeleckej činnosti</t>
  </si>
  <si>
    <t>motivačné štipendium - mimoriadny výsledok vo výskume/vývoji</t>
  </si>
  <si>
    <t>motivačné štipendium - vybrané odbory (§ 96a ods.1 písm. a))</t>
  </si>
  <si>
    <t>motivačné štipendium - vynikajúce plnenie študijných povinností</t>
  </si>
  <si>
    <t>sociálne štipendium</t>
  </si>
  <si>
    <t>štipendium poskytuje EVI</t>
  </si>
  <si>
    <t>štipendium z vlastných zdrojov vysokej školy</t>
  </si>
  <si>
    <t>vládny štipendista</t>
  </si>
  <si>
    <t>z mimo dotačných zdrojov</t>
  </si>
  <si>
    <t>základné z NeúčelD MSSR</t>
  </si>
  <si>
    <t>základné z UD MSSR, po dizer. sk.</t>
  </si>
  <si>
    <t>základné z UD MSSR, pred dizer.sk.</t>
  </si>
  <si>
    <t>zvýšenie PhD. štipendia z UD MSSR</t>
  </si>
  <si>
    <t>Kódy z Centrálneho registra študentov</t>
  </si>
  <si>
    <t>Kódy z CRŠ</t>
  </si>
  <si>
    <t>DrŠ</t>
  </si>
  <si>
    <t>zvýšenie PhD. štipendia z Neúčel D MSSR</t>
  </si>
  <si>
    <t>T4_R3</t>
  </si>
  <si>
    <t>T4_R5</t>
  </si>
  <si>
    <t>- iné analyticky sledované náklady (účet 511 006-008, 511 056)</t>
  </si>
  <si>
    <t xml:space="preserve"> - poistné náklady (havarijné, majetok, na študentov) (účet 549 004, 549 014, 549 015, 549 054)</t>
  </si>
  <si>
    <t>Priemerné platy</t>
  </si>
  <si>
    <t>I=H/D/12</t>
  </si>
  <si>
    <t>- vysokoškolskí učitelia s funkčným zaradením "profesor"                 *)</t>
  </si>
  <si>
    <t>*) medzi profesorov sa započítava aj funkčné zaradenie "hosťujúci profesor"</t>
  </si>
  <si>
    <t>Tabuľka 6a</t>
  </si>
  <si>
    <t>náklady na mzdy žien</t>
  </si>
  <si>
    <t xml:space="preserve">- náklady na tvorbu ostatných fondov (účty  556 510, 556 520) </t>
  </si>
  <si>
    <t>- ostatných fondov (účet  656 510, 656 520)</t>
  </si>
  <si>
    <t>T4_R2</t>
  </si>
  <si>
    <t xml:space="preserve">Vysoká škola uvedie v samostatnom riadku objem výnosov zo školného za prekročenie štandardnej dĺžky štúdia v dennej forme </t>
  </si>
  <si>
    <t xml:space="preserve">Vysoká škola uvedie v samostatnom riadku objem výnosov zo školného za súbežné štúdium v dennej forme </t>
  </si>
  <si>
    <t xml:space="preserve">Vysoká škola uvedie v samostatnom riadku objem výnosov za štúdium v cudzom jazyku </t>
  </si>
  <si>
    <t>- náklady na tvorbu fondu na podporu štúdia študentov so špecifickými potrebami 
  (účet 556 300)</t>
  </si>
  <si>
    <t>- fondu na podporu štúdia študentov so špecifickými potrebami 
  (účet 656 300)</t>
  </si>
  <si>
    <t>T4_R14</t>
  </si>
  <si>
    <t>T4_R15</t>
  </si>
  <si>
    <t>Návrh na prídel do štipendijného fondu na základe rozhodnutia VVŠ, ktorý sa musí rovnať minimálne objemu z riadku R14.</t>
  </si>
  <si>
    <t>Tabuľka č. 6a poskytuje informácie o počte a štruktúre žien a objeme nákladov na mzdy verejnej vysokej školy (bez odvodov).</t>
  </si>
  <si>
    <t>Stav fondu k 1. 1. kalendárneho roku  v R1 sa  rovná stavu fondu k 31.12. predchádzajúceho roku v R12.</t>
  </si>
  <si>
    <t>T17_R8</t>
  </si>
  <si>
    <r>
      <t xml:space="preserve">zdroj 11S2; </t>
    </r>
    <r>
      <rPr>
        <b/>
        <sz val="12"/>
        <color indexed="10"/>
        <rFont val="Times New Roman"/>
        <family val="1"/>
        <charset val="238"/>
      </rPr>
      <t>13S2</t>
    </r>
  </si>
  <si>
    <r>
      <t>zdroj 11T  +</t>
    </r>
    <r>
      <rPr>
        <b/>
        <sz val="12"/>
        <color indexed="10"/>
        <rFont val="Times New Roman"/>
        <family val="1"/>
        <charset val="238"/>
      </rPr>
      <t xml:space="preserve"> 13T</t>
    </r>
    <r>
      <rPr>
        <b/>
        <sz val="12"/>
        <rFont val="Times New Roman"/>
        <family val="1"/>
        <charset val="238"/>
      </rPr>
      <t xml:space="preserve"> spolu</t>
    </r>
  </si>
  <si>
    <r>
      <t xml:space="preserve">zdroj 11T1; </t>
    </r>
    <r>
      <rPr>
        <b/>
        <sz val="12"/>
        <color indexed="10"/>
        <rFont val="Times New Roman"/>
        <family val="1"/>
        <charset val="238"/>
      </rPr>
      <t>13T1</t>
    </r>
  </si>
  <si>
    <r>
      <t xml:space="preserve">zdroj 11T2; </t>
    </r>
    <r>
      <rPr>
        <b/>
        <sz val="12"/>
        <color indexed="10"/>
        <rFont val="Times New Roman"/>
        <family val="1"/>
        <charset val="238"/>
      </rPr>
      <t>13T2</t>
    </r>
  </si>
  <si>
    <r>
      <rPr>
        <vertAlign val="superscript"/>
        <sz val="12"/>
        <rFont val="Times New Roman"/>
        <family val="1"/>
        <charset val="238"/>
      </rPr>
      <t>1)</t>
    </r>
    <r>
      <rPr>
        <sz val="12"/>
        <rFont val="Times New Roman"/>
        <family val="1"/>
        <charset val="238"/>
      </rPr>
      <t xml:space="preserve">  v riadku 6 sa uvádzajú len cudzinci, ktorým nevznikla povinnosť uhradiť školné z dôvodov uvedených v riadkoch 2 až 5</t>
    </r>
  </si>
  <si>
    <t>T6a_V1</t>
  </si>
  <si>
    <t>T13_R9_SF = T4_R15_SB</t>
  </si>
  <si>
    <t>Súvzťažnosť tvorby štipendijného fondu z výnosov zo školného v T13_R9_SF na T4_R15_SB.</t>
  </si>
  <si>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 a iné napr. zdroj 35</t>
    </r>
  </si>
  <si>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</si>
  <si>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V prípade, že časť dotácie škola posúva na zmluvné zariadenia, uveďe to do poznámky pod tabuľkou.</t>
  </si>
  <si>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</si>
  <si>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</si>
  <si>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</si>
  <si>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uvádzajú sa len štipendiá vyplatené z vlastných zdrojov, v CRŠ kód 9</t>
  </si>
  <si>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</si>
  <si>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t>- počet vydaných jedál študentom vo vlastných stravovacích zariadeniach3)</t>
  </si>
  <si>
    <t>T16_R18_SB = výkazníctvo, súvaha, časť Aktíva, riadok 053,</t>
  </si>
  <si>
    <t>T11_R2_SA (SB) = T13_R2_SC (SD)</t>
  </si>
  <si>
    <t>Ak položke požadovanej v tabuľke zodpovedá podľa predpísanej analytickej evidencie na príslušnom syntetickom  účte  nejaký špecifikcký kód (napríklad kód ekonomickej klasifikácie), uvedie sa tento kód za názvom položky.</t>
  </si>
  <si>
    <t>V stĺpci SA, resp. SC sa uvedú výdavky z dotácie na sociálne štipendiá poskytnuté študentom v danom kalendárnom roku, uvedené v Centrálnom registri študentov pod kódom 1.</t>
  </si>
  <si>
    <t>T13_SG(SH) uvádzajte tvorbu fondu podľa §16a bod d) zákona 131/2002 Z.z.,  t.j. fondu na podporu štúdia študentov so špecifickými potrebami</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</si>
  <si>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</si>
  <si>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</si>
  <si>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Tabuľka č.19 poskytuje informácie o objeme a štruktúre mot. štipendií  vyplácaných verejnou vysokou školou z vlastných zdrojov uvedených v Centrálnom registri študentov s kódom 9.</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</si>
  <si>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</si>
  <si>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Výpočet</t>
  </si>
  <si>
    <t>Priemerné platy mužov</t>
  </si>
  <si>
    <t>Priemerné platy žien</t>
  </si>
  <si>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</si>
  <si>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</si>
  <si>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</si>
  <si>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</si>
  <si>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r>
      <t xml:space="preserve">Do tabuľky sa uvádzajú aj </t>
    </r>
    <r>
      <rPr>
        <b/>
        <sz val="10"/>
        <color indexed="10"/>
        <rFont val="Times New Roman"/>
        <family val="1"/>
        <charset val="238"/>
      </rPr>
      <t>motivačné štipendiá doktorandov</t>
    </r>
    <r>
      <rPr>
        <sz val="10"/>
        <color indexed="10"/>
        <rFont val="Times New Roman"/>
        <family val="1"/>
      </rPr>
      <t>, nie však "normálne" štipendiá doktorandov podľa platovej tabuľky!!</t>
    </r>
  </si>
  <si>
    <t>súčet HČ+PČ</t>
  </si>
  <si>
    <t>súčet HČ+PČ-daň z príjmov</t>
  </si>
  <si>
    <t>L= G+H+I+J+K</t>
  </si>
  <si>
    <t>-za dosiahnutie vynikajúceho výsledku v oblasti štúdia [R6+R7]</t>
  </si>
  <si>
    <t>-za dosiahnutie vynikajúceho výsledku vo výskume a vývoji [R9+R10]</t>
  </si>
  <si>
    <r>
      <t xml:space="preserve">- za umeleckú alebo športovú činnosť </t>
    </r>
    <r>
      <rPr>
        <sz val="12"/>
        <rFont val="Times New Roman"/>
        <family val="1"/>
        <charset val="238"/>
      </rPr>
      <t xml:space="preserve">[R11+R12]  </t>
    </r>
    <r>
      <rPr>
        <b/>
        <sz val="12"/>
        <rFont val="Times New Roman"/>
        <family val="1"/>
        <charset val="238"/>
      </rPr>
      <t xml:space="preserve">                                                     </t>
    </r>
  </si>
  <si>
    <r>
      <t xml:space="preserve">- na sociálnu podporu </t>
    </r>
    <r>
      <rPr>
        <sz val="12"/>
        <rFont val="Times New Roman"/>
        <family val="1"/>
        <charset val="238"/>
      </rPr>
      <t>[R15+R16]</t>
    </r>
  </si>
  <si>
    <t>T4_R6</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</si>
  <si>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0144 štatistického výkazu Škol (MŠ SR) 2-04).</t>
  </si>
  <si>
    <t>T12_SE</t>
  </si>
  <si>
    <t xml:space="preserve">Údaje sa kontrolujú na poskytnutú dotáciu  na študentské domovy (vrátane zmluvných zariadení a dotácie na valorizáciu platov zamestnancov ŠJ) </t>
  </si>
  <si>
    <t>Zmeny stavu zásob vlastnej výroby (účtová skupina 611-614)</t>
  </si>
  <si>
    <t>Aktivácia (účet 621-624)</t>
  </si>
  <si>
    <t>Príspevky z podielu zaplatenej dane (účet 665)</t>
  </si>
  <si>
    <t>- ostatný materiál (účet 501 099, 501 030, 501 100, 501 599)</t>
  </si>
  <si>
    <t>- ostatné energie (502 099)</t>
  </si>
  <si>
    <t>- dopravné služby (účet 518 012, 518 512)</t>
  </si>
  <si>
    <t>- Náklady účtovnej skupiny 54  okrem nákladov účtu 549 (541 až 548)</t>
  </si>
  <si>
    <t>- ostatné náklady z účtovej skupiny 55 (účty 552, 553, 554, 557, 558, 559)</t>
  </si>
  <si>
    <t>- chemikálie a ostatný materiál pre zabezpečenie experimentálnej výučby  (účet 501 002, 501 052)</t>
  </si>
  <si>
    <t xml:space="preserve">    - Podpora štud. so špecifickými potrebami podľa §100  (549 018) </t>
  </si>
  <si>
    <t>81a</t>
  </si>
  <si>
    <t>- náklady na tvorbu fondu reprodukcie (účet 556 400) (z predaja a likvidácie majetku)</t>
  </si>
  <si>
    <t xml:space="preserve"> - štipendiá z vlastných zdrojov (549 007-010, 549 019, 549 020) </t>
  </si>
  <si>
    <t xml:space="preserve"> - ostatné iné náklady (účet 549 098, 549 099, 549 011, 549 013)</t>
  </si>
  <si>
    <t xml:space="preserve"> - iné analyticky sledované náklady (účet 549 005-006, 549 012)</t>
  </si>
  <si>
    <t>- tvorba fondu z výnosov z predaja (a likvidácie) majetku (účet 413 117)</t>
  </si>
  <si>
    <t>- iné analyticky sledované výnosy (účty 602 002-007, 602 011-019, 602 099, 602 199)</t>
  </si>
  <si>
    <t>- vložné na konferencie (649 018)</t>
  </si>
  <si>
    <t>Prijaté príspevky z verejných zbierok (667)</t>
  </si>
  <si>
    <t>T5_R90_(SA+SB)=T13_R5_SC
T5_R90_(SC+SD)=T13_R5_SD</t>
  </si>
  <si>
    <t>Náklady sú kontrolované na údaje z výkazníctva - tvorba fondu z likvidovaného / predaného majetku</t>
  </si>
  <si>
    <t>T11_SB_R10a = T17_SC+SD_R10</t>
  </si>
  <si>
    <t>V T11_SB_R10 sa uvádzajú kapitálové dotácie prijaté (cash) zo zdroja 111. Ide o dotácie z programu 077 (T1_SB_R15), z iných kapitol štátneho rozpočtu (T2_SB_R1), z kapitoly MŠVVaŠ  (T18_SB_R9).
Objem kapitálovej dotácie z iných kapitol žiadame osobitne uviesť do poznámky.</t>
  </si>
  <si>
    <t xml:space="preserve">V riadku 2 uvedie vysoká škola celkový objem príjmov z dotácií z rozpočtu obcí a VÚC. V riadkoch R2a ... rozpíše podrobnejšie jednotlivé druhy týchto dotácií, každú na osobitný riadok. </t>
  </si>
  <si>
    <t>Vysoká škola uvedie len cudzincov, ktorým nevznikla povinnosť uhradiť školné z dôvodov uvedených v riadkoch R2 až R5</t>
  </si>
  <si>
    <t>V týchto riadkoch uvedie verejná vysoká škola všetky osobitne financované súčasti (špecifiká), každú na osobitný riadok.</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</si>
  <si>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</si>
  <si>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</si>
  <si>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</si>
  <si>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t>T11_SB_R10 ≥ T1_SB_R15</t>
  </si>
  <si>
    <t>Údaje v T13_ R2_SC (SD) - tvorba fondu reprodukcie sa musia rovnať údajom v T11_R2_SA (SB). 
Údaje v T13_R8_SE (SF) majú súvzťažnosť s údajmi v T8_R5 (sociálne štipendiá), T20_R2 (motivačné štipendiá). Tvorba fondu z dotácie v T13_R8 má byť minimálne vo výške súčtu dotácie na sociálne štipendiá (T8_R5) a motivačné štipendiá (T20_R2). 
Údaje v T13_R13_SD(SF) majú byť totožné s údajmi v T16, účet štipendijného fondu (R10), účet fondu reprodukcie (R13).</t>
  </si>
  <si>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z APVV pre VVŠ ako spoluriešiteľa, resp.dotácie, ak hlavným riešiteľom je iná právnická osoba ako VVŠ. </t>
  </si>
  <si>
    <r>
      <t xml:space="preserve">Údaje v T2 nie je možné odkontrolovať na údaje z výkazníctva ani na údaje v iných tabuľkách, nakoľko ide o údaje účtované na rôznych účtoch. (691,649).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rFont val="Times New Roman"/>
        <family val="1"/>
        <charset val="238"/>
      </rPr>
      <t>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r>
  </si>
  <si>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t>
  </si>
  <si>
    <t>Údaje sa kontrolujú na štatistické údaje MŠVVaŠ SR zasielané CVTI SR.</t>
  </si>
  <si>
    <t>- telekomunikačná technika  (713 003), komunikačná infraštruktúra (713 006)</t>
  </si>
  <si>
    <t>T13_V7</t>
  </si>
  <si>
    <t>T13_R12_SF ≥T8_R6_SC + T20_R4_(SC +SD)</t>
  </si>
  <si>
    <t>Stav štipendijného fondu k 31. 12. uvedený v R12_SF nemá byť nižší ako súčet zostatku nevyčerpanej dotácie na sociálne štipendiá v T8_R6_SC a na motivačné štipendiá v T20_R4_(SC +SD).</t>
  </si>
  <si>
    <t>T13_R11_SF=T8_R1_SC+T19_R1_SC+T20_R3_(SC+SD)</t>
  </si>
  <si>
    <t>Čerpanie štipendijného fondu je vo výške čerpania soc. štipendií , čerpania  motivač. štipendií a čerpania štipendií z vlastných zdrojov.</t>
  </si>
  <si>
    <r>
      <t xml:space="preserve">Príjem z dotácie na motivačné štipendiá z kapitoly MŠVVaŠ SR v kalendárnom roku </t>
    </r>
    <r>
      <rPr>
        <sz val="12"/>
        <rFont val="Times New Roman"/>
        <family val="1"/>
        <charset val="238"/>
      </rPr>
      <t xml:space="preserve">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</si>
  <si>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</si>
  <si>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</si>
  <si>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t xml:space="preserve">1) v riadku 5 sa uvedie celkový fyzický počet študentov (pričom 1 študent sa počíta za 1 fyzickú osobu), ktorým bolo vyplatené motivačné štipendium v kalendárnom roku </t>
  </si>
  <si>
    <t>2) uvádzajú sa len motivačné štipendiá vyplatené podľa § 96a, ods.1, písm. a) (kód CRŠ 19)</t>
  </si>
  <si>
    <t>3) uvádzajú sa len motivačné štipendiá vyplatené podľa § 96a, ods.1, písm. b) (kódy v  CRŠ: 4, 5, 6, 7, 8)</t>
  </si>
  <si>
    <r>
      <t xml:space="preserve">mot. štipendiá podľa 
§ 96a, ods.1, písm. a)
</t>
    </r>
    <r>
      <rPr>
        <b/>
        <sz val="12"/>
        <rFont val="Times New Roman"/>
        <family val="1"/>
        <charset val="238"/>
      </rPr>
      <t>(kód v CRŠ: 19)</t>
    </r>
    <r>
      <rPr>
        <vertAlign val="superscript"/>
        <sz val="12"/>
        <rFont val="Times New Roman"/>
        <family val="1"/>
        <charset val="238"/>
      </rPr>
      <t>2)</t>
    </r>
  </si>
  <si>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</si>
  <si>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r>
      <t xml:space="preserve">Údaje v R2 sú kontrolované na dotačnú zmluvu </t>
    </r>
    <r>
      <rPr>
        <sz val="12"/>
        <rFont val="Times New Roman"/>
        <family val="1"/>
        <charset val="238"/>
      </rPr>
      <t>a na rozpis účelových dotácií na podprograme 077 15 02. Údaje v R3 sú kontrolované na údaje v CRŠ.</t>
    </r>
  </si>
  <si>
    <t>T19_R1_SC + T20_R3(SC+SD) + T8_R1_SC  = T13_R11_SF</t>
  </si>
  <si>
    <t>- dary (účet 649 009) (646 001) (646 002)</t>
  </si>
  <si>
    <t>- zahraničné cestovné  (účet 512 002, 512 003,512 004, 512 052)</t>
  </si>
  <si>
    <t xml:space="preserve"> - odpisy ostatného DN a HM (účet 551 200, 551 221, 551 223, 551 400, 551 500, 551 900, 551 921, 551 923)</t>
  </si>
  <si>
    <t xml:space="preserve"> - odpisy DN a HM nadobudnutého z kapitálových dotácií z EÚ (zo štrukturálnych fondov) (účet 551 300, 551 321, 551 323 )</t>
  </si>
  <si>
    <r>
      <t>V riadku 1 až 15 sa uvádzajú príjmy</t>
    </r>
    <r>
      <rPr>
        <sz val="12"/>
        <color indexed="8"/>
        <rFont val="Times New Roman"/>
        <family val="1"/>
        <charset val="238"/>
      </rPr>
      <t xml:space="preserve"> na programe 077 </t>
    </r>
    <r>
      <rPr>
        <sz val="12"/>
        <rFont val="Times New Roman"/>
        <family val="1"/>
        <charset val="238"/>
      </rPr>
      <t>podľa programovej štruktúry na rok 2017.</t>
    </r>
  </si>
  <si>
    <t>Tabuľka č.19 poskytuje informácie o objeme a štruktúre štipendií  vyplácaných verejnou vysokou školou z vlastných zdrojov podľa § 97 zákona. Neobsahuje (2017) údaje o "normálnych" štipendiách vyplatených doktorandom (t.j. podľa §54, ods.18 zákona)</t>
  </si>
  <si>
    <r>
      <t xml:space="preserve">  - poskytované mesačne </t>
    </r>
    <r>
      <rPr>
        <vertAlign val="superscript"/>
        <sz val="12"/>
        <rFont val="Times New Roman"/>
        <family val="1"/>
      </rPr>
      <t>1)</t>
    </r>
  </si>
  <si>
    <t>Stav k 31. 12. 2017</t>
  </si>
  <si>
    <t>Náklady
hlavnej činnosti
2017</t>
  </si>
  <si>
    <t>T5_R56_SC+SD &gt;=&lt; T6_R18_SH
T5_R77_(SC+SD) = T7_R1_SE
T5_R81_SC = T19_R1_SC</t>
  </si>
  <si>
    <t>T13_R2_SC (SD) = T11_R2_SA (SB) 
T13_R8_SF ≥ T8_R5_SC + T20_R2_(SC + SD)
T13_R13_SD = T16_R13_SB
T13_R13_SF = T16_R10_SB</t>
  </si>
  <si>
    <r>
      <t>T13_R1_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1. 1.)
T13_R12_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31. 12.)
T13_R1_SL = T13_R12_SK</t>
    </r>
  </si>
  <si>
    <r>
      <t>T13_R5_SC=T5_R90_(SA+S</t>
    </r>
    <r>
      <rPr>
        <b/>
        <sz val="12"/>
        <color theme="1"/>
        <rFont val="Times New Roman"/>
        <family val="1"/>
        <charset val="238"/>
      </rPr>
      <t>B</t>
    </r>
    <r>
      <rPr>
        <sz val="12"/>
        <color theme="1"/>
        <rFont val="Times New Roman"/>
        <family val="1"/>
        <charset val="238"/>
      </rPr>
      <t>)
T13_R5_SD=T5_R90_(SC+SD)</t>
    </r>
  </si>
  <si>
    <t>Náklady sú kontrolované na údaje z výkazníctva - tvorba fondu z predaja a likvidácie majetku</t>
  </si>
  <si>
    <t>K=A+C+E+G+I</t>
  </si>
  <si>
    <t>L=B+D+F+H+J</t>
  </si>
  <si>
    <t>Výnos z dotácie zo štátneho rozpočtu na študentské domovy (vrátane zmluvných zariadení a valorizácie miezd ŠJ)</t>
  </si>
  <si>
    <t xml:space="preserve"> - príspevok zamestnancom na stravovanie  (účet 527 002, 527 052)</t>
  </si>
  <si>
    <r>
      <t>Poskytnuté príspevky</t>
    </r>
    <r>
      <rPr>
        <sz val="12"/>
        <color theme="1"/>
        <rFont val="Times New Roman"/>
        <family val="1"/>
      </rPr>
      <t xml:space="preserve"> </t>
    </r>
    <r>
      <rPr>
        <b/>
        <sz val="12"/>
        <color theme="1"/>
        <rFont val="Times New Roman"/>
        <family val="1"/>
      </rPr>
      <t>(účtová skupina 56: 562 a 563)</t>
    </r>
  </si>
  <si>
    <t>Daň z príjmov (účtová skupina 59: 591 až 595)</t>
  </si>
  <si>
    <t>v R90 ide o náklady na tvorbu FR z predaja a likvidácie majetku = T11R5=T13R5</t>
  </si>
  <si>
    <t>Prijaté príspevky od fyzických osôb 663</t>
  </si>
  <si>
    <t>C = A+B</t>
  </si>
  <si>
    <t>z  dotácií 
(ostatné kódy okrem kódu 13)</t>
  </si>
  <si>
    <t>Tabuľka č. 7 poskytuje informácie o  počte osobomesiacov interných doktorandov, o nákladoch vysokej školy na štipendiá doktorandov.</t>
  </si>
  <si>
    <t>- za súbežné štúdium v dennej forme  (§ 92 ods. 5, 648 026)</t>
  </si>
  <si>
    <t>- za prekročenie štandardnej dĺžky štúdia v dennej forme (§ 92 ods. 6) (648 001)</t>
  </si>
  <si>
    <t xml:space="preserve">- za prijímacie konanie (§ 92 ods. 12 zákona) (účet 648 003) </t>
  </si>
  <si>
    <t xml:space="preserve">- za rigorózne konanie (§ 92 ods. 13 zákona) (účet 648 004) </t>
  </si>
  <si>
    <t xml:space="preserve">- za vydanie diplomu za rigorózne konanie (§ 92 ods. 14 zákona)  (účet 648 005) </t>
  </si>
  <si>
    <t>- za vydanie dokladov o štúdiu a ich kópií (§ 92 ods. 15 zákona) (účet 648 006)</t>
  </si>
  <si>
    <t>- za vydanie dokladov o absolvovaní štúdia v štátnom jazyku a v jazyku požadovanom študentom a ich kópií  (§ 92 ods. 15 zákona) (účet 648 024)</t>
  </si>
  <si>
    <r>
      <t xml:space="preserve"> - za uznávanie rovnocennosti dokladov o štúdiu (§ 92 ods. 15 zákona) (účet 648 025) </t>
    </r>
    <r>
      <rPr>
        <vertAlign val="superscript"/>
        <sz val="12"/>
        <rFont val="Times New Roman"/>
        <family val="1"/>
        <charset val="238"/>
      </rPr>
      <t/>
    </r>
  </si>
  <si>
    <t>- poplatky za vydanie dokladov o absolvovaní štúdia (§92, ods. 15, účet 648 024)</t>
  </si>
  <si>
    <t>- poplatky za uznávanie rovnocennosti dokladov o štúdiu (§92, ods. 15, účet 648 025)</t>
  </si>
  <si>
    <t>- školné za prekročenie štandardnej dĺžky štúdia účet 648 001</t>
  </si>
  <si>
    <t>- školné od cudzincov (§ 92 ods. 9 zákona) účty  648 002, 648  023</t>
  </si>
  <si>
    <t>- poplatky za súbežné štúdium (§ 92, ods. 5) účet  648 026</t>
  </si>
  <si>
    <t>- poplatky za prijímacie konanie (§ 92, ods. 10)  účet 648 003</t>
  </si>
  <si>
    <t>- poplatky za rigorózne konanie (§ 92, ods. 11) účet 648 004</t>
  </si>
  <si>
    <t>- poplatky za rigorózne konanie - vydanie diplómu účet 648 005</t>
  </si>
  <si>
    <t>- poplatky za vydanie dokladov o štúdiu, účet  648 006,</t>
  </si>
  <si>
    <t xml:space="preserve">Pod pojmom "interný doktorand" sa rozumie doktorand , ktorému vysoká škola vypláca štipendium </t>
  </si>
  <si>
    <t>v zmysle § 54 zák. č. 131/2002 Z.z.o vysokých školách a o zmene a doplnení niektorých zákonov</t>
  </si>
  <si>
    <t>- ostatné služby (účet  518 035)</t>
  </si>
  <si>
    <t xml:space="preserve">T5_V3
</t>
  </si>
  <si>
    <t>kvartil q1 25%</t>
  </si>
  <si>
    <t>kvartil q3 75%</t>
  </si>
  <si>
    <t>medián *) = stredná hodnota</t>
  </si>
  <si>
    <r>
      <t>Výnosy zo školného</t>
    </r>
    <r>
      <rPr>
        <sz val="12"/>
        <color indexed="8"/>
        <rFont val="Times New Roman"/>
        <family val="1"/>
      </rPr>
      <t xml:space="preserve">  [SUM (R2:R5)]</t>
    </r>
  </si>
  <si>
    <t>- výnosy  účtu 648 (648 007-8, 648 016, 648 019, 648 022, 648 099)</t>
  </si>
  <si>
    <t xml:space="preserve">Pri vypĺňaní tabuľky je potrebné dodržiavať "Metodické usmernenie k vedeniu účtovníctva od 1. januára 2008 pre verejné vysoké školy používajúce finančný informačný systém SOFIA " </t>
  </si>
  <si>
    <t>T23_R24_SA_(SB)≤T19_R1_SA_(SC)
T23_R30_SA_(SB)=T4_R15_SA_(SB)</t>
  </si>
  <si>
    <t>- ostatné výnosy (účty 649 012, 649 021, 649 098, 649 099)</t>
  </si>
  <si>
    <t>- iné analyticky sledované náklady (účty 501 005-006, 501 013-018, 501 019, 501 077, 501 515)</t>
  </si>
  <si>
    <t xml:space="preserve">- iné analyticky sledované náklady (účty 518 003, 518 013, 518 015-018, 518 020-030, 518 031-034 , 518 040, 518 041, 518 529, 518 530, 518 599, 518 099, ) </t>
  </si>
  <si>
    <t>dňa 27.3.2018</t>
  </si>
  <si>
    <r>
      <t>Zákonné poplatky-</t>
    </r>
    <r>
      <rPr>
        <sz val="11"/>
        <color rgb="FFFF0000"/>
        <rFont val="Times New Roman"/>
        <family val="1"/>
        <charset val="238"/>
      </rPr>
      <t>školné</t>
    </r>
  </si>
  <si>
    <r>
      <t xml:space="preserve">zdroj 11S  + </t>
    </r>
    <r>
      <rPr>
        <b/>
        <sz val="12"/>
        <color indexed="10"/>
        <rFont val="Times New Roman"/>
        <family val="1"/>
        <charset val="238"/>
      </rPr>
      <t xml:space="preserve">13S </t>
    </r>
    <r>
      <rPr>
        <b/>
        <sz val="12"/>
        <rFont val="Times New Roman"/>
        <family val="1"/>
        <charset val="238"/>
      </rPr>
      <t>spolu</t>
    </r>
  </si>
  <si>
    <r>
      <t xml:space="preserve">zdroj 11S1; </t>
    </r>
    <r>
      <rPr>
        <b/>
        <sz val="12"/>
        <color indexed="10"/>
        <rFont val="Times New Roman"/>
        <family val="1"/>
        <charset val="238"/>
      </rPr>
      <t>13S1</t>
    </r>
  </si>
  <si>
    <t>zdroj 1AA + 3AA spolu</t>
  </si>
  <si>
    <t>doplnené zdroje</t>
  </si>
  <si>
    <r>
      <t xml:space="preserve">Dotácie z kapitoly MŠVVaŠ SR spolu </t>
    </r>
    <r>
      <rPr>
        <sz val="12"/>
        <rFont val="Times New Roman"/>
        <family val="1"/>
        <charset val="238"/>
      </rPr>
      <t>[R1+R4+</t>
    </r>
    <r>
      <rPr>
        <sz val="12"/>
        <color rgb="FF0000FF"/>
        <rFont val="Times New Roman"/>
        <family val="1"/>
        <charset val="238"/>
      </rPr>
      <t>R7</t>
    </r>
    <r>
      <rPr>
        <sz val="12"/>
        <rFont val="Times New Roman"/>
        <family val="1"/>
        <charset val="238"/>
      </rPr>
      <t>]</t>
    </r>
  </si>
  <si>
    <t>doplnený R7</t>
  </si>
  <si>
    <r>
      <t xml:space="preserve">Dotácie z iných kapitol spolu </t>
    </r>
    <r>
      <rPr>
        <sz val="12"/>
        <rFont val="Times New Roman"/>
        <family val="1"/>
        <charset val="238"/>
      </rPr>
      <t>[R12+SUM(R15:R15a...)]</t>
    </r>
  </si>
  <si>
    <t>zdroj 1AC + 3AC spolu</t>
  </si>
  <si>
    <t>zdroj 1AC1+3AC1</t>
  </si>
  <si>
    <t>zdroj 1AC2+3AC2</t>
  </si>
  <si>
    <r>
      <t>Dotácie z prostriedkov EÚ spolu</t>
    </r>
    <r>
      <rPr>
        <sz val="12"/>
        <color indexed="8"/>
        <rFont val="Times New Roman"/>
        <family val="1"/>
      </rPr>
      <t xml:space="preserve"> [R10+R11]</t>
    </r>
  </si>
  <si>
    <t>upravený vzorec</t>
  </si>
  <si>
    <t>úpravy zo dňa</t>
  </si>
  <si>
    <t>zdroj 1AA1; 3AA1</t>
  </si>
  <si>
    <t>zdroj 1AA2; 3AA2</t>
  </si>
  <si>
    <t>T12_R15</t>
  </si>
  <si>
    <t>Iné nezaradené</t>
  </si>
  <si>
    <t>V tomto riadku uvádzajte všetky ďalšie nezaradené výdavky nezaradené v predchádzajúcich riadkoch.</t>
  </si>
  <si>
    <t>Obsah tabuľkovej prílohy výročnej správy o hospodárení verejnej vysokej školy za rok 2018</t>
  </si>
  <si>
    <t>Vysvetlivky k tabuľkám výročnej správy o hospodárení verejných vysokých škôl za rok 2018</t>
  </si>
  <si>
    <t>Súvzťažnosti tabuliek výročnej správy o hospodárení verejných vysokých škôl za rok 2018</t>
  </si>
  <si>
    <r>
      <t>Príjmy z dotácií verejnej vysokej škole zo štátneho rozpočtu z kapitoly MŠVVaŠ SR  poskytnuté na základe Zmluvy o poskytnutí dotácie zo štátneho rozpočtu
prostredníctvom rozpočtu Ministerstva školstva, vedy, výskumu a športu Slovenskej republiky na rok 2018</t>
    </r>
    <r>
      <rPr>
        <sz val="12"/>
        <color rgb="FF00B050"/>
        <rFont val="Times New Roman"/>
        <family val="1"/>
        <charset val="238"/>
      </rPr>
      <t xml:space="preserve"> </t>
    </r>
    <r>
      <rPr>
        <sz val="12"/>
        <rFont val="Times New Roman"/>
        <family val="1"/>
        <charset val="238"/>
      </rPr>
      <t xml:space="preserve"> na programe 077 </t>
    </r>
  </si>
  <si>
    <r>
      <t>Príjmy verejnej vysokej školy v roku 2018</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</si>
  <si>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t>Výnosy verejnej vysokej školy v rokoch 2017 a 2018</t>
  </si>
  <si>
    <r>
      <t>Výnosy verejnej vysokej školy zo školného a z poplatkov spojených so štúdiom v rokoch 2017</t>
    </r>
    <r>
      <rPr>
        <sz val="12"/>
        <color indexed="10"/>
        <rFont val="Times New Roman"/>
        <family val="1"/>
        <charset val="238"/>
      </rPr>
      <t xml:space="preserve"> </t>
    </r>
    <r>
      <rPr>
        <sz val="12"/>
        <rFont val="Times New Roman"/>
        <family val="1"/>
        <charset val="238"/>
      </rPr>
      <t>a 2018</t>
    </r>
  </si>
  <si>
    <t>Náklady verejnej vysokej školy v rokoch 2017 a 2018</t>
  </si>
  <si>
    <t>Zamestnanci a náklady na mzdy verejnej vysokej školy v roku 2018</t>
  </si>
  <si>
    <r>
      <t>Zamestnanci a náklady na mzdy verejnej vysokej školy v roku 2018</t>
    </r>
    <r>
      <rPr>
        <sz val="12"/>
        <color theme="1"/>
        <rFont val="Times New Roman"/>
        <family val="1"/>
        <charset val="238"/>
      </rPr>
      <t xml:space="preserve"> - len ženy</t>
    </r>
  </si>
  <si>
    <t>Náklady verejnej vysokej školy na štipendiá interných doktorandov v roku 2018</t>
  </si>
  <si>
    <t>Údaje o systéme sociálnej podpory  - časť  sociálne štipendiá  (§ 96 zákona) za roky 2017 a 2018</t>
  </si>
  <si>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2017 a 2018</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</si>
  <si>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t>
    </r>
    <r>
      <rPr>
        <b/>
        <sz val="12"/>
        <rFont val="Times New Roman"/>
        <family val="1"/>
        <charset val="238"/>
      </rPr>
      <t xml:space="preserve">  </t>
    </r>
    <r>
      <rPr>
        <sz val="12"/>
        <rFont val="Times New Roman"/>
        <family val="1"/>
        <charset val="238"/>
      </rPr>
      <t>za roky 2017 a 2018</t>
    </r>
  </si>
  <si>
    <t>Zdroje verejnej vysokej školy na obstaranie a technické zhodnotenie dlhodobého  majetku v rokoch 2017 a 2018</t>
  </si>
  <si>
    <t>Výdavky verejnej vysokej školy na obstaranie a technické zhodnotenie dlhodobého majetku v roku 2018</t>
  </si>
  <si>
    <r>
      <t>Stav a vývoj finančných fondov verejnej vysokej školy v rokoch 2017</t>
    </r>
    <r>
      <rPr>
        <sz val="12"/>
        <color indexed="10"/>
        <rFont val="Times New Roman"/>
        <family val="1"/>
        <charset val="238"/>
      </rPr>
      <t xml:space="preserve"> </t>
    </r>
    <r>
      <rPr>
        <sz val="12"/>
        <rFont val="Times New Roman"/>
        <family val="1"/>
        <charset val="238"/>
      </rPr>
      <t>a 2018</t>
    </r>
  </si>
  <si>
    <r>
      <t>Štruktúra a stav finančných prostriedkov na bankových účtoch verejnej vysokej školy k 31. decembru 2018</t>
    </r>
    <r>
      <rPr>
        <sz val="12"/>
        <color rgb="FF00B050"/>
        <rFont val="Times New Roman"/>
        <family val="1"/>
        <charset val="238"/>
      </rPr>
      <t xml:space="preserve"> </t>
    </r>
  </si>
  <si>
    <t>Príjmy verejnej vysokej školy z prostriedkov EÚ a z prostriedkov na ich spolufinancovanie zo štátneho rozpočtu z kapitoly MŠVVaŠ SR a z iných kapitol štátneho rozpočtu v roku 2018</t>
  </si>
  <si>
    <t>Štipendiá z vlastných zdrojov podľa § 97 zákona v rokoch 2017 a 2018</t>
  </si>
  <si>
    <t xml:space="preserve">Motivačné štipendiá  v rokoch 2017 a 2018 (v zmysle § 96a  zákona ) </t>
  </si>
  <si>
    <t>Štruktúra účtu 384 - výnosy budúcich období v rokoch 2017 a 2018</t>
  </si>
  <si>
    <t>Výnosy verejnej vysokej školy v roku 2018 v oblasti sociálnej podpory študentov</t>
  </si>
  <si>
    <r>
      <t>Náklady verejnej vysokej školy  v roku 2018</t>
    </r>
    <r>
      <rPr>
        <sz val="12"/>
        <color indexed="10"/>
        <rFont val="Times New Roman"/>
        <family val="1"/>
        <charset val="238"/>
      </rPr>
      <t xml:space="preserve"> </t>
    </r>
    <r>
      <rPr>
        <sz val="12"/>
        <rFont val="Times New Roman"/>
        <family val="1"/>
        <charset val="238"/>
      </rPr>
      <t>v oblasti sociálnej podpory študentov</t>
    </r>
  </si>
  <si>
    <t>Vysvetlivky k tabuľkám výročnej správy o hospodárení verejnej vysokej školy za rok 2018</t>
  </si>
  <si>
    <r>
      <t xml:space="preserve">Ak nie je uvedené inak, všetky údaje o výške finančných prostriedkov  z roku 2017 a 2018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</si>
  <si>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r>
      <t xml:space="preserve">Tabuľka č. 3 poskytuje informácie o objeme a štruktúre výnosov  verejnej vysokej školy v rokoch 2017 a 2018.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</si>
  <si>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t>Údaje vychádzajú z platného analytického členenia účtov na rok 2018.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</si>
  <si>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r>
      <t>Minimálna výška prídelu do štipendijného fondu v roku 2017 a 2018</t>
    </r>
    <r>
      <rPr>
        <b/>
        <sz val="12"/>
        <color rgb="FFFF0000"/>
        <rFont val="Times New Roman"/>
        <family val="1"/>
        <charset val="238"/>
      </rPr>
      <t xml:space="preserve"> </t>
    </r>
    <r>
      <rPr>
        <b/>
        <sz val="12"/>
        <rFont val="Times New Roman"/>
        <family val="1"/>
        <charset val="238"/>
      </rPr>
      <t>je 20 % príjmov zo školného.</t>
    </r>
  </si>
  <si>
    <r>
      <t>Tabuľka č. 5 poskytuje informácie o objeme a štruktúre nákladov verejnej vysokej školy v rokoch 2017</t>
    </r>
    <r>
      <rPr>
        <b/>
        <sz val="12"/>
        <color indexed="10"/>
        <rFont val="Times New Roman"/>
        <family val="1"/>
        <charset val="238"/>
      </rPr>
      <t xml:space="preserve"> </t>
    </r>
    <r>
      <rPr>
        <b/>
        <sz val="12"/>
        <rFont val="Times New Roman"/>
        <family val="1"/>
        <charset val="238"/>
      </rPr>
      <t xml:space="preserve">a  2018.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</si>
  <si>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t>Údaje vychádzajú z platného analytického členenia účtov  na rok 2018.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 .</t>
  </si>
  <si>
    <r>
      <t>Príspevok na jedno jedlo zo štátneho rozpočtu bol po celý rok  2018</t>
    </r>
    <r>
      <rPr>
        <b/>
        <sz val="12"/>
        <color indexed="8"/>
        <rFont val="Times New Roman"/>
        <family val="1"/>
        <charset val="238"/>
      </rPr>
      <t xml:space="preserve"> vo výške  1 euro. </t>
    </r>
  </si>
  <si>
    <r>
      <t>Uvedie sa objem prijatej kapitálovej dotácie z rozpočtu kapitoly MŠVVaŠ SR a z iných rozpočtových kapitol v roku 2018</t>
    </r>
    <r>
      <rPr>
        <sz val="12"/>
        <color indexed="10"/>
        <rFont val="Times New Roman"/>
        <family val="1"/>
        <charset val="238"/>
      </rPr>
      <t xml:space="preserve"> </t>
    </r>
    <r>
      <rPr>
        <sz val="12"/>
        <color indexed="8"/>
        <rFont val="Times New Roman"/>
        <family val="1"/>
        <charset val="238"/>
      </rPr>
      <t>zo zdroja 111 (kapitálová dotácia, ktorá bola verejnej vysokej škole poukázaná na účet (cash) v sledovanom období,  účet 346002 - strana DAL)</t>
    </r>
  </si>
  <si>
    <t>Tabuľka č. 12 poskytuje informácie o štruktúre a objeme výdavkov, ktoré verejná vysoká škola  použila na obstaranie a technické zhodnotenie dlhodobého majetku v roku 2018.</t>
  </si>
  <si>
    <r>
      <t>Výdavky na obstaranie majetku kryté v priebehu roku 2018</t>
    </r>
    <r>
      <rPr>
        <sz val="12"/>
        <color indexed="10"/>
        <rFont val="Times New Roman"/>
        <family val="1"/>
        <charset val="238"/>
      </rPr>
      <t xml:space="preserve"> </t>
    </r>
    <r>
      <rPr>
        <sz val="12"/>
        <rFont val="Times New Roman"/>
        <family val="1"/>
        <charset val="238"/>
      </rPr>
      <t xml:space="preserve">z úveru. Pri čerpaní týchto prostriedkov uviesť v komentári aj rok získania úveru. </t>
    </r>
  </si>
  <si>
    <t>Tabuľka č. 13 poskytuje informácie o stave a vývoji finančných fondov verejnej vysokej školy v rokoch 2017 a 2018.</t>
  </si>
  <si>
    <r>
      <t>Uvedú sa sumárne stavy ostatných  fondov, ktoré vysoká škola vytvorila za roky 2017</t>
    </r>
    <r>
      <rPr>
        <sz val="12"/>
        <color indexed="10"/>
        <rFont val="Times New Roman"/>
        <family val="1"/>
        <charset val="238"/>
      </rPr>
      <t xml:space="preserve"> </t>
    </r>
    <r>
      <rPr>
        <sz val="12"/>
        <rFont val="Times New Roman"/>
        <family val="1"/>
        <charset val="238"/>
      </rPr>
      <t>a 2018 v zmysle §16a ods. 1 zákona č. 131/2002 Z. z. o vysokých školách v znení neskorších predpisov.</t>
    </r>
  </si>
  <si>
    <t>Tabuľka č. 16 poskytuje informácie o objeme a štruktúre finančných prostriedkov na bankových účtoch verejnej vysokej školy  k 31. 12. 2018 v členení podľa jednotlivých skupín účtov. Celkový objem finančných prostriedkov za všetky účty v Štátnej pokladnici musí byť v súlade s údajmi, ktoré vykazuje Štátna pokladnica za každého klienta ŠP osobitne. V stĺpci C vysoká škola uvedie osobitne, okrem prípadných poznámok, aj čísla všetkých účtov (s názvami) zahrnutých v príslušnom riadku vrátane kódu banky.</t>
  </si>
  <si>
    <r>
      <t>Ak má VVŠ finančné prostriedky zaúčtované na účte 261 - peniaze na ceste, z dôvodu kontroly stavu na bankových účtoch k 31. 12. 2018</t>
    </r>
    <r>
      <rPr>
        <sz val="12"/>
        <color rgb="FFFF0000"/>
        <rFont val="Times New Roman"/>
        <family val="1"/>
        <charset val="238"/>
      </rPr>
      <t xml:space="preserve"> </t>
    </r>
    <r>
      <rPr>
        <sz val="12"/>
        <rFont val="Times New Roman"/>
        <family val="1"/>
        <charset val="238"/>
      </rPr>
      <t xml:space="preserve">na údaje zo súvahy, uvedie ich v tomto riadku. </t>
    </r>
  </si>
  <si>
    <r>
      <t>Tabuľka č. 17 obsahuje informácie o celkovom objeme príjmov z dotácií, poskytnutých verejnej vysokej škole v roku 2018</t>
    </r>
    <r>
      <rPr>
        <b/>
        <sz val="12"/>
        <color indexed="10"/>
        <rFont val="Times New Roman"/>
        <family val="1"/>
        <charset val="238"/>
      </rPr>
      <t xml:space="preserve"> </t>
    </r>
    <r>
      <rPr>
        <b/>
        <sz val="12"/>
        <rFont val="Times New Roman"/>
        <family val="1"/>
        <charset val="238"/>
      </rPr>
      <t xml:space="preserve">z prostriedkov EÚ (štrukturálnych fondov), vrátane spolufinancovania zo štátneho rozpočtu. Osobitne sa sledujú dotácie, poskytnuté z MŠVVaŠ SR a osobitne dotácie z iných kapitol štátneho rozpočtu. </t>
    </r>
  </si>
  <si>
    <t xml:space="preserve">Ak VVŠ obdržala finančné prostriedky aj z inej kapitoly štátneho rozpočtu, uvádzajú sa osobitne. Tieto dotácie sa evidujú na zdrojoch podľa platnej rozpočtovej klasifikácie na rok 2018 a nie sú súčasťou dotácií, vykazovaných v T2_R1.  </t>
  </si>
  <si>
    <t>Uvedie sa objem prijatej kapitálovej dotácie z prostriedkov EÚ vrátane spolufinancovania (účet 346005 – 346008 strana DAL,  napr. zdroje 11S1, 11S2, 11T1, 11T2, (všetky zdroje EŠF na ktorých VVŠ účtuje, aj všetky analytické účty) okrem 11E1, 11E2, 11E3, 11E4 a 121 – viď riadok 13)</t>
  </si>
  <si>
    <t>Uvedie sa objem na obstaranie a technické zhodnotenie dlhodobého majetku z iných zdrojov v danom roku vrátane zostatkov na týchto zdrojoch (patria sem aj prostriedky zo zdroja 11E1, 11E2 - Finančný mechanizmus EHP; 11E3, 11E4 - Nórsky finančný mechanizmus a 121 - Všeobecná pokladničná správa vrátane ich zostatkov z predchádzajúcich rokov)</t>
  </si>
  <si>
    <r>
      <t>Uvedie sa zostatok kapitálovej dotácie na obstaranie a technické zhodnotenie dlhodobého majetku (nevyčerpané finančné  prostriedky k 31. 12. 2017</t>
    </r>
    <r>
      <rPr>
        <sz val="12"/>
        <color indexed="10"/>
        <rFont val="Times New Roman"/>
        <family val="1"/>
        <charset val="238"/>
      </rPr>
      <t xml:space="preserve"> </t>
    </r>
    <r>
      <rPr>
        <sz val="12"/>
        <color indexed="8"/>
        <rFont val="Times New Roman"/>
        <family val="1"/>
        <charset val="238"/>
      </rPr>
      <t>(stĺpec SA v R11), resp. k 31. 12. 2018 (stĺpec SB v R11) na zdrojoch 131x, 13S1, 13S2, 13T1,13T2.....(zostatky zo ŠR aj zo ŠF)</t>
    </r>
  </si>
  <si>
    <t>Bežná a kapitálová dotácia je kontrolovaná na Zmluvu o poskytnutí  dotácií  zo štátneho rozpočtu prostredníctvom kapitoly MŠVVaŠ (ďalej len "dotačná zmluva") a jej dodatkov na rok 2018 na  programe  077.</t>
  </si>
  <si>
    <r>
      <t xml:space="preserve">Uvedie sa dotácia z </t>
    </r>
    <r>
      <rPr>
        <b/>
        <sz val="12"/>
        <rFont val="Times New Roman"/>
        <family val="1"/>
        <charset val="238"/>
      </rPr>
      <t xml:space="preserve">Úradu vlády SR (na R3) </t>
    </r>
    <r>
      <rPr>
        <sz val="12"/>
        <rFont val="Times New Roman"/>
        <family val="1"/>
        <charset val="238"/>
      </rPr>
      <t xml:space="preserve">, poskytnutá na riešenie projektov v rámci </t>
    </r>
    <r>
      <rPr>
        <b/>
        <sz val="12"/>
        <rFont val="Times New Roman"/>
        <family val="1"/>
        <charset val="238"/>
      </rPr>
      <t>Finančného mechanizmu EHP</t>
    </r>
    <r>
      <rPr>
        <sz val="12"/>
        <rFont val="Times New Roman"/>
        <family val="1"/>
        <charset val="238"/>
      </rPr>
      <t xml:space="preserve"> a </t>
    </r>
    <r>
      <rPr>
        <b/>
        <sz val="12"/>
        <rFont val="Times New Roman"/>
        <family val="1"/>
        <charset val="238"/>
      </rPr>
      <t>Nórskeho finančného mechanizmu</t>
    </r>
    <r>
      <rPr>
        <sz val="12"/>
        <rFont val="Times New Roman"/>
        <family val="1"/>
        <charset val="238"/>
      </rPr>
      <t>. Údaje budú kontrolované na hodnoty z výkazníctva - bežné a kapitálové výdavky evidované na zdrojoch 11E1, 11E2, 11E3, 11E4 a 121.</t>
    </r>
  </si>
  <si>
    <r>
      <t>Údaje v riadkoch R1:R6, R7, R9, R13, R14, R16, R17  sú kontrolované s údajmi v štatistickom výkaze Škol (MŠ SR) 2-04 za rok 2018</t>
    </r>
    <r>
      <rPr>
        <sz val="12"/>
        <color indexed="10"/>
        <rFont val="Times New Roman"/>
        <family val="1"/>
        <charset val="238"/>
      </rPr>
      <t>.</t>
    </r>
    <r>
      <rPr>
        <sz val="12"/>
        <rFont val="Times New Roman"/>
        <family val="1"/>
        <charset val="238"/>
      </rPr>
      <t xml:space="preserve"> 
Údaje v riadkoch 15a ... (špecifiká) sú kontrolované na rozpis dotácie v roku 2018.</t>
    </r>
    <r>
      <rPr>
        <b/>
        <sz val="12"/>
        <color indexed="12"/>
        <rFont val="Times New Roman"/>
        <family val="1"/>
        <charset val="238"/>
      </rPr>
      <t xml:space="preserve"> </t>
    </r>
    <r>
      <rPr>
        <u/>
        <sz val="12"/>
        <rFont val="Times New Roman"/>
        <family val="1"/>
        <charset val="238"/>
      </rPr>
      <t>Rozdiel medzi údajom v T6_R18_SH a údajmi v T5_R56_SC+SD (Mzdy) je potrebné vyčísliť a s komentárom uviesť v poznámke pod tabuľkou T6.</t>
    </r>
  </si>
  <si>
    <t>Údaje  sú kontrolované na  dotačné zmluvy a na účelovú dotáciu na rok 2017, 2018. Za rok 2018 na T1_R12_SA.
Údaje v T8_R1_SC by sa mali rovnať údajom z CRŠ kód 1.</t>
  </si>
  <si>
    <t>T1 = dotačná zmluva na 2018</t>
  </si>
  <si>
    <t xml:space="preserve"> T7_R1_SC = T5_R77_(SC +SD),
</t>
  </si>
  <si>
    <t>T8_R5_SA (SC) = dotačná zmluva na rok 2017 (2018), prvok 077 15 01 - účelové prostriedky na sociálne štipendiá</t>
  </si>
  <si>
    <t>T8_R5_SC= T1_R12_SA
T8_R4_SC = zostatok k 31.12.2017
T8_R6_SA = T8_R4_SC 
T8_R1_SA (SC)  ≤ T13_R11_SE (SF)</t>
  </si>
  <si>
    <t>Údaj v T8_R4_SA predstavuje zostatok nevyčerpanej dotácie z predchádzajúceho roka, t. j. k 31. 12. 2017.  
Údaj v T8_R6_SA (SC) predstavuje zostatok nevyčerpanej dotácie k 31. 12. príslušného roka (2017, resp. 2018) a ich hodnoty sa vypočítajú z ostatných uvedených údajov. Zostatok nevyčerpanej dotácie k 31. 12. 2017 je totožný  s údajmi vykazovanými v tabuľke T8 výročnej správy za rok 2017.</t>
  </si>
  <si>
    <t>T9_R1 = štatistické výkazy MŠVVaŠ SR 2017 (2018)</t>
  </si>
  <si>
    <r>
      <t xml:space="preserve">Údaje o </t>
    </r>
    <r>
      <rPr>
        <b/>
        <sz val="12"/>
        <rFont val="Times New Roman"/>
        <family val="1"/>
        <charset val="238"/>
      </rPr>
      <t>projektovanej lôžkovej kapacite</t>
    </r>
    <r>
      <rPr>
        <sz val="12"/>
        <rFont val="Times New Roman"/>
        <family val="1"/>
        <charset val="238"/>
      </rPr>
      <t xml:space="preserve"> v T9_R1 sa kontrolujú na štatistické výkazy MŠVVaŠ SR  (posielané na CVTI SR) 2017, 2018.</t>
    </r>
  </si>
  <si>
    <t xml:space="preserve">T9_R6_SA (SB) = dotačná zmluva 2017 (2018) - účelové prostriedky na študentské domovy (vrátane dotácie na valorizáciu miezd ŠJ) </t>
  </si>
  <si>
    <t>T10_R7_SA (SB) = dotačná zmluva 2017 (2018)_účelová dotácia na študentské jedálne</t>
  </si>
  <si>
    <t>Údaje v R7_SA (SB) sú kontrolované na  dotačné zmluvy a na účelovú dotáciu na rok 2017, 2018.</t>
  </si>
  <si>
    <t>T10_R13 = štatistické výkazy MŠVVaŠ SR 2017 (2018)</t>
  </si>
  <si>
    <r>
      <t xml:space="preserve">Údaje v T11_R2 - tvorba fondu reprodukcie za roky 2017 a 2018 sa musia rovnať údajom v T13_R2_SC (SD). 
</t>
    </r>
    <r>
      <rPr>
        <strike/>
        <sz val="12"/>
        <rFont val="Times New Roman"/>
        <family val="1"/>
        <charset val="238"/>
      </rPr>
      <t/>
    </r>
  </si>
  <si>
    <r>
      <t>Stavy fondov k 1.1. a k 31.12.2018</t>
    </r>
    <r>
      <rPr>
        <sz val="12"/>
        <color indexed="10"/>
        <rFont val="Times New Roman"/>
        <family val="1"/>
        <charset val="238"/>
      </rPr>
      <t xml:space="preserve"> </t>
    </r>
    <r>
      <rPr>
        <sz val="12"/>
        <rFont val="Times New Roman"/>
        <family val="1"/>
        <charset val="238"/>
      </rPr>
      <t xml:space="preserve">za </t>
    </r>
    <r>
      <rPr>
        <b/>
        <sz val="12"/>
        <rFont val="Times New Roman"/>
        <family val="1"/>
        <charset val="238"/>
      </rPr>
      <t>všetky fondy spolu</t>
    </r>
    <r>
      <rPr>
        <sz val="12"/>
        <rFont val="Times New Roman"/>
        <family val="1"/>
        <charset val="238"/>
      </rPr>
      <t xml:space="preserve"> sa kontrolujú na výkazníctvo, súvaha - časť Pasíva, riadky 064 + 065 + 069 +</t>
    </r>
    <r>
      <rPr>
        <sz val="12"/>
        <color theme="1"/>
        <rFont val="Times New Roman"/>
        <family val="1"/>
        <charset val="238"/>
      </rPr>
      <t xml:space="preserve"> 070 +</t>
    </r>
    <r>
      <rPr>
        <sz val="12"/>
        <color indexed="10"/>
        <rFont val="Times New Roman"/>
        <family val="1"/>
        <charset val="238"/>
      </rPr>
      <t xml:space="preserve"> </t>
    </r>
    <r>
      <rPr>
        <sz val="12"/>
        <rFont val="Times New Roman"/>
        <family val="1"/>
        <charset val="238"/>
      </rPr>
      <t>071 "netto" 
Stavy fondov k 1.1.sa rovnajú stavom fondov k 31.12. predchádzajúceho roka.</t>
    </r>
  </si>
  <si>
    <t>Tvorba fondu reprodukcie z odpisov v roku 2018 sa rovná odpisom ostatného DN a HM za rok 2016 (T5_R86_SC+SD)</t>
  </si>
  <si>
    <r>
      <t>Globálna hodnota na bankových účtoch z R18 sa kontroluje na Súvahu, časť Aktíva, r. 053.
Ak nie je údaj v R2 (dotačný účet) k 31. 12. 2018</t>
    </r>
    <r>
      <rPr>
        <sz val="12"/>
        <color indexed="10"/>
        <rFont val="Times New Roman"/>
        <family val="1"/>
        <charset val="238"/>
      </rPr>
      <t xml:space="preserve"> </t>
    </r>
    <r>
      <rPr>
        <b/>
        <u/>
        <sz val="12"/>
        <rFont val="Times New Roman"/>
        <family val="1"/>
        <charset val="238"/>
      </rPr>
      <t>vynulovaný,  je potrebné doplniť vysvetlenie v stĺpci C.</t>
    </r>
  </si>
  <si>
    <t xml:space="preserve">Údaje v T17 sú kontrolované na hodnoty z výkazníctva, finančné prostriedky z EÚ (vrátane spolufinancovania zo štátneho rozpočtu), zabezpečované prostredníctvom MŠVVaŠ SR v roku 2018. </t>
  </si>
  <si>
    <t>Údaje v T18_R1 sú kontrolované na  rozpis bežnej a kapitálovej dotácie na programe 06K v roku 2018 poskytnuté vysokým školám mimo "dotačnej zmluvy" prostredníctvom  APVV resp. sekcie vedy a techniky.
Údaje v T18_R7 a R8 sú kontrolované na rozpis bežnej dotácie na podrograme 05T 08 a prvku 021 02 03 v roku 2018, poskytnuté vysokým školám mimo "dotačnej zmluvy" prostredníctvom sekcie medzinárodnej spolupráce.</t>
  </si>
  <si>
    <t xml:space="preserve">T20_R2 = dotačná zmluva 2017 (2018)_účelová dotácia na motivačné štipendiá
</t>
  </si>
  <si>
    <t xml:space="preserve">T21_R1_SF  = výkazníctvo 2017 súvaha, časť pasíva, riadok 103, predchádzajúce účtovné obdobie
T21_R1_SL = výkazníctvo 2018, súvaha, časť pasíva, riadok 103, bežné účtovné obdobie </t>
  </si>
  <si>
    <t xml:space="preserve">Celková hodnota účtu 384 za rok 2017 a 2018, uvedená v T21_SF a SL je kontrolovaná na výkaz Súvaha, časť Pasíva,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(2017), resp. SI (2018). 
Údaje za rok 2017 musia byť totožné s údajmi, ktoré VVŠ predložili k výsledkom hospodárenia VVŠ za rok 2017. </t>
  </si>
  <si>
    <r>
      <t>V stĺpci S</t>
    </r>
    <r>
      <rPr>
        <sz val="12"/>
        <color indexed="8"/>
        <rFont val="Times New Roman"/>
        <family val="1"/>
        <charset val="238"/>
      </rPr>
      <t>G</t>
    </r>
    <r>
      <rPr>
        <sz val="12"/>
        <rFont val="Times New Roman"/>
        <family val="1"/>
        <charset val="238"/>
      </rPr>
      <t xml:space="preserve"> sa zvyšok prijatej kapitálovej dotácie, používanej na kompenzáciu odpisov za rok 2017  rovná súčtu zvyšku prijatej kapitálovej dotácie na kompenzáciu odpisov z roku 2017 (stĺpec SA) a výšky kapitálovej dotácie (2018) z </t>
    </r>
    <r>
      <rPr>
        <sz val="12"/>
        <color indexed="8"/>
        <rFont val="Times New Roman"/>
        <family val="1"/>
        <charset val="238"/>
      </rPr>
      <t xml:space="preserve">T11_R10_SB, zníženému o odpisy, vykazované v T5_R85_SC. </t>
    </r>
  </si>
  <si>
    <r>
      <t xml:space="preserve">T22_R58_SA=T4_R15_SA
T22_R57_SB= T4_R15_SB
</t>
    </r>
    <r>
      <rPr>
        <sz val="11"/>
        <rFont val="Times New Roman"/>
        <family val="1"/>
        <charset val="238"/>
      </rPr>
      <t>T22R_R64_SA_(SB)= T19_R1_SA_(SC)</t>
    </r>
  </si>
  <si>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2018</t>
    </r>
    <r>
      <rPr>
        <b/>
        <sz val="14"/>
        <color rgb="FFFF0000"/>
        <rFont val="Times New Roman"/>
        <family val="1"/>
        <charset val="238"/>
      </rPr>
      <t xml:space="preserve">  </t>
    </r>
    <r>
      <rPr>
        <b/>
        <sz val="14"/>
        <rFont val="Times New Roman"/>
        <family val="1"/>
      </rPr>
      <t xml:space="preserve">na programe 077 </t>
    </r>
  </si>
  <si>
    <r>
      <t>Tabuľka č. 2: Príjmy verejnej vysokej školy v roku 2018</t>
    </r>
    <r>
      <rPr>
        <b/>
        <sz val="14"/>
        <color rgb="FFFF0000"/>
        <rFont val="Times New Roman"/>
        <family val="1"/>
        <charset val="238"/>
      </rPr>
      <t xml:space="preserve"> </t>
    </r>
    <r>
      <rPr>
        <b/>
        <sz val="14"/>
        <rFont val="Times New Roman"/>
        <family val="1"/>
        <charset val="238"/>
      </rPr>
      <t>majúce charakter dotácie okrem príjmov z dotácií 
 z  kapitoly MŠVVaŠ SR a okrem  prostriedkov EÚ  (štrukturálnych  fondov)</t>
    </r>
  </si>
  <si>
    <t>Tabuľka č. 3: Výnosy verejnej vysokej školy v rokoch 2017 a 2018</t>
  </si>
  <si>
    <t>Rozdiel 2018-2017</t>
  </si>
  <si>
    <r>
      <t>Tabuľka č. 4: Výnosy verejnej vysokej školy zo školného a z poplatkov spojených so štúdiom  
v rokoch 2017</t>
    </r>
    <r>
      <rPr>
        <b/>
        <sz val="14"/>
        <color rgb="FFFF0000"/>
        <rFont val="Times New Roman"/>
        <family val="1"/>
        <charset val="238"/>
      </rPr>
      <t xml:space="preserve"> </t>
    </r>
    <r>
      <rPr>
        <b/>
        <sz val="14"/>
        <rFont val="Times New Roman"/>
        <family val="1"/>
        <charset val="238"/>
      </rPr>
      <t>a 2018</t>
    </r>
    <r>
      <rPr>
        <b/>
        <sz val="14"/>
        <color rgb="FFFF0000"/>
        <rFont val="Times New Roman"/>
        <family val="1"/>
        <charset val="238"/>
      </rPr>
      <t xml:space="preserve"> </t>
    </r>
  </si>
  <si>
    <t>Tabuľka č. 5: Náklady verejnej vysokej školy v rokoch 2017 a 2018</t>
  </si>
  <si>
    <t>Tabuľka č. 6: Zamestnanci a náklady na mzdy verejnej vysokej školy v roku 2018</t>
  </si>
  <si>
    <t>Priemerný evidenčný prepočítaný počet zamestnancov za rok 2018</t>
  </si>
  <si>
    <t>Tabuľka č. 6a: Zamestnanci a náklady na mzdy verejnej vysokej školy v roku 2018   -   len  ženy  a výpočet priemerného platu mužov</t>
  </si>
  <si>
    <r>
      <t xml:space="preserve">Priemerný evidenčný prepočítaný počet </t>
    </r>
    <r>
      <rPr>
        <b/>
        <sz val="12"/>
        <rFont val="Times New Roman"/>
        <family val="1"/>
        <charset val="238"/>
      </rPr>
      <t>žien</t>
    </r>
    <r>
      <rPr>
        <b/>
        <sz val="12"/>
        <rFont val="Times New Roman"/>
        <family val="1"/>
      </rPr>
      <t xml:space="preserve"> za rok 2018</t>
    </r>
  </si>
  <si>
    <t>Tabuľka č. 8: Údaje o systéme sociálnej podpory - časť  sociálne štipendiá  (§ 96 zákona) 
za roky 2017 a 2018</t>
  </si>
  <si>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2017 a 2018</t>
    </r>
  </si>
  <si>
    <r>
      <t>Tabuľka č. 10: Údaje o systéme sociálnej podpory  - časť výnosy a náklady</t>
    </r>
    <r>
      <rPr>
        <b/>
        <vertAlign val="superscript"/>
        <sz val="14"/>
        <rFont val="Times New Roman"/>
        <family val="1"/>
      </rPr>
      <t>1)</t>
    </r>
    <r>
      <rPr>
        <b/>
        <sz val="14"/>
        <rFont val="Times New Roman"/>
        <family val="1"/>
      </rPr>
      <t xml:space="preserve"> študentských jedální 
za roky 2017 a 2018 </t>
    </r>
  </si>
  <si>
    <t>Tabuľka č. 12: Výdavky verejnej vysokej školy na obstaranie a technické zhodnotenie dlhodobého majetku v roku 2018</t>
  </si>
  <si>
    <t>Čerpanie kapitálovej dotácie v roku 2018
zo štátneho rozpočtu</t>
  </si>
  <si>
    <r>
      <t xml:space="preserve">Čerpanie kapitálovej dotácie v roku 2018
</t>
    </r>
    <r>
      <rPr>
        <b/>
        <sz val="11"/>
        <color indexed="8"/>
        <rFont val="Times New Roman"/>
        <family val="1"/>
      </rPr>
      <t>z prostriedkov EÚ (štrukturálnych fondov)</t>
    </r>
  </si>
  <si>
    <t xml:space="preserve">Čerpanie bežnej dotácie v roku 2018 prostredníctvom fondu reprodukcie </t>
  </si>
  <si>
    <t>Tabuľka č. 13: Stav a vývoj finančných fondov verejnej vysokej školy v rokoch 2017 a 2018</t>
  </si>
  <si>
    <t>Tabuľka č. 16: Štruktúra a stav finančných prostriedkov na bankových účtoch verejnej vysokej školy
   k 31. decembru 2018</t>
  </si>
  <si>
    <t>Stav účtu k 31.12.2018</t>
  </si>
  <si>
    <t>Tabuľka č. 17: Príjmy verejnej vysokej školy z prostriedkov EÚ a z prostriedkov na ich spolufinancovanie 
zo štátneho rozpočtu z kapitoly MŠVVaŠ SR a z iných kapitol štátneho rozpočtu v roku 2018</t>
  </si>
  <si>
    <r>
      <t>Tabuľka č. 18: Príjmy z dotácií verejnej vysokej škole zo štátneho rozpočtu z kapitoly MŠVVaŠ SR 
poskytnuté mimo programu 077 a mimo príjmov z prostriedkov EÚ (zo štrukturálnych fondov) v roku 2018</t>
    </r>
    <r>
      <rPr>
        <sz val="14"/>
        <color rgb="FFFF0000"/>
        <rFont val="Times New Roman"/>
        <family val="1"/>
        <charset val="238"/>
      </rPr>
      <t xml:space="preserve"> </t>
    </r>
    <r>
      <rPr>
        <sz val="14"/>
        <rFont val="Times New Roman"/>
        <family val="1"/>
      </rPr>
      <t xml:space="preserve">
</t>
    </r>
  </si>
  <si>
    <t xml:space="preserve">Tabuľka č. 19: Štipendiá z vlastných zdrojov podľa § 97 zákona v rokoch 2017 a 2018 </t>
  </si>
  <si>
    <t xml:space="preserve">Tabuľka č. 20: Motivačné štipendiá  v rokoch 2017 a 2018 (v zmysle § 96a zákona )  </t>
  </si>
  <si>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v rokoch 2017 a 2018</t>
    </r>
    <r>
      <rPr>
        <b/>
        <sz val="14"/>
        <color rgb="FFFF0000"/>
        <rFont val="Times New Roman"/>
        <family val="1"/>
        <charset val="238"/>
      </rPr>
      <t xml:space="preserve"> </t>
    </r>
  </si>
  <si>
    <t>Stav k 31. 12. 2018</t>
  </si>
  <si>
    <t xml:space="preserve">Tabuľka č. 22: Výnosy verejnej vysokej školy v roku 2018 v oblasti sociálnej podpory študentov </t>
  </si>
  <si>
    <t>Výnosy
v hlavnej činnosti
2017</t>
  </si>
  <si>
    <r>
      <t>Výnosy
hlavnej činnosti
2018</t>
    </r>
    <r>
      <rPr>
        <sz val="12"/>
        <color indexed="10"/>
        <rFont val="Times New Roman"/>
        <family val="1"/>
        <charset val="238"/>
      </rPr>
      <t xml:space="preserve"> </t>
    </r>
  </si>
  <si>
    <t xml:space="preserve">Tabuľka č .23:  Náklady verejnej vysokej školy  v roku 2018 v oblasti sociálnej podpory študentov </t>
  </si>
  <si>
    <t>Náklady
hlavnej činnosti
2018</t>
  </si>
  <si>
    <r>
      <t>Rozdiel 2018-2017</t>
    </r>
    <r>
      <rPr>
        <sz val="12"/>
        <color indexed="10"/>
        <rFont val="Times New Roman"/>
        <family val="1"/>
        <charset val="238"/>
      </rPr>
      <t xml:space="preserve"> </t>
    </r>
  </si>
  <si>
    <r>
      <t>Zmeny tabuliek výročnej správy o hospodárení za rok 2018</t>
    </r>
    <r>
      <rPr>
        <b/>
        <sz val="14"/>
        <color indexed="10"/>
        <rFont val="Times New Roman"/>
        <family val="1"/>
        <charset val="238"/>
      </rPr>
      <t xml:space="preserve"> </t>
    </r>
    <r>
      <rPr>
        <b/>
        <sz val="14"/>
        <rFont val="Times New Roman"/>
        <family val="1"/>
        <charset val="238"/>
      </rPr>
      <t>v porovnaní s rokom 2017</t>
    </r>
  </si>
  <si>
    <t xml:space="preserve">príjmy verejnej vysokej školy  v roku 2018 majúce charakter dotácie </t>
  </si>
  <si>
    <r>
      <t>výnosy verejnej vysokej školy v roku 2018</t>
    </r>
    <r>
      <rPr>
        <sz val="12"/>
        <color rgb="FFFF0000"/>
        <rFont val="Times New Roman"/>
        <family val="1"/>
        <charset val="238"/>
      </rPr>
      <t xml:space="preserve"> </t>
    </r>
    <r>
      <rPr>
        <sz val="12"/>
        <rFont val="Times New Roman"/>
        <family val="1"/>
        <charset val="238"/>
      </rPr>
      <t>v oblasti sociálnej podpory študentov</t>
    </r>
  </si>
  <si>
    <r>
      <t>náklady verejnej vysokej školy  v roku 2018</t>
    </r>
    <r>
      <rPr>
        <sz val="12"/>
        <color rgb="FFFF0000"/>
        <rFont val="Times New Roman"/>
        <family val="1"/>
        <charset val="238"/>
      </rPr>
      <t xml:space="preserve"> </t>
    </r>
    <r>
      <rPr>
        <sz val="12"/>
        <rFont val="Times New Roman"/>
        <family val="1"/>
        <charset val="238"/>
      </rPr>
      <t>v oblasti sociálnej podpory študentov</t>
    </r>
  </si>
  <si>
    <t>V prípade, že ešte niektorá VVŠ vypláca doktorandské štipendiá pozadu (ako "mzdy zamestancom"), výška nákladov vykazovaná k 31.12.2018 zohľadňuje aj úhradu štipendií doktorandov, vyplatených v januári  2019 za december 2018</t>
  </si>
  <si>
    <r>
      <t xml:space="preserve"> - cudzinci podľa prechodných ustanovení </t>
    </r>
    <r>
      <rPr>
        <vertAlign val="superscript"/>
        <sz val="12"/>
        <rFont val="Times New Roman"/>
        <family val="1"/>
      </rPr>
      <t>1)</t>
    </r>
  </si>
  <si>
    <r>
      <t>Výnosy z poplatkov spojených so štúdiom</t>
    </r>
    <r>
      <rPr>
        <sz val="12"/>
        <rFont val="Times New Roman"/>
        <family val="1"/>
      </rPr>
      <t xml:space="preserve"> [SUM (R8:R13)]</t>
    </r>
  </si>
  <si>
    <r>
      <t>- fondu reprodukcie (účet 656 400)</t>
    </r>
    <r>
      <rPr>
        <vertAlign val="superscript"/>
        <sz val="12"/>
        <rFont val="Times New Roman"/>
        <family val="1"/>
        <charset val="238"/>
      </rPr>
      <t xml:space="preserve"> 2)</t>
    </r>
  </si>
  <si>
    <t xml:space="preserve">1) V R50-54 sa uvedú výnosy účtované v súvislosti s použitím  príslušného fondu.  </t>
  </si>
  <si>
    <r>
      <t>V stĺpci SH</t>
    </r>
    <r>
      <rPr>
        <sz val="12"/>
        <color indexed="10"/>
        <rFont val="Times New Roman"/>
        <family val="1"/>
        <charset val="238"/>
      </rPr>
      <t xml:space="preserve"> </t>
    </r>
    <r>
      <rPr>
        <sz val="12"/>
        <rFont val="Times New Roman"/>
        <family val="1"/>
        <charset val="238"/>
      </rPr>
      <t>sa zvyšok prijatej kapitálovej dotácie, používanej na kompenzáciu odpisov za rok 2018  rovná súčtu zvyšku prijatej kapitálovej dotácie na kompenzáciu odpisov z roku 2017</t>
    </r>
    <r>
      <rPr>
        <sz val="12"/>
        <color indexed="10"/>
        <rFont val="Times New Roman"/>
        <family val="1"/>
        <charset val="238"/>
      </rPr>
      <t xml:space="preserve"> </t>
    </r>
    <r>
      <rPr>
        <sz val="12"/>
        <rFont val="Times New Roman"/>
        <family val="1"/>
        <charset val="238"/>
      </rPr>
      <t xml:space="preserve">(stĺpec SB) a výšky kapitálovej dotácie (2018) z </t>
    </r>
    <r>
      <rPr>
        <sz val="12"/>
        <color indexed="8"/>
        <rFont val="Times New Roman"/>
        <family val="1"/>
        <charset val="238"/>
      </rPr>
      <t xml:space="preserve">T11_R10a_SB, zníženému o odpisy, vykazované v T5_R86a_SC. </t>
    </r>
  </si>
  <si>
    <r>
      <t xml:space="preserve">  - poskytované mesačne </t>
    </r>
    <r>
      <rPr>
        <vertAlign val="superscript"/>
        <sz val="12"/>
        <color rgb="FFFF0000"/>
        <rFont val="Times New Roman"/>
        <family val="1"/>
        <charset val="238"/>
      </rPr>
      <t>1)</t>
    </r>
  </si>
  <si>
    <t>Súvzťažnostimedzi tabuľkami výročnej správy o hospodárení verejnej vysokej školy za rok 2018</t>
  </si>
  <si>
    <t>- iné nezaradené</t>
  </si>
  <si>
    <t>z iných zdrojov
 kód 13</t>
  </si>
  <si>
    <t>Náklady na štipendiá interných doktorandov spolu</t>
  </si>
  <si>
    <t>Počet osobomesiacov interných doktorandov spolu za 2018</t>
  </si>
  <si>
    <t xml:space="preserve">Kategória zamestnancov - žien
</t>
  </si>
  <si>
    <t>kvartil q2 50%
medián *)</t>
  </si>
  <si>
    <r>
      <t>Ostatné náklady (účtová skupina 54)</t>
    </r>
    <r>
      <rPr>
        <sz val="12"/>
        <color theme="1"/>
        <rFont val="Times New Roman"/>
        <family val="1"/>
      </rPr>
      <t xml:space="preserve"> [R75+ R76]</t>
    </r>
  </si>
  <si>
    <r>
      <t xml:space="preserve">Odpisy, predaný majetok a opravné položky (účtová skupina 55: 551 až 558) </t>
    </r>
    <r>
      <rPr>
        <sz val="12"/>
        <color theme="1"/>
        <rFont val="Times New Roman"/>
        <family val="1"/>
      </rPr>
      <t>[SUM(R85:R92)]</t>
    </r>
  </si>
  <si>
    <r>
      <t>Spotreba materiálu (účet 501)</t>
    </r>
    <r>
      <rPr>
        <sz val="12"/>
        <color theme="1"/>
        <rFont val="Times New Roman"/>
        <family val="1"/>
      </rPr>
      <t xml:space="preserve"> [SUM(R2:R13)]</t>
    </r>
  </si>
  <si>
    <r>
      <t>Spotreba energie (účet 502)</t>
    </r>
    <r>
      <rPr>
        <sz val="12"/>
        <color theme="1"/>
        <rFont val="Times New Roman"/>
        <family val="1"/>
      </rPr>
      <t xml:space="preserve"> [SUM(R15:R20)]</t>
    </r>
  </si>
  <si>
    <r>
      <t>Predaný tovar (účet 504)</t>
    </r>
    <r>
      <rPr>
        <sz val="12"/>
        <color theme="1"/>
        <rFont val="Times New Roman"/>
        <family val="1"/>
      </rPr>
      <t xml:space="preserve"> [SUM(R23:R26)]</t>
    </r>
  </si>
  <si>
    <r>
      <t>Opravy a udržiavanie (účet 511)</t>
    </r>
    <r>
      <rPr>
        <sz val="12"/>
        <color theme="1"/>
        <rFont val="Times New Roman"/>
        <family val="1"/>
      </rPr>
      <t xml:space="preserve"> [SUM(R28:R34)]</t>
    </r>
  </si>
  <si>
    <r>
      <t>Cestovné (účet 512)</t>
    </r>
    <r>
      <rPr>
        <sz val="12"/>
        <color theme="1"/>
        <rFont val="Times New Roman"/>
        <family val="1"/>
      </rPr>
      <t xml:space="preserve"> [SUM(R36:R37)]</t>
    </r>
  </si>
  <si>
    <r>
      <t>Ostatné služby (účet 518)</t>
    </r>
    <r>
      <rPr>
        <sz val="12"/>
        <color theme="1"/>
        <rFont val="Times New Roman"/>
        <family val="1"/>
      </rPr>
      <t xml:space="preserve"> [SUM(R40:R54)]   </t>
    </r>
  </si>
  <si>
    <r>
      <t>Mzdové náklady (účet 521)</t>
    </r>
    <r>
      <rPr>
        <sz val="12"/>
        <color theme="1"/>
        <rFont val="Times New Roman"/>
        <family val="1"/>
      </rPr>
      <t xml:space="preserve">  [SUM(R56:R57)]</t>
    </r>
  </si>
  <si>
    <t xml:space="preserve"> - MZDY (účty 521 001-008, 521 012, 521 013, 581 003)</t>
  </si>
  <si>
    <r>
      <t xml:space="preserve"> - OON </t>
    </r>
    <r>
      <rPr>
        <sz val="12"/>
        <color theme="1"/>
        <rFont val="Times New Roman"/>
        <family val="1"/>
      </rPr>
      <t>[SUM(R58:R60)]</t>
    </r>
  </si>
  <si>
    <r>
      <t xml:space="preserve">Zákonné sociálne náklady (účet 527) </t>
    </r>
    <r>
      <rPr>
        <sz val="12"/>
        <color theme="1"/>
        <rFont val="Times New Roman"/>
        <family val="1"/>
      </rPr>
      <t>[SUM(R64:R69)]</t>
    </r>
  </si>
  <si>
    <r>
      <t xml:space="preserve">Spolu </t>
    </r>
    <r>
      <rPr>
        <sz val="12"/>
        <color theme="1"/>
        <rFont val="Times New Roman"/>
        <family val="1"/>
      </rPr>
      <t>[R1+R14+R21+R22+R27+R35+R38+R39+R55+SUM (R61:R63) +SUM (R70:R74)+R84+R93+R94]</t>
    </r>
  </si>
  <si>
    <r>
      <t>Príjmy z dotácií verejnej vysokej škole zo štátneho rozpočtu z kapitoly MŠVVaŠ SR poskytnuté mimo programu 077 a mimo príjmov z prostriedkov EÚ (zo štrukturálnych fondov) v roku 2018</t>
    </r>
    <r>
      <rPr>
        <sz val="12"/>
        <color rgb="FF00B050"/>
        <rFont val="Times New Roman"/>
        <family val="1"/>
        <charset val="238"/>
      </rPr>
      <t xml:space="preserve"> </t>
    </r>
  </si>
  <si>
    <r>
      <t>V stĺpcoch A, B, C uvedie vysoká škola priemerný evidenčný prepočítaný počet zamestnancov za rok 2018</t>
    </r>
    <r>
      <rPr>
        <sz val="12"/>
        <color indexed="10"/>
        <rFont val="Times New Roman"/>
        <family val="1"/>
        <charset val="238"/>
      </rPr>
      <t xml:space="preserve"> </t>
    </r>
    <r>
      <rPr>
        <sz val="12"/>
        <rFont val="Times New Roman"/>
        <family val="1"/>
        <charset val="238"/>
      </rPr>
      <t xml:space="preserve">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r>
  </si>
  <si>
    <r>
      <t>V stĺpci B uvedie vysoká škola priemerný evidenčný prepočítaný počet zamestnancov za rok 2018</t>
    </r>
    <r>
      <rPr>
        <sz val="12"/>
        <color indexed="10"/>
        <rFont val="Times New Roman"/>
        <family val="1"/>
        <charset val="238"/>
      </rPr>
      <t xml:space="preserve"> </t>
    </r>
    <r>
      <rPr>
        <sz val="12"/>
        <rFont val="Times New Roman"/>
        <family val="1"/>
        <charset val="238"/>
      </rPr>
      <t>platených z dotácie MŠVVaŠ SR, t.j. z prostriedkov uvedených v stĺpci F.</t>
    </r>
  </si>
  <si>
    <r>
      <t>V stĺpci C uvedie vysoká škola priemerný evidenčný prepočítaný počet zamestnancov za rok 2018</t>
    </r>
    <r>
      <rPr>
        <sz val="12"/>
        <color indexed="10"/>
        <rFont val="Times New Roman"/>
        <family val="1"/>
        <charset val="238"/>
      </rPr>
      <t xml:space="preserve"> </t>
    </r>
    <r>
      <rPr>
        <sz val="12"/>
        <rFont val="Times New Roman"/>
        <family val="1"/>
        <charset val="238"/>
      </rPr>
      <t xml:space="preserve">platených z iných zdrojov, t. j.  z prostriedkov uvedených v stĺpci G. Príklad: Zamestnanci platení z podnikateľskej činnosti. </t>
    </r>
  </si>
  <si>
    <t>R11_R3</t>
  </si>
  <si>
    <t>Ak má verejná vysoká škola zriadené účty aj mimo Štátnu pokladnicu (napr. dobiehajúce účty na riešenie zahraničných výskumných projektov), uvedie súhrnný údaj o nich v tomto riadku. V komentári uvedie podrobnejšiu charakteristiku týchto účtov.</t>
  </si>
  <si>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2018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2018. </t>
    </r>
  </si>
  <si>
    <r>
      <t xml:space="preserve">Náklady sú kontrolované na údaje z výkazníctva - výkaz ziskov a strát, časť </t>
    </r>
    <r>
      <rPr>
        <b/>
        <sz val="12"/>
        <rFont val="Times New Roman"/>
        <family val="1"/>
        <charset val="238"/>
      </rPr>
      <t>náklady</t>
    </r>
    <r>
      <rPr>
        <sz val="12"/>
        <rFont val="Times New Roman"/>
        <family val="1"/>
        <charset val="238"/>
      </rPr>
      <t xml:space="preserve">.  
Obdobne ako  pri T3 sa  údaje  z roku 2017 a údaje z roku 2018 sa uvádzajú v eurách s presnosťou na dve desatinné miestá </t>
    </r>
    <r>
      <rPr>
        <i/>
        <sz val="12"/>
        <rFont val="Times New Roman"/>
        <family val="1"/>
        <charset val="238"/>
      </rPr>
      <t>(pričom zobrazenie tabuliek je nastavené na Eur).</t>
    </r>
    <r>
      <rPr>
        <sz val="12"/>
        <rFont val="Times New Roman"/>
        <family val="1"/>
        <charset val="238"/>
      </rPr>
      <t xml:space="preserve">
Za oblasť </t>
    </r>
    <r>
      <rPr>
        <b/>
        <sz val="12"/>
        <rFont val="Times New Roman"/>
        <family val="1"/>
        <charset val="238"/>
      </rPr>
      <t>miezd</t>
    </r>
    <r>
      <rPr>
        <sz val="12"/>
        <rFont val="Times New Roman"/>
        <family val="1"/>
        <charset val="238"/>
      </rPr>
      <t xml:space="preserve"> sú údaje za rok 2018 - účet 521 (R55) v T5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T5_R77_SC+SD sa kontrolujú na údaje z T7_R1_SC. 
Štipendiá z vlastných zdrojov z T5_R81_SC sa kontrolujú na údaje v T19_R1_SC. </t>
    </r>
  </si>
  <si>
    <t xml:space="preserve">Tabuľka č. 7: Náklady verejnej vysokej školy na štipendiá interných doktorandov v roku 2018 </t>
  </si>
  <si>
    <t>Údaje v R1_SC za rok 2018 sú kontrolované na T5_R77_SC + SD</t>
  </si>
  <si>
    <r>
      <t>T6_R1..R6, R7, R9, R13, R14, R16, R17 = Škol 2-04 za 2018</t>
    </r>
    <r>
      <rPr>
        <sz val="12"/>
        <color indexed="10"/>
        <rFont val="Times New Roman"/>
        <family val="1"/>
        <charset val="238"/>
      </rPr>
      <t xml:space="preserve">, </t>
    </r>
    <r>
      <rPr>
        <sz val="12"/>
        <rFont val="Times New Roman"/>
        <family val="1"/>
        <charset val="238"/>
      </rPr>
      <t xml:space="preserve">
T6_R15a.. = dotačná zmluva na 2018, špecifiká</t>
    </r>
  </si>
  <si>
    <t>Tabuľka č. 11: Zdroje verejnej vysokej školy na obstaranie a technické zhodnotenie dlhodobého  majetku v rokoch 2017 a 2018</t>
  </si>
  <si>
    <t>- vložné na konferencie  (účet 518 004, 518 054)</t>
  </si>
  <si>
    <t>vložený účet 518 054</t>
  </si>
  <si>
    <t>- za externú formu štúdia (§ 92 ods. 4) (648 020, 648 011)</t>
  </si>
  <si>
    <t xml:space="preserve"> - za cudzojazyčné štúdium dennou formou (§ 92 ods. 8 a 9) (648 002, 648 010, 648 023)</t>
  </si>
  <si>
    <t>- za cudzojazyčné štúdium dennou formou, 648 010</t>
  </si>
  <si>
    <t>- školné od externých študentov (§ 92 ods. 4  zákona)  účet 648 020,648011</t>
  </si>
  <si>
    <t>POZOR ZMENA!!!</t>
  </si>
  <si>
    <t>vložený riadok, školné za cudzojazyčné štúdium v dennej forme ??? TUAD, v roku 2018 neúčtované</t>
  </si>
  <si>
    <t>vložený účet 648 011,  v roku 2018 neúčtované</t>
  </si>
  <si>
    <t>vložený účet 641 10,  v roku 2018 neúčtované</t>
  </si>
  <si>
    <t>vložený účet 641 011,  v roku 2018 neúčtované</t>
  </si>
  <si>
    <t>v riadku 4 vložený účet 648 010
v riadku 5 vložený účet 648 011</t>
  </si>
  <si>
    <t>v riadku 42 vložený účet 518 054</t>
  </si>
  <si>
    <t>vložené riadky 17, 18, 19
zmenené vzorce v riadku 1</t>
  </si>
  <si>
    <r>
      <t>T3_R20_SA (SC) = T4_R1_SA (SB),
T3_R2</t>
    </r>
    <r>
      <rPr>
        <sz val="12"/>
        <color rgb="FFFF0000"/>
        <rFont val="Times New Roman"/>
        <family val="1"/>
        <charset val="238"/>
      </rPr>
      <t>6</t>
    </r>
    <r>
      <rPr>
        <sz val="12"/>
        <color theme="1"/>
        <rFont val="Times New Roman"/>
        <family val="1"/>
        <charset val="238"/>
      </rPr>
      <t>_SA (SC) = T4_R7_SA (SB)</t>
    </r>
  </si>
  <si>
    <r>
      <t xml:space="preserve">Výnosy sú kontrolované na údaje z výkazníctva - výkaz ziskov a strát, časť </t>
    </r>
    <r>
      <rPr>
        <b/>
        <sz val="12"/>
        <rFont val="Times New Roman"/>
        <family val="1"/>
        <charset val="238"/>
      </rPr>
      <t>výnosy</t>
    </r>
    <r>
      <rPr>
        <sz val="12"/>
        <rFont val="Times New Roman"/>
        <family val="1"/>
        <charset val="238"/>
      </rPr>
      <t xml:space="preserve">. 
Údaje v T3 z roku 2018  a údaje z roku 2018 sa uvádzajú v eurách s presnosťou na dve desatinné miestá ( </t>
    </r>
    <r>
      <rPr>
        <i/>
        <sz val="12"/>
        <rFont val="Times New Roman"/>
        <family val="1"/>
        <charset val="238"/>
      </rPr>
      <t>pričom zobrazenie tabuliek je nastavené na Eur)</t>
    </r>
    <r>
      <rPr>
        <sz val="12"/>
        <rFont val="Times New Roman"/>
        <family val="1"/>
        <charset val="238"/>
      </rPr>
      <t>. 
Výnosy zo školného, resp. z poplatkov  spojených so štúdiom za hlavnú činnosť v T3_R20, R2</t>
    </r>
    <r>
      <rPr>
        <sz val="12"/>
        <color rgb="FFFF0000"/>
        <rFont val="Times New Roman"/>
        <family val="1"/>
        <charset val="238"/>
      </rPr>
      <t>6</t>
    </r>
    <r>
      <rPr>
        <sz val="12"/>
        <rFont val="Times New Roman"/>
        <family val="1"/>
        <charset val="238"/>
      </rPr>
      <t xml:space="preserve"> sa taktiež kontrolujú na T4_R1_SB a T4_R7_SB.</t>
    </r>
  </si>
  <si>
    <r>
      <t>T4_R1_SA(SB) = T3_R20_SA(SC),
T4_R7_SA(SB) = T3_R2</t>
    </r>
    <r>
      <rPr>
        <sz val="12"/>
        <color rgb="FFFF0000"/>
        <rFont val="Times New Roman"/>
        <family val="1"/>
        <charset val="238"/>
      </rPr>
      <t>6</t>
    </r>
    <r>
      <rPr>
        <sz val="12"/>
        <rFont val="Times New Roman"/>
        <family val="1"/>
        <charset val="238"/>
      </rPr>
      <t>_SA(SC) 
T4_R15_SA(SB) = T13_R9_SE(SF)
T4_R15_SA = T22_R58_SA
T4_R15_SB = T22_R57_SB</t>
    </r>
  </si>
  <si>
    <r>
      <t>Údaje v T4 sú kontrolované na údaje z T3, a to na výnosy z hlavnej činnosti - školné (T3_R20), poplatky spojené so štúdiom (T3_R2</t>
    </r>
    <r>
      <rPr>
        <sz val="12"/>
        <color rgb="FFFF0000"/>
        <rFont val="Times New Roman"/>
        <family val="1"/>
        <charset val="238"/>
      </rPr>
      <t>6</t>
    </r>
    <r>
      <rPr>
        <sz val="12"/>
        <color theme="1"/>
        <rFont val="Times New Roman"/>
        <family val="1"/>
        <charset val="238"/>
      </rPr>
      <t>). 
Údaj  v R15 - návrh na prídel do štipendijného fondu musí byť minimálne vo výške vykazovanom na riadku R14 - základ pre prídel do štipendijného fondu.</t>
    </r>
  </si>
  <si>
    <r>
      <t>Výnosy zo školného (účet 648) [SUM(R21:R2</t>
    </r>
    <r>
      <rPr>
        <b/>
        <sz val="12"/>
        <color rgb="FFFF0000"/>
        <rFont val="Times New Roman"/>
        <family val="1"/>
        <charset val="238"/>
      </rPr>
      <t>5</t>
    </r>
    <r>
      <rPr>
        <b/>
        <sz val="12"/>
        <rFont val="Times New Roman"/>
        <family val="1"/>
        <charset val="238"/>
      </rPr>
      <t>)]</t>
    </r>
  </si>
  <si>
    <r>
      <t>Výnosy z použitia fondov (účet 656) [SUM(R5</t>
    </r>
    <r>
      <rPr>
        <b/>
        <sz val="12"/>
        <color rgb="FFFF0000"/>
        <rFont val="Times New Roman"/>
        <family val="1"/>
        <charset val="238"/>
      </rPr>
      <t>1</t>
    </r>
    <r>
      <rPr>
        <b/>
        <sz val="12"/>
        <rFont val="Times New Roman"/>
        <family val="1"/>
        <charset val="238"/>
      </rPr>
      <t>:R5</t>
    </r>
    <r>
      <rPr>
        <b/>
        <sz val="12"/>
        <color rgb="FFFF0000"/>
        <rFont val="Times New Roman"/>
        <family val="1"/>
        <charset val="238"/>
      </rPr>
      <t>5</t>
    </r>
    <r>
      <rPr>
        <b/>
        <sz val="12"/>
        <rFont val="Times New Roman"/>
        <family val="1"/>
        <charset val="238"/>
      </rPr>
      <t xml:space="preserve">)]  </t>
    </r>
    <r>
      <rPr>
        <b/>
        <vertAlign val="superscript"/>
        <sz val="12"/>
        <rFont val="Times New Roman"/>
        <family val="1"/>
        <charset val="238"/>
      </rPr>
      <t xml:space="preserve"> 1)</t>
    </r>
  </si>
  <si>
    <t>vložený riadok 23
v riadku  24 vložený účet 648 011
v riadku 20, 26, 50, 65 upravený vzorec</t>
  </si>
  <si>
    <r>
      <t xml:space="preserve">Štipendiá z vlastných zdrojov vysokej školy (§ 97 zákona) spolu </t>
    </r>
    <r>
      <rPr>
        <sz val="12"/>
        <rFont val="Times New Roman"/>
        <family val="1"/>
        <charset val="238"/>
      </rPr>
      <t>[R2+R5+R8+R11+R14</t>
    </r>
    <r>
      <rPr>
        <sz val="12"/>
        <color rgb="FFFF0000"/>
        <rFont val="Times New Roman"/>
        <family val="1"/>
        <charset val="238"/>
      </rPr>
      <t>+R17</t>
    </r>
    <r>
      <rPr>
        <sz val="12"/>
        <rFont val="Times New Roman"/>
        <family val="1"/>
        <charset val="238"/>
      </rPr>
      <t xml:space="preserve">] </t>
    </r>
  </si>
  <si>
    <t>zmena</t>
  </si>
  <si>
    <t>zmena aj vo vzorci</t>
  </si>
  <si>
    <t>pozor upravený vzorec</t>
  </si>
  <si>
    <t>v hlavičkách, vo vysvetlivkách a v súvsťažnostiach boli zmenené (aktualizované) roky a upravené vzťahy v T3_V1, T4_V1</t>
  </si>
  <si>
    <r>
      <t>T12_R1</t>
    </r>
    <r>
      <rPr>
        <sz val="12"/>
        <color rgb="FFFF0000"/>
        <rFont val="Times New Roman"/>
        <family val="1"/>
        <charset val="238"/>
      </rPr>
      <t>7</t>
    </r>
    <r>
      <rPr>
        <sz val="12"/>
        <rFont val="Times New Roman"/>
        <family val="1"/>
        <charset val="238"/>
      </rPr>
      <t>_SG = výkazníctvo 2018, kategória 700, všetky zdroje</t>
    </r>
  </si>
  <si>
    <t>vložený riadok</t>
  </si>
  <si>
    <r>
      <t>Výdavky na obstaranie a technické zhodnotenie dlhobého majetku spolu [R1+SUM(R3:R4)+SUM(R1</t>
    </r>
    <r>
      <rPr>
        <b/>
        <sz val="12"/>
        <color rgb="FFFF0000"/>
        <rFont val="Times New Roman"/>
        <family val="1"/>
        <charset val="238"/>
      </rPr>
      <t>1</t>
    </r>
    <r>
      <rPr>
        <b/>
        <sz val="12"/>
        <color theme="1"/>
        <rFont val="Times New Roman"/>
        <family val="1"/>
      </rPr>
      <t>:R1</t>
    </r>
    <r>
      <rPr>
        <b/>
        <sz val="12"/>
        <color rgb="FFFF0000"/>
        <rFont val="Times New Roman"/>
        <family val="1"/>
        <charset val="238"/>
      </rPr>
      <t>6)</t>
    </r>
    <r>
      <rPr>
        <b/>
        <sz val="12"/>
        <color theme="1"/>
        <rFont val="Times New Roman"/>
        <family val="1"/>
      </rPr>
      <t>]</t>
    </r>
  </si>
  <si>
    <t>upravený textový vzorec</t>
  </si>
  <si>
    <r>
      <t>Údaje v R1</t>
    </r>
    <r>
      <rPr>
        <sz val="12"/>
        <color rgb="FFFF0000"/>
        <rFont val="Times New Roman"/>
        <family val="1"/>
        <charset val="238"/>
      </rPr>
      <t>7</t>
    </r>
    <r>
      <rPr>
        <sz val="12"/>
        <color theme="1"/>
        <rFont val="Times New Roman"/>
        <family val="1"/>
        <charset val="238"/>
      </rPr>
      <t xml:space="preserve">,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color theme="1"/>
        <rFont val="Times New Roman"/>
        <family val="1"/>
        <charset val="238"/>
      </rPr>
      <t xml:space="preserve"> spolu</t>
    </r>
    <r>
      <rPr>
        <sz val="12"/>
        <color theme="1"/>
        <rFont val="Times New Roman"/>
        <family val="1"/>
        <charset val="238"/>
      </rPr>
      <t xml:space="preserve">. Ak tieto udaje nie sú v súlade, je potrebné v poznámke vysvetliť dôvod. </t>
    </r>
  </si>
  <si>
    <t>-komunikačná infraštruktúra (713 006)</t>
  </si>
  <si>
    <t>vložený riadok č. 10 (komunikačná infraštruktúra)
upravené vzorce v R4 a R 17</t>
  </si>
  <si>
    <r>
      <t>Výnosy z poplatkov spojených so štúdiom (účet 648) [SUM(R2</t>
    </r>
    <r>
      <rPr>
        <b/>
        <sz val="12"/>
        <color rgb="FFFF0000"/>
        <rFont val="Times New Roman"/>
        <family val="1"/>
        <charset val="238"/>
      </rPr>
      <t>7</t>
    </r>
    <r>
      <rPr>
        <b/>
        <sz val="12"/>
        <rFont val="Times New Roman"/>
        <family val="1"/>
        <charset val="238"/>
      </rPr>
      <t>:R3</t>
    </r>
    <r>
      <rPr>
        <b/>
        <sz val="12"/>
        <color rgb="FFFF0000"/>
        <rFont val="Times New Roman"/>
        <family val="1"/>
        <charset val="238"/>
      </rPr>
      <t>2</t>
    </r>
    <r>
      <rPr>
        <b/>
        <sz val="12"/>
        <rFont val="Times New Roman"/>
        <family val="1"/>
        <charset val="238"/>
      </rPr>
      <t xml:space="preserve">)] </t>
    </r>
  </si>
  <si>
    <r>
      <t>Iné ostatné výnosy (účet 646, 649)</t>
    </r>
    <r>
      <rPr>
        <b/>
        <sz val="14"/>
        <rFont val="Times New Roman"/>
        <family val="1"/>
        <charset val="238"/>
      </rPr>
      <t xml:space="preserve"> </t>
    </r>
    <r>
      <rPr>
        <b/>
        <sz val="12"/>
        <rFont val="Times New Roman"/>
        <family val="1"/>
        <charset val="238"/>
      </rPr>
      <t>[SUM(R35:R44)]</t>
    </r>
  </si>
  <si>
    <r>
      <t xml:space="preserve">Spolu </t>
    </r>
    <r>
      <rPr>
        <sz val="11"/>
        <rFont val="Times New Roman"/>
        <family val="1"/>
        <charset val="238"/>
      </rPr>
      <t>[R1+R6+SUM(R11:R16)+R19+R20+R26+</t>
    </r>
    <r>
      <rPr>
        <sz val="11"/>
        <color rgb="FFFF0000"/>
        <rFont val="Times New Roman"/>
        <family val="1"/>
        <charset val="238"/>
      </rPr>
      <t>R33</t>
    </r>
    <r>
      <rPr>
        <sz val="11"/>
        <rFont val="Times New Roman"/>
        <family val="1"/>
        <charset val="238"/>
      </rPr>
      <t>+R34+SUM(R45:R50)+SUM(R56:R62)]</t>
    </r>
  </si>
  <si>
    <t>Ministerstvo zahraničných vecí  a európ. záložitostí SR</t>
  </si>
  <si>
    <t>Fond na podporu kultúry národnostných menšín</t>
  </si>
  <si>
    <t>1c</t>
  </si>
  <si>
    <t xml:space="preserve">Fond na podporu umenia </t>
  </si>
  <si>
    <t>Nitr.samosprávny kraj</t>
  </si>
  <si>
    <t>Mesto Nitra</t>
  </si>
  <si>
    <t>APVV - spoluriešiteľ</t>
  </si>
  <si>
    <t>Ministerstvo zdravotníctva SR</t>
  </si>
  <si>
    <t>3c</t>
  </si>
  <si>
    <t>Slov.akademická asociácia pre medzinár.spoluprácu</t>
  </si>
  <si>
    <t>zahraničné</t>
  </si>
  <si>
    <t>7000240831/8180</t>
  </si>
  <si>
    <t>7000133198/8180</t>
  </si>
  <si>
    <t>7000276471/8180, 7000276498/8180</t>
  </si>
  <si>
    <t>7000116355/8180</t>
  </si>
  <si>
    <t>7000073105/8180, 7000073113/8180, 7000073121/8180, 7000073148/8180, 7000073156/8180, 7000073164/8180</t>
  </si>
  <si>
    <t>7000072989/8180</t>
  </si>
  <si>
    <t>7000249553/8180</t>
  </si>
  <si>
    <t>7000073017/8180, 7000073025/8180, 7000073033/8180, 7000073041/8180, 7000073068/8180, 7000073076/8180, 7000073180/8180, 7000249668/8180, 7000268674/8180, 7000335945/8180, 7000486348/8180, 7000489311/8180, 7000563016/8180, 7000567033/8180, 7000570507/8180, 7000573273/8180, 7000579253/8180, 7000582858/8180</t>
  </si>
  <si>
    <t>Poznámka: výška nákladov / výnosov v r. 6,8,9,10,11 je za rok 2017 a 2018 vyčíslená vrátane zmluvných zariadení</t>
  </si>
  <si>
    <t>Vysvetlenie: Rozdiel vo výške 150€ medzi nákladmi a vyplatením v CRŠ nastal vo vrátení štipendia v 12/2017, následne bolo vyplatené v 1/2018</t>
  </si>
  <si>
    <t>(štipendium bolo zahrnuté v tabuľke v nákladoch za rok 2017)</t>
  </si>
  <si>
    <t>Poznámka: z  výnosov z dotácie vo výške 1 029 381 bolo 240 000 poskytnutých účelovo na zlepšenie vybavenosti ŠD</t>
  </si>
  <si>
    <t>Komentár:</t>
  </si>
  <si>
    <t>T5_R86,SC+SD-zahrnutá tiež suma 4 715,00  (účet 551400 vo výške 933,00 EUR, 551500 vo výške 3 645,00 EUR a 551521 v sume 137,00 EUR) odpisy darovaného majetku a majetku zo zahr. zdrojov), ktorá sa neviaže na Fond reprodukcie, ale na účet 384.</t>
  </si>
  <si>
    <t>740 392,37 - 4 715,00  = 735 677,97 (T13_R4_SD)</t>
  </si>
  <si>
    <t xml:space="preserve">                                                                                                                                                                                                                                                                                                                                                                                                  </t>
  </si>
  <si>
    <t>Komentár: rozdiel vo výške 9 959 EUR medzi údajom vykazovaným v stĺpci T6_R18_SH vo výške 13 436 834 EUR a údajom v T5_R56_(SC+SD) vo výške 13 446 793 EUR je spôsobený zaúčtovaním rezervy na mzdy.</t>
  </si>
  <si>
    <t>OK-vie</t>
  </si>
  <si>
    <t>ok Gon</t>
  </si>
  <si>
    <r>
      <t xml:space="preserve">k T13_R4_SD: v T5_R86,SC+SD-zahrnutá tiež suma </t>
    </r>
    <r>
      <rPr>
        <sz val="12"/>
        <color rgb="FFFF0000"/>
        <rFont val="Times New Roman"/>
        <family val="1"/>
        <charset val="238"/>
      </rPr>
      <t>4 715,00</t>
    </r>
    <r>
      <rPr>
        <sz val="12"/>
        <rFont val="Times New Roman"/>
        <family val="1"/>
      </rPr>
      <t xml:space="preserve">  (účet 551400 vo výške 933,00 EUR, 551500 vo výške 3 645,00 EUR a 551521 v sume 137,00 EUR) odpisy darovaného majetku a majetku zo zahr. zdrojov), ktorá sa neviaže na Fond reprodukcie, ale na účet 384.</t>
    </r>
  </si>
  <si>
    <t>rozdiel:</t>
  </si>
  <si>
    <t>ok s vysvet.Gon</t>
  </si>
  <si>
    <t>ok na T13_SD_R5</t>
  </si>
  <si>
    <t>ok, Šut</t>
  </si>
  <si>
    <t>CRŠ</t>
  </si>
  <si>
    <t>ok</t>
  </si>
  <si>
    <t xml:space="preserve">OK, Šim. </t>
  </si>
  <si>
    <t>OK, Šim.</t>
  </si>
  <si>
    <t>ok, sev.</t>
  </si>
  <si>
    <t>v štatistike cvti uvádzate 1 505, prosím opraviť</t>
  </si>
  <si>
    <t>ok Kub</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</si>
  <si>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</si>
  <si>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</si>
  <si>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</si>
  <si>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r>
      <t>Názov verejnej vysokej školy:</t>
    </r>
    <r>
      <rPr>
        <i/>
        <sz val="12"/>
        <rFont val="Times New Roman"/>
        <family val="1"/>
        <charset val="238"/>
      </rPr>
      <t xml:space="preserve"> </t>
    </r>
    <r>
      <rPr>
        <b/>
        <sz val="12"/>
        <rFont val="Times New Roman"/>
        <family val="1"/>
        <charset val="238"/>
      </rPr>
      <t xml:space="preserve">Univerzita Konštantína Filozofa v Nitre
Názov fakulty: </t>
    </r>
  </si>
  <si>
    <t>Názov verejnej vysokej školy:  
 Univerzita Konštantína Filozofa v Nitre</t>
  </si>
  <si>
    <t>Názov verejnej vysokej školy: Univerzita Konštantína Filozofa v Nitre
Názov fakulty:</t>
  </si>
  <si>
    <t>Názov verejnej vysokej školy:  Univerzita Konštantína Filozofa v Nitre</t>
  </si>
  <si>
    <t>Názov verejnej vysokej školy:   Univerzita Konštantína Filozofa v Nitre</t>
  </si>
  <si>
    <t>Názov verejnej vysokej školy: 
 Univerzita Konštantína Filozofa v Nitre</t>
  </si>
  <si>
    <t xml:space="preserve">Názov verejnej vysokej školy: Univerzita Konštantína Filozofa v Nitre
Názov fakulty:  </t>
  </si>
  <si>
    <t xml:space="preserve">Názov verejnej vysokej školy:    Univerzita Konštantína Filozofa v Nitre
Názov fakulty:  </t>
  </si>
  <si>
    <t xml:space="preserve">Zahraniční lektori </t>
  </si>
  <si>
    <t>Zahraniční lektori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</si>
</sst>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S_k_-;\-* #,##0.00\ _S_k_-;_-* &quot;-&quot;??\ _S_k_-;_-@_-"/>
    <numFmt numFmtId="165" formatCode="#,##0.00_ ;[Red]\-#,##0.00\ "/>
    <numFmt numFmtId="166" formatCode="_-* #,##0\ _S_k_-;\-* #,##0\ _S_k_-;_-* &quot;-&quot;??\ _S_k_-;_-@_-"/>
    <numFmt numFmtId="167" formatCode="#,##0.0"/>
  </numFmts>
  <fonts count="119" x14ac:knownFonts="1">
    <font>
      <sz val="10"/>
      <name val="Arial"/>
      <charset val="238"/>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family val="2"/>
      <charset val="238"/>
    </font>
    <font>
      <sz val="8"/>
      <name val="Arial CE"/>
      <family val="2"/>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b/>
      <sz val="12"/>
      <color indexed="12"/>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sz val="10"/>
      <name val="Arial"/>
      <family val="2"/>
      <charset val="238"/>
    </font>
    <font>
      <u/>
      <sz val="12"/>
      <name val="Times New Roman"/>
      <family val="1"/>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12"/>
      <color indexed="10"/>
      <name val="Times New Roman"/>
      <family val="1"/>
      <charset val="238"/>
    </font>
    <font>
      <b/>
      <sz val="10"/>
      <name val="Times New Roman"/>
      <family val="1"/>
      <charset val="238"/>
    </font>
    <font>
      <vertAlign val="superscript"/>
      <sz val="12"/>
      <color indexed="8"/>
      <name val="Times New Roman"/>
      <family val="1"/>
      <charset val="238"/>
    </font>
    <font>
      <strike/>
      <sz val="12"/>
      <name val="Times New Roman"/>
      <family val="1"/>
      <charset val="238"/>
    </font>
    <font>
      <strike/>
      <sz val="12"/>
      <name val="Times New Roman"/>
      <family val="1"/>
    </font>
    <font>
      <sz val="11"/>
      <name val="Times New Roman"/>
      <family val="1"/>
    </font>
    <font>
      <sz val="10"/>
      <color indexed="8"/>
      <name val="Tahoma"/>
      <family val="2"/>
      <charset val="238"/>
    </font>
    <font>
      <sz val="12"/>
      <color indexed="8"/>
      <name val="Tahoma"/>
      <family val="2"/>
      <charset val="238"/>
    </font>
    <font>
      <b/>
      <sz val="10"/>
      <color indexed="8"/>
      <name val="Tahoma"/>
      <family val="2"/>
      <charset val="238"/>
    </font>
    <font>
      <b/>
      <sz val="10"/>
      <name val="Arial"/>
      <family val="2"/>
      <charset val="238"/>
    </font>
    <font>
      <sz val="14"/>
      <name val="Times New Roman"/>
      <family val="1"/>
    </font>
    <font>
      <sz val="12"/>
      <color indexed="8"/>
      <name val="Times New Roman"/>
      <family val="1"/>
    </font>
    <font>
      <b/>
      <vertAlign val="superscript"/>
      <sz val="12"/>
      <name val="Times New Roman"/>
      <family val="1"/>
    </font>
    <font>
      <b/>
      <u/>
      <sz val="14"/>
      <name val="Times New Roman"/>
      <family val="1"/>
      <charset val="238"/>
    </font>
    <font>
      <b/>
      <sz val="11"/>
      <name val="Times New Roman"/>
      <family val="1"/>
    </font>
    <font>
      <b/>
      <sz val="10"/>
      <color indexed="8"/>
      <name val="Times New Roman"/>
      <family val="1"/>
      <charset val="238"/>
    </font>
    <font>
      <b/>
      <sz val="11"/>
      <color indexed="8"/>
      <name val="Times New Roman"/>
      <family val="1"/>
    </font>
    <font>
      <b/>
      <sz val="14"/>
      <color indexed="10"/>
      <name val="Times New Roman"/>
      <family val="1"/>
      <charset val="238"/>
    </font>
    <font>
      <sz val="10"/>
      <color indexed="10"/>
      <name val="Times New Roman"/>
      <family val="1"/>
    </font>
    <font>
      <b/>
      <sz val="10"/>
      <color indexed="10"/>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000000"/>
      <name val="Tahoma"/>
      <family val="2"/>
      <charset val="238"/>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2"/>
      <color rgb="FFFF0000"/>
      <name val="Arial"/>
      <family val="2"/>
      <charset val="238"/>
    </font>
    <font>
      <sz val="10"/>
      <color rgb="FFFF0000"/>
      <name val="Times New Roman"/>
      <family val="1"/>
    </font>
    <font>
      <b/>
      <sz val="14"/>
      <color rgb="FFFF0000"/>
      <name val="Times New Roman"/>
      <family val="1"/>
      <charset val="238"/>
    </font>
    <font>
      <sz val="14"/>
      <color rgb="FFFF0000"/>
      <name val="Times New Roman"/>
      <family val="1"/>
      <charset val="238"/>
    </font>
    <font>
      <sz val="12"/>
      <color rgb="FF00B050"/>
      <name val="Times New Roman"/>
      <family val="1"/>
      <charset val="238"/>
    </font>
    <font>
      <u/>
      <sz val="12"/>
      <color theme="1"/>
      <name val="Times New Roman"/>
      <family val="1"/>
      <charset val="238"/>
    </font>
    <font>
      <vertAlign val="superscript"/>
      <sz val="11"/>
      <name val="Times New Roman"/>
      <family val="1"/>
      <charset val="238"/>
    </font>
    <font>
      <sz val="10"/>
      <color rgb="FF0000FF"/>
      <name val="Arial"/>
      <family val="2"/>
      <charset val="238"/>
    </font>
    <font>
      <b/>
      <sz val="12"/>
      <color rgb="FF00B0F0"/>
      <name val="Times New Roman"/>
      <family val="1"/>
      <charset val="238"/>
    </font>
    <font>
      <sz val="14"/>
      <name val="Times New Roman"/>
      <family val="1"/>
      <charset val="238"/>
    </font>
    <font>
      <sz val="12"/>
      <color rgb="FF0000FF"/>
      <name val="Times New Roman"/>
      <family val="1"/>
    </font>
    <font>
      <sz val="12"/>
      <color rgb="FF0000FF"/>
      <name val="Times New Roman"/>
      <family val="1"/>
      <charset val="238"/>
    </font>
    <font>
      <sz val="11"/>
      <color rgb="FF0000FF"/>
      <name val="Arial"/>
      <family val="2"/>
      <charset val="238"/>
    </font>
    <font>
      <b/>
      <sz val="14"/>
      <color theme="1"/>
      <name val="Times New Roman"/>
      <family val="1"/>
      <charset val="238"/>
    </font>
    <font>
      <i/>
      <sz val="12"/>
      <color theme="1"/>
      <name val="Times New Roman"/>
      <family val="1"/>
      <charset val="238"/>
    </font>
    <font>
      <sz val="11"/>
      <color theme="1"/>
      <name val="Times New Roman"/>
      <family val="1"/>
      <charset val="238"/>
    </font>
    <font>
      <b/>
      <sz val="12"/>
      <color rgb="FF0000FF"/>
      <name val="Times New Roman"/>
      <family val="1"/>
      <charset val="238"/>
    </font>
    <font>
      <sz val="11"/>
      <color rgb="FFFF0000"/>
      <name val="Times New Roman"/>
      <family val="1"/>
      <charset val="238"/>
    </font>
    <font>
      <vertAlign val="superscript"/>
      <sz val="12"/>
      <color rgb="FFFF0000"/>
      <name val="Times New Roman"/>
      <family val="1"/>
      <charset val="238"/>
    </font>
    <font>
      <i/>
      <sz val="12"/>
      <color theme="1"/>
      <name val="Times New Roman"/>
      <family val="1"/>
    </font>
    <font>
      <sz val="11"/>
      <color theme="1"/>
      <name val="Calibri"/>
      <family val="2"/>
      <scheme val="minor"/>
    </font>
    <font>
      <sz val="12"/>
      <name val="Times New Roman"/>
      <family val="2"/>
      <charset val="238"/>
    </font>
  </fonts>
  <fills count="4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rgb="FFCCFFCC"/>
        <bgColor indexed="64"/>
      </patternFill>
    </fill>
  </fills>
  <borders count="86">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s>
  <cellStyleXfs count="93">
    <xf numFmtId="0" fontId="0" fillId="0" borderId="0"/>
    <xf numFmtId="0" fontId="40" fillId="2"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5" borderId="0" applyNumberFormat="0" applyBorder="0" applyAlignment="0" applyProtection="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5" borderId="0" applyNumberFormat="0" applyBorder="0" applyAlignment="0" applyProtection="0"/>
    <xf numFmtId="0" fontId="40" fillId="8"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9" borderId="0" applyNumberFormat="0" applyBorder="0" applyAlignment="0" applyProtection="0"/>
    <xf numFmtId="0" fontId="42" fillId="3" borderId="0" applyNumberFormat="0" applyBorder="0" applyAlignment="0" applyProtection="0"/>
    <xf numFmtId="0" fontId="43" fillId="20" borderId="1" applyNumberFormat="0" applyAlignment="0" applyProtection="0"/>
    <xf numFmtId="164" fontId="1" fillId="0" borderId="0" applyFont="0" applyFill="0" applyBorder="0" applyAlignment="0" applyProtection="0"/>
    <xf numFmtId="164" fontId="19" fillId="0" borderId="0" applyFont="0" applyFill="0" applyBorder="0" applyAlignment="0" applyProtection="0"/>
    <xf numFmtId="0" fontId="45" fillId="0" borderId="0" applyNumberFormat="0" applyFill="0" applyBorder="0" applyAlignment="0" applyProtection="0"/>
    <xf numFmtId="0" fontId="46" fillId="4" borderId="0" applyNumberFormat="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 fillId="0" borderId="0" applyNumberFormat="0" applyFill="0" applyBorder="0" applyAlignment="0" applyProtection="0">
      <alignment vertical="top"/>
      <protection locked="0"/>
    </xf>
    <xf numFmtId="0" fontId="50" fillId="21" borderId="5" applyNumberFormat="0" applyAlignment="0" applyProtection="0"/>
    <xf numFmtId="0" fontId="51" fillId="7" borderId="1" applyNumberFormat="0" applyAlignment="0" applyProtection="0"/>
    <xf numFmtId="0" fontId="52" fillId="0" borderId="6" applyNumberFormat="0" applyFill="0" applyAlignment="0" applyProtection="0"/>
    <xf numFmtId="0" fontId="53" fillId="22" borderId="0" applyNumberFormat="0" applyBorder="0" applyAlignment="0" applyProtection="0"/>
    <xf numFmtId="0" fontId="19" fillId="0" borderId="0"/>
    <xf numFmtId="0" fontId="84" fillId="0" borderId="0"/>
    <xf numFmtId="0" fontId="19" fillId="0" borderId="0"/>
    <xf numFmtId="0" fontId="19" fillId="0" borderId="0"/>
    <xf numFmtId="0" fontId="63" fillId="0" borderId="0"/>
    <xf numFmtId="0" fontId="23" fillId="0" borderId="0"/>
    <xf numFmtId="0" fontId="54" fillId="0" borderId="0"/>
    <xf numFmtId="0" fontId="44" fillId="23" borderId="7" applyNumberFormat="0" applyFont="0" applyAlignment="0" applyProtection="0"/>
    <xf numFmtId="0" fontId="55"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6" fillId="0" borderId="0" applyNumberFormat="0" applyFill="0" applyBorder="0" applyAlignment="0" applyProtection="0"/>
    <xf numFmtId="0" fontId="57" fillId="0" borderId="11" applyNumberFormat="0" applyFill="0" applyAlignment="0" applyProtection="0"/>
    <xf numFmtId="0" fontId="58" fillId="0" borderId="0" applyNumberFormat="0" applyFill="0" applyBorder="0" applyAlignment="0" applyProtection="0"/>
    <xf numFmtId="0" fontId="1" fillId="0" borderId="0"/>
    <xf numFmtId="0" fontId="1" fillId="0" borderId="0"/>
    <xf numFmtId="0" fontId="117" fillId="0" borderId="0"/>
  </cellStyleXfs>
  <cellXfs count="912">
    <xf numFmtId="0" fontId="0" fillId="0" borderId="0" xfId="0"/>
    <xf numFmtId="0" fontId="3" fillId="0" borderId="0" xfId="0" applyFont="1"/>
    <xf numFmtId="0" fontId="3" fillId="0" borderId="0" xfId="0" applyFont="1" applyBorder="1"/>
    <xf numFmtId="0" fontId="3" fillId="0" borderId="0" xfId="0" applyFont="1" applyAlignment="1">
      <alignment horizontal="center" vertical="center"/>
    </xf>
    <xf numFmtId="0" fontId="3" fillId="0" borderId="12" xfId="0" applyFont="1" applyBorder="1" applyAlignment="1">
      <alignment horizontal="center" vertical="center"/>
    </xf>
    <xf numFmtId="0" fontId="2" fillId="0" borderId="0" xfId="0" applyFont="1" applyBorder="1" applyAlignment="1">
      <alignment horizontal="center" vertical="center"/>
    </xf>
    <xf numFmtId="49" fontId="3" fillId="0" borderId="0" xfId="0" applyNumberFormat="1" applyFont="1"/>
    <xf numFmtId="0" fontId="4" fillId="0" borderId="0" xfId="0" applyFont="1" applyAlignment="1">
      <alignment horizontal="center" vertical="center" wrapText="1"/>
    </xf>
    <xf numFmtId="49" fontId="3" fillId="0" borderId="0" xfId="0" applyNumberFormat="1" applyFont="1" applyBorder="1"/>
    <xf numFmtId="49" fontId="3" fillId="0" borderId="0" xfId="0" applyNumberFormat="1" applyFont="1" applyAlignment="1">
      <alignment horizontal="left" vertical="center"/>
    </xf>
    <xf numFmtId="0" fontId="2" fillId="0" borderId="0" xfId="0" applyFont="1"/>
    <xf numFmtId="0" fontId="8"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vertical="center" wrapText="1"/>
    </xf>
    <xf numFmtId="0" fontId="2" fillId="0" borderId="13"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wrapText="1"/>
    </xf>
    <xf numFmtId="49" fontId="2" fillId="0" borderId="1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left" vertical="center" wrapText="1"/>
    </xf>
    <xf numFmtId="49" fontId="3" fillId="0" borderId="13" xfId="0" applyNumberFormat="1" applyFont="1" applyBorder="1" applyAlignment="1">
      <alignment horizontal="left" vertical="center" wrapText="1" indent="1"/>
    </xf>
    <xf numFmtId="49" fontId="2" fillId="0" borderId="13" xfId="0" applyNumberFormat="1" applyFont="1" applyBorder="1" applyAlignment="1">
      <alignment vertical="top"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14" xfId="0" applyFont="1" applyBorder="1" applyAlignment="1">
      <alignment horizontal="center" vertical="center" wrapText="1"/>
    </xf>
    <xf numFmtId="0" fontId="8" fillId="0" borderId="0" xfId="0" applyFont="1" applyAlignment="1">
      <alignment horizontal="left" vertical="center" wrapText="1"/>
    </xf>
    <xf numFmtId="0" fontId="3" fillId="0" borderId="13" xfId="0" applyFont="1" applyFill="1" applyBorder="1" applyAlignment="1">
      <alignment horizontal="center" vertical="center" wrapText="1"/>
    </xf>
    <xf numFmtId="3" fontId="2" fillId="0" borderId="13" xfId="0" applyNumberFormat="1" applyFont="1" applyFill="1" applyBorder="1" applyAlignment="1">
      <alignment horizontal="center" vertical="center" wrapText="1"/>
    </xf>
    <xf numFmtId="3" fontId="2" fillId="0" borderId="14" xfId="0" applyNumberFormat="1" applyFont="1" applyFill="1" applyBorder="1" applyAlignment="1">
      <alignment horizontal="center" vertical="center" wrapText="1"/>
    </xf>
    <xf numFmtId="3" fontId="7" fillId="0" borderId="13"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0" fontId="3" fillId="0" borderId="0" xfId="0" applyFont="1" applyFill="1"/>
    <xf numFmtId="49" fontId="2" fillId="0" borderId="13" xfId="0" applyNumberFormat="1" applyFont="1" applyBorder="1" applyAlignment="1">
      <alignment horizontal="left" vertical="center" wrapText="1" indent="1"/>
    </xf>
    <xf numFmtId="49" fontId="3" fillId="0" borderId="13" xfId="0" applyNumberFormat="1" applyFont="1" applyFill="1" applyBorder="1" applyAlignment="1">
      <alignment horizontal="left" vertical="center" wrapText="1" indent="1"/>
    </xf>
    <xf numFmtId="49" fontId="2" fillId="0" borderId="17" xfId="0" applyNumberFormat="1" applyFont="1" applyBorder="1" applyAlignment="1">
      <alignment horizontal="left" vertical="center" wrapText="1" indent="1"/>
    </xf>
    <xf numFmtId="49" fontId="3" fillId="0" borderId="0" xfId="0" applyNumberFormat="1" applyFont="1" applyBorder="1" applyAlignment="1">
      <alignment horizontal="left" vertical="center" wrapText="1" indent="1"/>
    </xf>
    <xf numFmtId="49" fontId="3" fillId="0" borderId="0" xfId="0" applyNumberFormat="1" applyFont="1" applyAlignment="1">
      <alignment horizontal="left" vertical="center" wrapText="1" indent="1"/>
    </xf>
    <xf numFmtId="3" fontId="2" fillId="24" borderId="13" xfId="0" applyNumberFormat="1" applyFont="1" applyFill="1" applyBorder="1" applyAlignment="1">
      <alignment horizontal="right" vertical="center" wrapText="1" indent="1"/>
    </xf>
    <xf numFmtId="3" fontId="2" fillId="24"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2" fillId="24" borderId="17" xfId="0" applyNumberFormat="1" applyFont="1" applyFill="1" applyBorder="1" applyAlignment="1" applyProtection="1">
      <alignment horizontal="right" vertical="center" wrapText="1" indent="1"/>
    </xf>
    <xf numFmtId="3" fontId="2" fillId="24" borderId="18" xfId="0" applyNumberFormat="1" applyFont="1" applyFill="1" applyBorder="1" applyAlignment="1">
      <alignment horizontal="right" vertical="center" wrapText="1" indent="1"/>
    </xf>
    <xf numFmtId="0" fontId="2" fillId="0" borderId="13" xfId="0" applyFont="1" applyBorder="1" applyAlignment="1">
      <alignment horizontal="left" vertical="top" wrapText="1" indent="1"/>
    </xf>
    <xf numFmtId="0" fontId="3" fillId="0" borderId="13" xfId="0" applyFont="1" applyBorder="1" applyAlignment="1">
      <alignment horizontal="left" vertical="top" wrapText="1" indent="1"/>
    </xf>
    <xf numFmtId="0" fontId="2" fillId="0" borderId="17" xfId="0" applyFont="1" applyBorder="1" applyAlignment="1">
      <alignment horizontal="left" wrapText="1" indent="1"/>
    </xf>
    <xf numFmtId="0" fontId="3" fillId="0" borderId="0" xfId="0" applyFont="1" applyAlignment="1">
      <alignment horizontal="left" indent="1"/>
    </xf>
    <xf numFmtId="49" fontId="2" fillId="0" borderId="13" xfId="0" applyNumberFormat="1" applyFont="1" applyBorder="1" applyAlignment="1">
      <alignment horizontal="left" vertical="top" wrapText="1" indent="1"/>
    </xf>
    <xf numFmtId="49" fontId="3" fillId="0" borderId="13" xfId="0" applyNumberFormat="1" applyFont="1" applyBorder="1" applyAlignment="1">
      <alignment horizontal="left" vertical="top" wrapText="1"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49" fontId="7" fillId="0" borderId="13" xfId="0" applyNumberFormat="1" applyFont="1" applyBorder="1" applyAlignment="1">
      <alignment horizontal="left" vertical="center" wrapText="1" indent="1"/>
    </xf>
    <xf numFmtId="49" fontId="2" fillId="0" borderId="13" xfId="0" applyNumberFormat="1" applyFont="1" applyFill="1" applyBorder="1" applyAlignment="1">
      <alignment horizontal="left" vertical="center" wrapText="1" indent="1"/>
    </xf>
    <xf numFmtId="49" fontId="2" fillId="0" borderId="17" xfId="0" applyNumberFormat="1" applyFont="1" applyFill="1" applyBorder="1" applyAlignment="1">
      <alignment horizontal="left" vertical="center" wrapText="1" indent="1"/>
    </xf>
    <xf numFmtId="3" fontId="3" fillId="0" borderId="13" xfId="0" applyNumberFormat="1" applyFont="1" applyFill="1" applyBorder="1" applyAlignment="1">
      <alignment horizontal="right" vertical="center" wrapText="1" indent="1"/>
    </xf>
    <xf numFmtId="0" fontId="7" fillId="24" borderId="14" xfId="0" applyFont="1" applyFill="1" applyBorder="1" applyAlignment="1">
      <alignment horizontal="right" vertical="center" wrapText="1" indent="1"/>
    </xf>
    <xf numFmtId="0" fontId="7" fillId="0" borderId="13"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0" xfId="0" applyFont="1" applyAlignment="1">
      <alignment horizontal="left" vertical="center" wrapText="1" indent="1"/>
    </xf>
    <xf numFmtId="49" fontId="3" fillId="0" borderId="0" xfId="0" applyNumberFormat="1" applyFont="1" applyAlignment="1">
      <alignment vertical="center" wrapText="1"/>
    </xf>
    <xf numFmtId="3" fontId="7" fillId="0" borderId="0" xfId="45" applyNumberFormat="1" applyFont="1" applyBorder="1" applyAlignment="1">
      <alignment vertical="center" wrapText="1"/>
    </xf>
    <xf numFmtId="3" fontId="7" fillId="0" borderId="0" xfId="45" applyNumberFormat="1" applyFont="1" applyBorder="1" applyAlignment="1">
      <alignment horizontal="center" vertical="center" wrapText="1"/>
    </xf>
    <xf numFmtId="3" fontId="8" fillId="0" borderId="0" xfId="45" applyNumberFormat="1"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8" fillId="24" borderId="18" xfId="0" applyFont="1" applyFill="1" applyBorder="1" applyAlignment="1">
      <alignment horizontal="right" vertical="center" wrapText="1" indent="1"/>
    </xf>
    <xf numFmtId="3" fontId="7" fillId="35" borderId="13" xfId="0" applyNumberFormat="1" applyFont="1" applyFill="1" applyBorder="1" applyAlignment="1">
      <alignment horizontal="right" vertical="center" wrapText="1" indent="1"/>
    </xf>
    <xf numFmtId="3" fontId="7" fillId="0" borderId="14" xfId="0" applyNumberFormat="1" applyFont="1" applyFill="1" applyBorder="1" applyAlignment="1">
      <alignment horizontal="center" vertical="center" wrapText="1"/>
    </xf>
    <xf numFmtId="49" fontId="7" fillId="0" borderId="13" xfId="0" applyNumberFormat="1" applyFont="1" applyFill="1" applyBorder="1" applyAlignment="1">
      <alignment horizontal="left" vertical="center" wrapText="1" indent="1"/>
    </xf>
    <xf numFmtId="0" fontId="7" fillId="0" borderId="17" xfId="0" applyFont="1" applyBorder="1" applyAlignment="1">
      <alignment horizontal="left" vertical="center" wrapText="1" indent="1"/>
    </xf>
    <xf numFmtId="3" fontId="3" fillId="0" borderId="13" xfId="0" applyNumberFormat="1" applyFont="1" applyBorder="1" applyAlignment="1">
      <alignment horizontal="center" vertical="center" wrapText="1"/>
    </xf>
    <xf numFmtId="3" fontId="7" fillId="35" borderId="14" xfId="0" applyNumberFormat="1" applyFont="1" applyFill="1" applyBorder="1" applyAlignment="1">
      <alignment horizontal="right" vertical="center" wrapText="1" indent="1"/>
    </xf>
    <xf numFmtId="3" fontId="3" fillId="0" borderId="14"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49" fontId="2" fillId="0" borderId="13" xfId="0" applyNumberFormat="1" applyFont="1" applyBorder="1" applyAlignment="1">
      <alignment horizontal="left"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0" fillId="0" borderId="0" xfId="0" applyBorder="1"/>
    <xf numFmtId="0" fontId="7" fillId="0" borderId="13" xfId="0" applyFont="1" applyBorder="1" applyAlignment="1">
      <alignment horizontal="left" vertical="center" wrapText="1"/>
    </xf>
    <xf numFmtId="0" fontId="7" fillId="0" borderId="13" xfId="0" applyFont="1" applyFill="1" applyBorder="1" applyAlignment="1">
      <alignment horizontal="left" vertical="center" wrapText="1" indent="1"/>
    </xf>
    <xf numFmtId="0" fontId="8" fillId="0" borderId="0" xfId="0" applyFont="1"/>
    <xf numFmtId="1" fontId="3" fillId="0" borderId="13" xfId="0" applyNumberFormat="1" applyFont="1" applyFill="1" applyBorder="1" applyAlignment="1">
      <alignment horizontal="center" vertical="center" wrapText="1"/>
    </xf>
    <xf numFmtId="49" fontId="7" fillId="0" borderId="17" xfId="0" applyNumberFormat="1" applyFont="1" applyFill="1" applyBorder="1" applyAlignment="1">
      <alignment horizontal="left" vertical="center" wrapText="1" indent="1"/>
    </xf>
    <xf numFmtId="49" fontId="7" fillId="0" borderId="13" xfId="0" applyNumberFormat="1" applyFont="1" applyBorder="1" applyAlignment="1">
      <alignment vertical="center" wrapText="1"/>
    </xf>
    <xf numFmtId="0" fontId="7"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7" fillId="0" borderId="13" xfId="45" applyFont="1" applyBorder="1" applyAlignment="1">
      <alignment horizontal="center" vertical="center" wrapText="1"/>
    </xf>
    <xf numFmtId="3" fontId="8" fillId="0" borderId="13" xfId="45" applyNumberFormat="1" applyFont="1" applyBorder="1" applyAlignment="1">
      <alignment horizontal="center" vertical="center" wrapText="1"/>
    </xf>
    <xf numFmtId="0" fontId="7" fillId="0" borderId="14" xfId="45" applyFont="1" applyBorder="1" applyAlignment="1">
      <alignment horizontal="center" vertical="center" wrapText="1"/>
    </xf>
    <xf numFmtId="3" fontId="8" fillId="0" borderId="15" xfId="45" applyNumberFormat="1" applyFont="1" applyBorder="1" applyAlignment="1">
      <alignment vertical="center" wrapText="1"/>
    </xf>
    <xf numFmtId="3" fontId="8" fillId="0" borderId="14" xfId="45" applyNumberFormat="1" applyFont="1" applyBorder="1" applyAlignment="1">
      <alignment horizontal="center" vertical="center" wrapText="1"/>
    </xf>
    <xf numFmtId="3" fontId="8" fillId="0" borderId="16" xfId="45"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13" xfId="0" applyFont="1" applyBorder="1" applyAlignment="1">
      <alignment horizontal="left" vertical="center" wrapText="1" indent="1"/>
    </xf>
    <xf numFmtId="0" fontId="8" fillId="0" borderId="13" xfId="0" applyFont="1" applyBorder="1" applyAlignment="1">
      <alignment horizontal="center" vertical="center" wrapText="1"/>
    </xf>
    <xf numFmtId="0" fontId="7" fillId="0" borderId="15" xfId="0" applyFont="1" applyBorder="1" applyAlignment="1">
      <alignment horizontal="left" vertical="center" wrapText="1" indent="1"/>
    </xf>
    <xf numFmtId="0" fontId="7" fillId="0" borderId="19" xfId="0" applyFont="1" applyBorder="1" applyAlignment="1">
      <alignment horizontal="left" vertical="center" wrapText="1" indent="1"/>
    </xf>
    <xf numFmtId="49" fontId="8" fillId="0" borderId="13" xfId="0" applyNumberFormat="1" applyFont="1" applyBorder="1" applyAlignment="1">
      <alignment horizontal="left" vertical="center" wrapText="1" indent="1"/>
    </xf>
    <xf numFmtId="0" fontId="8" fillId="0" borderId="0" xfId="0" applyFont="1" applyFill="1" applyAlignment="1">
      <alignment vertical="center" wrapText="1"/>
    </xf>
    <xf numFmtId="0" fontId="8" fillId="0" borderId="0" xfId="0" applyFont="1" applyFill="1" applyAlignment="1">
      <alignment horizontal="left" vertical="center" wrapText="1" indent="1"/>
    </xf>
    <xf numFmtId="0" fontId="8" fillId="0" borderId="0" xfId="0" applyFont="1" applyFill="1" applyAlignment="1">
      <alignment horizontal="left" vertical="center" wrapText="1" indent="3"/>
    </xf>
    <xf numFmtId="0" fontId="8" fillId="0" borderId="0" xfId="0" applyFont="1" applyFill="1" applyAlignment="1">
      <alignment horizontal="left" vertical="center" wrapText="1" indent="2"/>
    </xf>
    <xf numFmtId="0" fontId="2" fillId="0" borderId="20" xfId="0" applyFont="1" applyBorder="1" applyAlignment="1">
      <alignment horizontal="center" vertical="center" wrapText="1"/>
    </xf>
    <xf numFmtId="0" fontId="33" fillId="0" borderId="0" xfId="0" applyFont="1" applyBorder="1"/>
    <xf numFmtId="49" fontId="3" fillId="0" borderId="19" xfId="0" applyNumberFormat="1" applyFont="1" applyBorder="1" applyAlignment="1">
      <alignment horizontal="left" vertical="center" wrapText="1" indent="1"/>
    </xf>
    <xf numFmtId="0" fontId="7" fillId="0" borderId="17" xfId="0" applyFont="1" applyFill="1" applyBorder="1" applyAlignment="1">
      <alignment horizontal="left" vertical="center" wrapText="1" indent="1"/>
    </xf>
    <xf numFmtId="0" fontId="3" fillId="0" borderId="0" xfId="0" applyFont="1" applyFill="1" applyAlignment="1">
      <alignment vertical="center" wrapText="1"/>
    </xf>
    <xf numFmtId="0" fontId="0" fillId="0" borderId="0" xfId="0" applyFill="1"/>
    <xf numFmtId="0" fontId="30" fillId="0" borderId="0" xfId="0" applyFont="1" applyFill="1" applyAlignment="1">
      <alignment vertical="center" wrapText="1"/>
    </xf>
    <xf numFmtId="0" fontId="2" fillId="0" borderId="22" xfId="0" applyFont="1" applyBorder="1" applyAlignment="1">
      <alignment vertical="center" wrapText="1"/>
    </xf>
    <xf numFmtId="0" fontId="8" fillId="35" borderId="14" xfId="0" applyFont="1" applyFill="1" applyBorder="1" applyAlignment="1">
      <alignment horizontal="left" vertical="center" wrapText="1" indent="1"/>
    </xf>
    <xf numFmtId="0" fontId="36" fillId="0" borderId="0" xfId="0" applyFont="1"/>
    <xf numFmtId="0" fontId="7" fillId="0" borderId="23" xfId="0" applyFont="1" applyFill="1" applyBorder="1" applyAlignment="1">
      <alignment horizontal="center" vertical="center" wrapText="1"/>
    </xf>
    <xf numFmtId="0" fontId="7" fillId="0" borderId="0" xfId="0" applyFont="1" applyFill="1" applyAlignment="1">
      <alignment vertical="center" wrapText="1"/>
    </xf>
    <xf numFmtId="49" fontId="9" fillId="0" borderId="0" xfId="0" applyNumberFormat="1" applyFont="1" applyAlignment="1">
      <alignment horizontal="left" vertical="center" wrapText="1" indent="1"/>
    </xf>
    <xf numFmtId="49" fontId="8" fillId="0" borderId="13" xfId="0" applyNumberFormat="1" applyFont="1" applyFill="1" applyBorder="1" applyAlignment="1">
      <alignment horizontal="left" vertical="center" wrapText="1" indent="1"/>
    </xf>
    <xf numFmtId="0" fontId="0" fillId="0" borderId="0" xfId="0" applyAlignment="1">
      <alignment wrapText="1"/>
    </xf>
    <xf numFmtId="1" fontId="7" fillId="24" borderId="13" xfId="0" applyNumberFormat="1" applyFont="1" applyFill="1" applyBorder="1" applyAlignment="1">
      <alignment horizontal="right" vertical="center" wrapText="1" indent="1"/>
    </xf>
    <xf numFmtId="0" fontId="8" fillId="0" borderId="15" xfId="0" applyFont="1" applyFill="1" applyBorder="1" applyAlignment="1">
      <alignment horizontal="center" vertical="center" wrapText="1"/>
    </xf>
    <xf numFmtId="3" fontId="2" fillId="0" borderId="14" xfId="0" applyNumberFormat="1" applyFont="1" applyFill="1" applyBorder="1" applyAlignment="1">
      <alignment horizontal="right" vertical="center" wrapText="1" indent="1"/>
    </xf>
    <xf numFmtId="49" fontId="3" fillId="0" borderId="0" xfId="0" applyNumberFormat="1" applyFont="1" applyAlignment="1">
      <alignment horizontal="left" wrapText="1"/>
    </xf>
    <xf numFmtId="0" fontId="3" fillId="0" borderId="0" xfId="0" applyFont="1" applyAlignment="1">
      <alignment horizontal="justify"/>
    </xf>
    <xf numFmtId="0" fontId="3" fillId="0" borderId="16" xfId="0" applyFont="1" applyFill="1" applyBorder="1" applyAlignment="1">
      <alignment horizontal="center" vertical="center"/>
    </xf>
    <xf numFmtId="0" fontId="2" fillId="0" borderId="17" xfId="0" applyFont="1" applyFill="1" applyBorder="1" applyAlignment="1">
      <alignment horizontal="left" wrapText="1" indent="1"/>
    </xf>
    <xf numFmtId="49" fontId="3" fillId="0" borderId="0" xfId="0" applyNumberFormat="1" applyFont="1" applyAlignment="1">
      <alignment horizontal="left" wrapText="1" indent="1"/>
    </xf>
    <xf numFmtId="0" fontId="3" fillId="0" borderId="0" xfId="0" applyFont="1" applyAlignment="1">
      <alignment vertical="center"/>
    </xf>
    <xf numFmtId="0" fontId="0" fillId="0" borderId="0" xfId="0" applyAlignment="1">
      <alignment vertical="center"/>
    </xf>
    <xf numFmtId="0" fontId="25" fillId="0" borderId="0" xfId="0" applyFont="1" applyBorder="1" applyAlignment="1">
      <alignment vertical="center"/>
    </xf>
    <xf numFmtId="0" fontId="2" fillId="0" borderId="15" xfId="0" applyFont="1" applyFill="1" applyBorder="1" applyAlignment="1">
      <alignment horizontal="center" vertical="center" wrapText="1"/>
    </xf>
    <xf numFmtId="0" fontId="25" fillId="35" borderId="14" xfId="0" applyFont="1" applyFill="1" applyBorder="1" applyAlignment="1">
      <alignment horizontal="left" vertical="center" wrapText="1" indent="1"/>
    </xf>
    <xf numFmtId="0" fontId="8" fillId="35" borderId="26" xfId="0" applyFont="1" applyFill="1" applyBorder="1" applyAlignment="1">
      <alignment horizontal="left" vertical="center" wrapText="1" indent="1"/>
    </xf>
    <xf numFmtId="0" fontId="8" fillId="0" borderId="13" xfId="0" applyFont="1" applyBorder="1" applyAlignment="1">
      <alignment horizontal="left" vertical="top" wrapText="1" indent="1"/>
    </xf>
    <xf numFmtId="3" fontId="7" fillId="24" borderId="14" xfId="0" applyNumberFormat="1"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7" fillId="24" borderId="18" xfId="0" applyNumberFormat="1" applyFont="1" applyFill="1" applyBorder="1" applyAlignment="1">
      <alignment horizontal="right" vertical="center" wrapText="1" indent="1"/>
    </xf>
    <xf numFmtId="3" fontId="3" fillId="35" borderId="19" xfId="0" applyNumberFormat="1" applyFont="1" applyFill="1" applyBorder="1" applyAlignment="1">
      <alignment horizontal="right" vertical="center" wrapText="1" indent="1"/>
    </xf>
    <xf numFmtId="3" fontId="7" fillId="24" borderId="19" xfId="0" applyNumberFormat="1" applyFont="1" applyFill="1" applyBorder="1" applyAlignment="1">
      <alignment horizontal="right" vertical="center" wrapText="1" indent="1"/>
    </xf>
    <xf numFmtId="3" fontId="2" fillId="24" borderId="17" xfId="0" applyNumberFormat="1" applyFont="1" applyFill="1" applyBorder="1" applyAlignment="1">
      <alignment horizontal="right" vertical="center" wrapText="1" indent="1"/>
    </xf>
    <xf numFmtId="1" fontId="3" fillId="35" borderId="13" xfId="0" applyNumberFormat="1" applyFont="1" applyFill="1" applyBorder="1" applyAlignment="1">
      <alignment horizontal="right" vertical="center" wrapText="1" indent="1"/>
    </xf>
    <xf numFmtId="166" fontId="3" fillId="35" borderId="13" xfId="27" applyNumberFormat="1" applyFont="1" applyFill="1" applyBorder="1" applyAlignment="1">
      <alignment horizontal="right" vertical="center" wrapText="1" indent="1"/>
    </xf>
    <xf numFmtId="166" fontId="3" fillId="37" borderId="13" xfId="27" applyNumberFormat="1" applyFont="1" applyFill="1" applyBorder="1" applyAlignment="1">
      <alignment horizontal="right" vertical="center" wrapText="1" indent="1"/>
    </xf>
    <xf numFmtId="3" fontId="7" fillId="37" borderId="13" xfId="0" applyNumberFormat="1" applyFont="1" applyFill="1" applyBorder="1" applyAlignment="1">
      <alignment horizontal="right" vertical="center" wrapText="1" indent="1"/>
    </xf>
    <xf numFmtId="3" fontId="7" fillId="35" borderId="20" xfId="0" applyNumberFormat="1" applyFont="1" applyFill="1" applyBorder="1" applyAlignment="1">
      <alignment horizontal="right" vertical="center" wrapText="1" indent="1"/>
    </xf>
    <xf numFmtId="3" fontId="8" fillId="0" borderId="13"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3" fontId="7" fillId="24" borderId="27" xfId="0" applyNumberFormat="1" applyFont="1" applyFill="1" applyBorder="1" applyAlignment="1">
      <alignment horizontal="right" vertical="center" wrapText="1" indent="1"/>
    </xf>
    <xf numFmtId="3" fontId="7" fillId="35" borderId="27" xfId="0" applyNumberFormat="1" applyFont="1" applyFill="1" applyBorder="1" applyAlignment="1">
      <alignment horizontal="right" vertical="center" wrapText="1" indent="1"/>
    </xf>
    <xf numFmtId="3" fontId="7" fillId="24" borderId="20" xfId="0" applyNumberFormat="1" applyFont="1" applyFill="1" applyBorder="1" applyAlignment="1">
      <alignment horizontal="right" vertical="center" wrapText="1" indent="1"/>
    </xf>
    <xf numFmtId="3" fontId="7" fillId="24" borderId="28" xfId="0" applyNumberFormat="1" applyFont="1" applyFill="1" applyBorder="1" applyAlignment="1">
      <alignment horizontal="right" vertical="center" wrapText="1" indent="1"/>
    </xf>
    <xf numFmtId="3" fontId="8" fillId="0" borderId="17"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3" fontId="8" fillId="35" borderId="19" xfId="0" applyNumberFormat="1" applyFont="1" applyFill="1" applyBorder="1" applyAlignment="1">
      <alignment horizontal="right" vertical="center" wrapText="1" indent="1"/>
    </xf>
    <xf numFmtId="3" fontId="3" fillId="0" borderId="19" xfId="0" applyNumberFormat="1" applyFont="1" applyFill="1" applyBorder="1" applyAlignment="1">
      <alignment horizontal="right" vertical="center" wrapText="1" indent="1"/>
    </xf>
    <xf numFmtId="1" fontId="3" fillId="35" borderId="14" xfId="0" applyNumberFormat="1" applyFont="1" applyFill="1" applyBorder="1" applyAlignment="1">
      <alignment horizontal="right" vertical="center" wrapText="1" indent="1"/>
    </xf>
    <xf numFmtId="1" fontId="3" fillId="35" borderId="19" xfId="0" applyNumberFormat="1" applyFont="1" applyFill="1" applyBorder="1" applyAlignment="1">
      <alignment horizontal="right" vertical="center" wrapText="1" indent="1"/>
    </xf>
    <xf numFmtId="1" fontId="3" fillId="35" borderId="26" xfId="0" applyNumberFormat="1" applyFont="1" applyFill="1" applyBorder="1" applyAlignment="1">
      <alignment horizontal="right" vertical="center" wrapText="1" indent="1"/>
    </xf>
    <xf numFmtId="1" fontId="7" fillId="0" borderId="17" xfId="0" applyNumberFormat="1" applyFont="1" applyFill="1" applyBorder="1" applyAlignment="1">
      <alignment horizontal="right" vertical="center" wrapText="1" indent="1"/>
    </xf>
    <xf numFmtId="0" fontId="84" fillId="0" borderId="0" xfId="41"/>
    <xf numFmtId="0" fontId="10" fillId="0" borderId="13" xfId="0" applyFont="1" applyFill="1" applyBorder="1" applyAlignment="1">
      <alignment horizontal="left" vertical="center" wrapText="1" indent="1"/>
    </xf>
    <xf numFmtId="0" fontId="8" fillId="32" borderId="15" xfId="0" applyFont="1" applyFill="1" applyBorder="1" applyAlignment="1">
      <alignment vertical="center" wrapText="1"/>
    </xf>
    <xf numFmtId="0" fontId="4" fillId="0" borderId="0" xfId="0" applyFont="1" applyBorder="1" applyAlignment="1">
      <alignment horizontal="center" vertical="center" wrapText="1"/>
    </xf>
    <xf numFmtId="0" fontId="7" fillId="0" borderId="0" xfId="0" applyFont="1" applyBorder="1" applyAlignment="1">
      <alignment horizontal="left" vertical="center" wrapText="1"/>
    </xf>
    <xf numFmtId="0" fontId="8" fillId="0" borderId="0" xfId="44" applyFont="1" applyAlignment="1">
      <alignment vertical="center" wrapText="1"/>
    </xf>
    <xf numFmtId="0" fontId="7" fillId="0" borderId="0" xfId="44" applyFont="1" applyAlignment="1">
      <alignment horizontal="center" vertical="center" wrapText="1"/>
    </xf>
    <xf numFmtId="0" fontId="0" fillId="0" borderId="0" xfId="0" applyNumberFormat="1" applyAlignment="1">
      <alignment vertical="center" wrapText="1"/>
    </xf>
    <xf numFmtId="165" fontId="62" fillId="37" borderId="13" xfId="76" quotePrefix="1" applyNumberFormat="1" applyFont="1" applyFill="1" applyBorder="1" applyAlignment="1" applyProtection="1">
      <alignment horizontal="left" vertical="center" wrapText="1" indent="1"/>
      <protection locked="0"/>
    </xf>
    <xf numFmtId="165" fontId="61" fillId="37" borderId="13" xfId="84" quotePrefix="1" applyNumberFormat="1" applyFont="1" applyFill="1" applyBorder="1" applyAlignment="1" applyProtection="1">
      <alignment horizontal="left" vertical="center" wrapText="1" indent="1"/>
      <protection locked="0"/>
    </xf>
    <xf numFmtId="165" fontId="61" fillId="37" borderId="13" xfId="83" quotePrefix="1" applyNumberFormat="1" applyFont="1" applyFill="1" applyBorder="1" applyProtection="1">
      <alignment horizontal="left" vertical="center" indent="1"/>
      <protection locked="0"/>
    </xf>
    <xf numFmtId="0" fontId="8" fillId="0" borderId="13" xfId="0" applyFont="1" applyBorder="1"/>
    <xf numFmtId="165" fontId="62" fillId="37" borderId="13" xfId="51" quotePrefix="1" applyNumberFormat="1" applyFont="1" applyFill="1" applyBorder="1">
      <alignment horizontal="left" vertical="center" indent="1"/>
    </xf>
    <xf numFmtId="165" fontId="62" fillId="37" borderId="13" xfId="51" applyNumberFormat="1" applyFont="1" applyFill="1" applyBorder="1">
      <alignment horizontal="left" vertical="center" indent="1"/>
    </xf>
    <xf numFmtId="165" fontId="61" fillId="37" borderId="13" xfId="83" applyNumberFormat="1" applyFont="1" applyFill="1" applyBorder="1" applyAlignment="1" applyProtection="1">
      <alignment vertical="center"/>
      <protection locked="0"/>
    </xf>
    <xf numFmtId="165" fontId="62" fillId="37" borderId="13" xfId="83" quotePrefix="1" applyNumberFormat="1" applyFont="1" applyFill="1" applyBorder="1" applyProtection="1">
      <alignment horizontal="left" vertical="center" indent="1"/>
      <protection locked="0"/>
    </xf>
    <xf numFmtId="165" fontId="61" fillId="37" borderId="13" xfId="84" applyNumberFormat="1" applyFont="1" applyFill="1" applyBorder="1" applyAlignment="1" applyProtection="1">
      <alignment horizontal="left" vertical="center" wrapText="1" indent="1"/>
      <protection locked="0"/>
    </xf>
    <xf numFmtId="49" fontId="8" fillId="0" borderId="20" xfId="42" applyNumberFormat="1" applyFont="1" applyBorder="1" applyAlignment="1">
      <alignment horizontal="center"/>
    </xf>
    <xf numFmtId="49" fontId="8" fillId="0" borderId="35" xfId="42" applyNumberFormat="1" applyFont="1" applyBorder="1" applyAlignment="1">
      <alignment horizontal="center"/>
    </xf>
    <xf numFmtId="49" fontId="8" fillId="0" borderId="37" xfId="42" applyNumberFormat="1" applyFont="1" applyBorder="1" applyAlignment="1">
      <alignment horizontal="center"/>
    </xf>
    <xf numFmtId="0" fontId="8" fillId="0" borderId="29" xfId="42" applyFont="1" applyBorder="1"/>
    <xf numFmtId="0" fontId="8" fillId="0" borderId="13" xfId="42" applyFont="1" applyBorder="1"/>
    <xf numFmtId="0" fontId="8" fillId="0" borderId="19" xfId="42" applyFont="1" applyBorder="1"/>
    <xf numFmtId="0" fontId="7" fillId="0" borderId="42" xfId="0" applyFont="1" applyFill="1" applyBorder="1" applyAlignment="1">
      <alignment horizontal="center" vertical="center" wrapText="1"/>
    </xf>
    <xf numFmtId="0" fontId="7" fillId="35" borderId="43" xfId="0" applyFont="1" applyFill="1" applyBorder="1" applyAlignment="1">
      <alignment horizontal="left" vertical="center" wrapText="1" indent="1"/>
    </xf>
    <xf numFmtId="0" fontId="8" fillId="0" borderId="43" xfId="0" applyFont="1" applyFill="1" applyBorder="1" applyAlignment="1">
      <alignment horizontal="left" vertical="center" wrapText="1" indent="1"/>
    </xf>
    <xf numFmtId="0" fontId="8" fillId="36" borderId="44" xfId="0" applyFont="1" applyFill="1" applyBorder="1" applyAlignment="1">
      <alignment horizontal="left" vertical="center" wrapText="1" indent="1"/>
    </xf>
    <xf numFmtId="0" fontId="8" fillId="0" borderId="45" xfId="0" applyFont="1" applyFill="1" applyBorder="1" applyAlignment="1">
      <alignment horizontal="left" vertical="center" wrapText="1" indent="1"/>
    </xf>
    <xf numFmtId="0" fontId="8" fillId="37" borderId="43" xfId="0" applyFont="1" applyFill="1" applyBorder="1" applyAlignment="1">
      <alignment horizontal="left" vertical="center" wrapText="1" indent="1"/>
    </xf>
    <xf numFmtId="0" fontId="8" fillId="0" borderId="44" xfId="0" applyFont="1" applyFill="1" applyBorder="1" applyAlignment="1">
      <alignment horizontal="left" vertical="center" wrapText="1" indent="1"/>
    </xf>
    <xf numFmtId="0" fontId="25" fillId="0" borderId="29" xfId="42" applyFont="1" applyBorder="1"/>
    <xf numFmtId="49" fontId="25" fillId="0" borderId="37" xfId="42" applyNumberFormat="1" applyFont="1" applyBorder="1" applyAlignment="1">
      <alignment horizontal="center"/>
    </xf>
    <xf numFmtId="0" fontId="25" fillId="0" borderId="13" xfId="42" applyFont="1" applyBorder="1"/>
    <xf numFmtId="49" fontId="25" fillId="0" borderId="20" xfId="42" applyNumberFormat="1" applyFont="1" applyBorder="1" applyAlignment="1">
      <alignment horizontal="center"/>
    </xf>
    <xf numFmtId="0" fontId="25" fillId="0" borderId="13" xfId="42" applyFont="1" applyBorder="1" applyAlignment="1">
      <alignment vertical="center"/>
    </xf>
    <xf numFmtId="49" fontId="59" fillId="32" borderId="20" xfId="42" applyNumberFormat="1" applyFont="1" applyFill="1" applyBorder="1" applyAlignment="1">
      <alignment horizontal="center"/>
    </xf>
    <xf numFmtId="49" fontId="59" fillId="0" borderId="20" xfId="42" applyNumberFormat="1" applyFont="1" applyBorder="1" applyAlignment="1">
      <alignment horizontal="center"/>
    </xf>
    <xf numFmtId="0" fontId="25" fillId="0" borderId="22" xfId="42" applyFont="1" applyBorder="1" applyAlignment="1">
      <alignment horizontal="left" indent="1"/>
    </xf>
    <xf numFmtId="0" fontId="25" fillId="0" borderId="15" xfId="42" applyFont="1" applyBorder="1" applyAlignment="1">
      <alignment horizontal="left" indent="1"/>
    </xf>
    <xf numFmtId="0" fontId="25" fillId="0" borderId="15" xfId="42" applyFont="1" applyFill="1" applyBorder="1" applyAlignment="1">
      <alignment horizontal="left" indent="1"/>
    </xf>
    <xf numFmtId="0" fontId="8" fillId="0" borderId="0" xfId="0" applyFont="1" applyBorder="1"/>
    <xf numFmtId="0" fontId="13" fillId="0" borderId="35" xfId="0" applyFont="1" applyBorder="1" applyAlignment="1">
      <alignment horizontal="center"/>
    </xf>
    <xf numFmtId="0" fontId="39" fillId="0" borderId="48" xfId="35" applyFont="1" applyBorder="1" applyAlignment="1" applyProtection="1">
      <alignment horizontal="center"/>
    </xf>
    <xf numFmtId="0" fontId="8" fillId="0" borderId="50" xfId="0" applyFont="1" applyBorder="1"/>
    <xf numFmtId="165" fontId="3" fillId="0" borderId="0" xfId="0" applyNumberFormat="1" applyFont="1" applyBorder="1"/>
    <xf numFmtId="165" fontId="3" fillId="0" borderId="0" xfId="0" applyNumberFormat="1" applyFont="1" applyBorder="1" applyAlignment="1">
      <alignment wrapText="1"/>
    </xf>
    <xf numFmtId="0" fontId="30" fillId="0" borderId="0" xfId="0" applyFont="1" applyBorder="1" applyAlignment="1">
      <alignment horizontal="left"/>
    </xf>
    <xf numFmtId="0" fontId="30" fillId="0" borderId="0" xfId="0" applyFont="1" applyBorder="1" applyAlignment="1">
      <alignment horizontal="left" vertical="center"/>
    </xf>
    <xf numFmtId="0" fontId="86" fillId="0" borderId="0" xfId="0" applyFont="1" applyFill="1" applyAlignment="1">
      <alignment vertical="center" wrapText="1"/>
    </xf>
    <xf numFmtId="0" fontId="19" fillId="0" borderId="0" xfId="0" applyFont="1" applyAlignment="1"/>
    <xf numFmtId="0" fontId="88" fillId="0" borderId="0" xfId="0" applyFont="1"/>
    <xf numFmtId="0" fontId="87" fillId="0" borderId="43" xfId="0" applyFont="1" applyFill="1" applyBorder="1" applyAlignment="1">
      <alignment horizontal="left" vertical="center" wrapText="1" indent="1"/>
    </xf>
    <xf numFmtId="0" fontId="68" fillId="0" borderId="0" xfId="0" applyFont="1" applyFill="1" applyAlignment="1">
      <alignment horizontal="left" vertical="center" indent="1"/>
    </xf>
    <xf numFmtId="3" fontId="8" fillId="0" borderId="0" xfId="45" applyNumberFormat="1" applyFont="1" applyBorder="1" applyAlignment="1">
      <alignment horizontal="center" vertical="center" wrapText="1"/>
    </xf>
    <xf numFmtId="0" fontId="69" fillId="0" borderId="14" xfId="0" applyFont="1" applyFill="1" applyBorder="1" applyAlignment="1">
      <alignment horizontal="center" vertical="center" wrapText="1"/>
    </xf>
    <xf numFmtId="49" fontId="7" fillId="0" borderId="13" xfId="43" applyNumberFormat="1" applyFont="1" applyBorder="1" applyAlignment="1">
      <alignment horizontal="left" vertical="center" wrapText="1" indent="1"/>
    </xf>
    <xf numFmtId="3" fontId="7" fillId="24" borderId="13" xfId="43" applyNumberFormat="1" applyFont="1" applyFill="1" applyBorder="1" applyAlignment="1">
      <alignment horizontal="right" vertical="center" wrapText="1" indent="1"/>
    </xf>
    <xf numFmtId="3" fontId="3" fillId="35" borderId="13" xfId="43" applyNumberFormat="1" applyFont="1" applyFill="1" applyBorder="1" applyAlignment="1">
      <alignment horizontal="right" vertical="center" wrapText="1" indent="1"/>
    </xf>
    <xf numFmtId="3" fontId="3" fillId="35" borderId="19" xfId="43" applyNumberFormat="1" applyFont="1" applyFill="1" applyBorder="1" applyAlignment="1">
      <alignment horizontal="right" vertical="center" wrapText="1" indent="1"/>
    </xf>
    <xf numFmtId="0" fontId="3" fillId="0" borderId="19" xfId="43" applyFont="1" applyBorder="1" applyAlignment="1">
      <alignment horizontal="left" vertical="top" wrapText="1" indent="1"/>
    </xf>
    <xf numFmtId="0" fontId="10" fillId="0" borderId="0" xfId="0" applyFont="1"/>
    <xf numFmtId="0" fontId="3" fillId="0" borderId="15" xfId="0" applyFont="1" applyFill="1" applyBorder="1" applyAlignment="1">
      <alignment horizontal="center" vertical="center"/>
    </xf>
    <xf numFmtId="0" fontId="25" fillId="0" borderId="43" xfId="0" applyFont="1" applyFill="1" applyBorder="1" applyAlignment="1">
      <alignment horizontal="left" vertical="center" wrapText="1" indent="1"/>
    </xf>
    <xf numFmtId="0" fontId="89" fillId="0" borderId="0" xfId="0" applyFont="1" applyAlignment="1">
      <alignment vertical="center"/>
    </xf>
    <xf numFmtId="0" fontId="86" fillId="0" borderId="0" xfId="0" applyFont="1" applyAlignment="1">
      <alignment wrapText="1"/>
    </xf>
    <xf numFmtId="0" fontId="39" fillId="0" borderId="20" xfId="35" applyFont="1" applyBorder="1" applyAlignment="1" applyProtection="1">
      <alignment horizontal="center"/>
    </xf>
    <xf numFmtId="0" fontId="39" fillId="0" borderId="37" xfId="35" applyFont="1" applyBorder="1" applyAlignment="1" applyProtection="1">
      <alignment horizontal="center"/>
    </xf>
    <xf numFmtId="0" fontId="8" fillId="0" borderId="52" xfId="0" applyFont="1" applyBorder="1"/>
    <xf numFmtId="0" fontId="87" fillId="37" borderId="43" xfId="0" applyFont="1" applyFill="1" applyBorder="1" applyAlignment="1">
      <alignment horizontal="left" vertical="center" wrapText="1" indent="1"/>
    </xf>
    <xf numFmtId="49" fontId="87" fillId="37" borderId="43" xfId="0" applyNumberFormat="1" applyFont="1" applyFill="1" applyBorder="1" applyAlignment="1">
      <alignment horizontal="left" vertical="center" wrapText="1" indent="1"/>
    </xf>
    <xf numFmtId="0" fontId="3" fillId="0" borderId="0" xfId="0" applyFont="1" applyFill="1" applyBorder="1"/>
    <xf numFmtId="0" fontId="2" fillId="0" borderId="0" xfId="0" applyFont="1" applyFill="1" applyBorder="1" applyAlignment="1">
      <alignment horizontal="center" vertical="center"/>
    </xf>
    <xf numFmtId="49" fontId="2" fillId="0" borderId="13" xfId="0" applyNumberFormat="1" applyFont="1" applyFill="1" applyBorder="1" applyAlignment="1">
      <alignment horizontal="left" vertical="center" wrapText="1"/>
    </xf>
    <xf numFmtId="0" fontId="3" fillId="0" borderId="0" xfId="0" applyFont="1" applyFill="1" applyBorder="1" applyAlignment="1">
      <alignment vertical="center"/>
    </xf>
    <xf numFmtId="0" fontId="3" fillId="0" borderId="16" xfId="0" applyFont="1" applyFill="1" applyBorder="1" applyAlignment="1">
      <alignment horizontal="center" vertical="center" wrapText="1"/>
    </xf>
    <xf numFmtId="49" fontId="3" fillId="0" borderId="0" xfId="0" applyNumberFormat="1" applyFont="1" applyFill="1" applyBorder="1" applyAlignment="1">
      <alignment horizontal="left" indent="1"/>
    </xf>
    <xf numFmtId="0" fontId="25" fillId="0" borderId="0" xfId="0" applyFont="1" applyFill="1" applyBorder="1" applyAlignment="1">
      <alignment vertical="center"/>
    </xf>
    <xf numFmtId="0" fontId="32" fillId="0" borderId="0" xfId="40" applyFont="1" applyAlignment="1">
      <alignment horizontal="center" vertical="center" wrapText="1"/>
    </xf>
    <xf numFmtId="0" fontId="3" fillId="0" borderId="0" xfId="40" applyFont="1"/>
    <xf numFmtId="0" fontId="3" fillId="0" borderId="0" xfId="40" applyFont="1" applyAlignment="1">
      <alignment horizontal="center"/>
    </xf>
    <xf numFmtId="0" fontId="2" fillId="0" borderId="15" xfId="40" applyFont="1" applyBorder="1" applyAlignment="1">
      <alignment horizontal="center" vertical="center" wrapText="1"/>
    </xf>
    <xf numFmtId="49" fontId="2" fillId="0" borderId="13" xfId="40" applyNumberFormat="1" applyFont="1" applyBorder="1" applyAlignment="1">
      <alignment horizontal="center" vertical="center" wrapText="1"/>
    </xf>
    <xf numFmtId="0" fontId="2" fillId="0" borderId="13" xfId="40" applyFont="1" applyBorder="1" applyAlignment="1">
      <alignment horizontal="center" vertical="center" wrapText="1"/>
    </xf>
    <xf numFmtId="0" fontId="2" fillId="0" borderId="14" xfId="40" applyFont="1" applyBorder="1" applyAlignment="1">
      <alignment horizontal="center" vertical="center" wrapText="1"/>
    </xf>
    <xf numFmtId="0" fontId="3" fillId="0" borderId="15" xfId="40" applyFont="1" applyBorder="1" applyAlignment="1">
      <alignment horizontal="center" wrapText="1"/>
    </xf>
    <xf numFmtId="49" fontId="2" fillId="0" borderId="13" xfId="40" applyNumberFormat="1" applyFont="1" applyBorder="1" applyAlignment="1">
      <alignment vertical="top" wrapText="1"/>
    </xf>
    <xf numFmtId="3" fontId="3" fillId="0" borderId="13" xfId="40" applyNumberFormat="1" applyFont="1" applyFill="1" applyBorder="1" applyAlignment="1">
      <alignment horizontal="center" wrapText="1"/>
    </xf>
    <xf numFmtId="0" fontId="3" fillId="0" borderId="15" xfId="40" applyFont="1" applyBorder="1" applyAlignment="1">
      <alignment horizontal="center" vertical="center" wrapText="1"/>
    </xf>
    <xf numFmtId="49" fontId="2" fillId="0" borderId="13" xfId="40" applyNumberFormat="1" applyFont="1" applyBorder="1" applyAlignment="1">
      <alignment horizontal="left" vertical="center" wrapText="1" indent="1"/>
    </xf>
    <xf numFmtId="3" fontId="7" fillId="24" borderId="13" xfId="40" applyNumberFormat="1" applyFont="1" applyFill="1" applyBorder="1" applyAlignment="1">
      <alignment horizontal="right" vertical="center" wrapText="1" indent="1"/>
    </xf>
    <xf numFmtId="49" fontId="3" fillId="0" borderId="13" xfId="40" applyNumberFormat="1" applyFont="1" applyBorder="1" applyAlignment="1">
      <alignment horizontal="left" vertical="center" wrapText="1" indent="1"/>
    </xf>
    <xf numFmtId="0" fontId="3" fillId="0" borderId="0" xfId="40" applyFont="1" applyFill="1" applyAlignment="1">
      <alignment horizontal="center"/>
    </xf>
    <xf numFmtId="0" fontId="3" fillId="0" borderId="0" xfId="40" applyFont="1" applyFill="1"/>
    <xf numFmtId="49" fontId="8" fillId="36" borderId="13" xfId="40" applyNumberFormat="1" applyFont="1" applyFill="1" applyBorder="1" applyAlignment="1">
      <alignment horizontal="left" vertical="center" wrapText="1" indent="1"/>
    </xf>
    <xf numFmtId="49" fontId="2" fillId="0" borderId="17" xfId="40" applyNumberFormat="1" applyFont="1" applyBorder="1" applyAlignment="1">
      <alignment horizontal="left" vertical="center" wrapText="1" indent="1"/>
    </xf>
    <xf numFmtId="0" fontId="3" fillId="0" borderId="0" xfId="40" applyFont="1" applyFill="1" applyBorder="1" applyAlignment="1">
      <alignment horizontal="center" vertical="center" wrapText="1"/>
    </xf>
    <xf numFmtId="49" fontId="2" fillId="0" borderId="0" xfId="40" applyNumberFormat="1" applyFont="1" applyFill="1" applyBorder="1" applyAlignment="1">
      <alignment horizontal="left" vertical="top" wrapText="1" indent="1"/>
    </xf>
    <xf numFmtId="3" fontId="7" fillId="0" borderId="0" xfId="40" applyNumberFormat="1" applyFont="1" applyFill="1" applyBorder="1" applyAlignment="1">
      <alignment horizontal="right" vertical="center" wrapText="1" indent="1"/>
    </xf>
    <xf numFmtId="0" fontId="8" fillId="0" borderId="0" xfId="40" applyFont="1" applyAlignment="1">
      <alignment horizontal="center"/>
    </xf>
    <xf numFmtId="0" fontId="8" fillId="0" borderId="0" xfId="40" applyFont="1"/>
    <xf numFmtId="49" fontId="8" fillId="0" borderId="0" xfId="40" applyNumberFormat="1" applyFont="1"/>
    <xf numFmtId="49" fontId="3" fillId="0" borderId="0" xfId="40" applyNumberFormat="1" applyFont="1"/>
    <xf numFmtId="0" fontId="3" fillId="0" borderId="20" xfId="0" applyFont="1" applyFill="1" applyBorder="1" applyAlignment="1">
      <alignment horizontal="center" vertical="center" wrapText="1"/>
    </xf>
    <xf numFmtId="0" fontId="90" fillId="0" borderId="0" xfId="0" applyFont="1"/>
    <xf numFmtId="0" fontId="8" fillId="0" borderId="21" xfId="35" applyFont="1" applyBorder="1" applyAlignment="1" applyProtection="1">
      <alignment horizontal="left" vertical="center" indent="1"/>
    </xf>
    <xf numFmtId="0" fontId="85" fillId="35" borderId="43" xfId="0" applyFont="1" applyFill="1" applyBorder="1" applyAlignment="1">
      <alignment horizontal="left" vertical="center" wrapText="1" indent="1"/>
    </xf>
    <xf numFmtId="0" fontId="88" fillId="0" borderId="0" xfId="0" applyFont="1" applyBorder="1" applyAlignment="1">
      <alignment horizontal="left" vertical="center"/>
    </xf>
    <xf numFmtId="3" fontId="3" fillId="0" borderId="14" xfId="0" applyNumberFormat="1" applyFont="1" applyFill="1" applyBorder="1" applyAlignment="1">
      <alignment horizontal="center" vertical="center" wrapText="1"/>
    </xf>
    <xf numFmtId="0" fontId="3" fillId="0" borderId="15" xfId="43" applyFont="1" applyBorder="1" applyAlignment="1">
      <alignment horizontal="center" vertical="center" wrapText="1"/>
    </xf>
    <xf numFmtId="3" fontId="7" fillId="24" borderId="14" xfId="43" applyNumberFormat="1" applyFont="1" applyFill="1" applyBorder="1" applyAlignment="1">
      <alignment horizontal="right" vertical="center" wrapText="1" indent="1"/>
    </xf>
    <xf numFmtId="0" fontId="3" fillId="0" borderId="16" xfId="43" applyFont="1" applyBorder="1" applyAlignment="1">
      <alignment horizontal="center" vertical="center" wrapText="1"/>
    </xf>
    <xf numFmtId="3" fontId="2" fillId="24" borderId="17" xfId="43" applyNumberFormat="1" applyFont="1" applyFill="1" applyBorder="1" applyAlignment="1">
      <alignment horizontal="right" vertical="center" wrapText="1" indent="1"/>
    </xf>
    <xf numFmtId="3" fontId="7" fillId="24" borderId="17" xfId="43" applyNumberFormat="1" applyFont="1" applyFill="1" applyBorder="1" applyAlignment="1">
      <alignment horizontal="right" vertical="center" wrapText="1" indent="1"/>
    </xf>
    <xf numFmtId="3" fontId="7" fillId="24" borderId="18" xfId="43" applyNumberFormat="1" applyFont="1" applyFill="1" applyBorder="1" applyAlignment="1">
      <alignment horizontal="right" vertical="center" wrapText="1" indent="1"/>
    </xf>
    <xf numFmtId="3" fontId="3" fillId="0" borderId="38" xfId="40" applyNumberFormat="1" applyFont="1" applyFill="1" applyBorder="1" applyAlignment="1">
      <alignment horizontal="center" wrapText="1"/>
    </xf>
    <xf numFmtId="49" fontId="8" fillId="0" borderId="13" xfId="40" applyNumberFormat="1" applyFont="1" applyBorder="1" applyAlignment="1">
      <alignment horizontal="left" vertical="center" wrapText="1" indent="1"/>
    </xf>
    <xf numFmtId="49" fontId="3" fillId="0" borderId="13" xfId="40" applyNumberFormat="1" applyFont="1" applyFill="1" applyBorder="1" applyAlignment="1">
      <alignment horizontal="left" vertical="center" wrapText="1" indent="1"/>
    </xf>
    <xf numFmtId="0" fontId="87" fillId="0" borderId="16" xfId="41" applyFont="1" applyBorder="1" applyAlignment="1">
      <alignment horizontal="center" vertical="center"/>
    </xf>
    <xf numFmtId="0" fontId="3" fillId="0" borderId="15" xfId="0" applyFont="1" applyBorder="1" applyAlignment="1">
      <alignment horizontal="center" vertical="top"/>
    </xf>
    <xf numFmtId="0" fontId="3" fillId="0" borderId="0" xfId="0" applyFont="1" applyAlignment="1">
      <alignment horizontal="left" vertical="center"/>
    </xf>
    <xf numFmtId="0" fontId="8" fillId="0" borderId="20" xfId="0" applyFont="1" applyBorder="1" applyAlignment="1">
      <alignment horizontal="left" vertical="center" wrapText="1" indent="1"/>
    </xf>
    <xf numFmtId="0" fontId="8" fillId="0" borderId="35" xfId="0" applyFont="1" applyBorder="1" applyAlignment="1">
      <alignment horizontal="left" vertical="center" wrapText="1" indent="1"/>
    </xf>
    <xf numFmtId="0" fontId="87" fillId="0" borderId="20" xfId="0" applyFont="1" applyBorder="1" applyAlignment="1">
      <alignment horizontal="left" vertical="center" wrapText="1" indent="1"/>
    </xf>
    <xf numFmtId="49" fontId="59" fillId="32" borderId="53" xfId="42" applyNumberFormat="1" applyFont="1" applyFill="1" applyBorder="1" applyAlignment="1">
      <alignment horizontal="center" vertical="center"/>
    </xf>
    <xf numFmtId="0" fontId="8" fillId="0" borderId="15" xfId="42" applyFont="1" applyBorder="1" applyAlignment="1">
      <alignment horizontal="left" indent="1"/>
    </xf>
    <xf numFmtId="0" fontId="8" fillId="0" borderId="22" xfId="42" applyFont="1" applyBorder="1" applyAlignment="1">
      <alignment horizontal="left" indent="1"/>
    </xf>
    <xf numFmtId="0" fontId="8" fillId="0" borderId="15" xfId="42" applyFont="1" applyFill="1" applyBorder="1" applyAlignment="1">
      <alignment horizontal="left" indent="1"/>
    </xf>
    <xf numFmtId="0" fontId="8" fillId="0" borderId="21" xfId="42" applyFont="1" applyFill="1" applyBorder="1" applyAlignment="1">
      <alignment horizontal="left" indent="1"/>
    </xf>
    <xf numFmtId="0" fontId="3" fillId="0" borderId="15" xfId="40" applyFont="1" applyFill="1" applyBorder="1" applyAlignment="1">
      <alignment horizontal="center" vertical="center" wrapText="1"/>
    </xf>
    <xf numFmtId="0" fontId="3" fillId="0" borderId="16" xfId="40" applyFont="1" applyFill="1" applyBorder="1" applyAlignment="1">
      <alignment horizontal="center" vertical="center" wrapText="1"/>
    </xf>
    <xf numFmtId="0" fontId="85" fillId="0" borderId="13" xfId="45" applyFont="1" applyBorder="1" applyAlignment="1">
      <alignment horizontal="center" vertical="center" wrapText="1"/>
    </xf>
    <xf numFmtId="0" fontId="87" fillId="0" borderId="19" xfId="42" applyFont="1" applyBorder="1"/>
    <xf numFmtId="49" fontId="91" fillId="0" borderId="17" xfId="43" applyNumberFormat="1" applyFont="1" applyBorder="1" applyAlignment="1">
      <alignment horizontal="left" vertical="center" wrapText="1" indent="1"/>
    </xf>
    <xf numFmtId="0" fontId="3" fillId="0" borderId="0" xfId="40" applyFont="1" applyAlignment="1">
      <alignment vertical="center" wrapText="1"/>
    </xf>
    <xf numFmtId="0" fontId="3" fillId="0" borderId="0" xfId="40" applyFont="1" applyBorder="1" applyAlignment="1">
      <alignment horizontal="center" vertical="center" wrapText="1"/>
    </xf>
    <xf numFmtId="0" fontId="7" fillId="0" borderId="0" xfId="40" applyFont="1" applyBorder="1" applyAlignment="1">
      <alignment horizontal="left" vertical="center" wrapText="1" indent="1"/>
    </xf>
    <xf numFmtId="49" fontId="35" fillId="0" borderId="0" xfId="40" applyNumberFormat="1" applyFont="1"/>
    <xf numFmtId="49" fontId="8" fillId="0" borderId="13" xfId="43" applyNumberFormat="1" applyFont="1" applyBorder="1" applyAlignment="1">
      <alignment horizontal="left" vertical="center" wrapText="1" indent="1"/>
    </xf>
    <xf numFmtId="3" fontId="3" fillId="35" borderId="13" xfId="43" applyNumberFormat="1" applyFont="1" applyFill="1" applyBorder="1" applyAlignment="1">
      <alignment horizontal="center" vertical="center" wrapText="1"/>
    </xf>
    <xf numFmtId="3" fontId="7" fillId="24" borderId="13" xfId="43" applyNumberFormat="1" applyFont="1" applyFill="1" applyBorder="1" applyAlignment="1">
      <alignment horizontal="center" vertical="center" wrapText="1"/>
    </xf>
    <xf numFmtId="3" fontId="7" fillId="24" borderId="14" xfId="43" applyNumberFormat="1" applyFont="1" applyFill="1" applyBorder="1" applyAlignment="1">
      <alignment horizontal="center" vertical="center" wrapText="1"/>
    </xf>
    <xf numFmtId="49" fontId="92" fillId="0" borderId="13" xfId="0" applyNumberFormat="1" applyFont="1" applyFill="1" applyBorder="1" applyAlignment="1">
      <alignment horizontal="left" vertical="top" wrapText="1" indent="1"/>
    </xf>
    <xf numFmtId="0" fontId="10" fillId="0" borderId="15" xfId="0" applyFont="1" applyBorder="1" applyAlignment="1">
      <alignment horizontal="center" vertical="center"/>
    </xf>
    <xf numFmtId="49" fontId="91" fillId="0" borderId="13" xfId="0" applyNumberFormat="1" applyFont="1" applyFill="1" applyBorder="1" applyAlignment="1">
      <alignment horizontal="left" vertical="top" wrapText="1" indent="1"/>
    </xf>
    <xf numFmtId="49" fontId="92" fillId="0" borderId="13" xfId="0" applyNumberFormat="1" applyFont="1" applyFill="1" applyBorder="1" applyAlignment="1">
      <alignment horizontal="left" wrapText="1" indent="1"/>
    </xf>
    <xf numFmtId="49" fontId="91" fillId="0" borderId="13" xfId="0" applyNumberFormat="1" applyFont="1" applyFill="1" applyBorder="1" applyAlignment="1">
      <alignment horizontal="left" vertical="top" wrapText="1"/>
    </xf>
    <xf numFmtId="49" fontId="92" fillId="0" borderId="13" xfId="0" applyNumberFormat="1" applyFont="1" applyFill="1" applyBorder="1" applyAlignment="1">
      <alignment horizontal="left" vertical="center" wrapText="1" indent="1"/>
    </xf>
    <xf numFmtId="49" fontId="92" fillId="0" borderId="13" xfId="0" applyNumberFormat="1" applyFont="1" applyFill="1" applyBorder="1" applyAlignment="1">
      <alignment horizontal="left" vertical="center" wrapText="1"/>
    </xf>
    <xf numFmtId="49" fontId="92" fillId="36" borderId="13" xfId="0" applyNumberFormat="1" applyFont="1" applyFill="1" applyBorder="1" applyAlignment="1">
      <alignment horizontal="left" vertical="top" wrapText="1" indent="1"/>
    </xf>
    <xf numFmtId="49" fontId="87" fillId="0" borderId="13" xfId="0" applyNumberFormat="1" applyFont="1" applyFill="1" applyBorder="1" applyAlignment="1">
      <alignment horizontal="left" vertical="center" wrapText="1" indent="1"/>
    </xf>
    <xf numFmtId="0" fontId="87" fillId="0" borderId="13" xfId="0" applyFont="1" applyFill="1" applyBorder="1" applyAlignment="1">
      <alignment vertical="center" wrapText="1"/>
    </xf>
    <xf numFmtId="0" fontId="87" fillId="0" borderId="15" xfId="0" applyFont="1" applyFill="1" applyBorder="1" applyAlignment="1">
      <alignment horizontal="right" vertical="center" wrapText="1" indent="1"/>
    </xf>
    <xf numFmtId="0" fontId="87" fillId="0" borderId="16" xfId="0" applyFont="1" applyFill="1" applyBorder="1" applyAlignment="1">
      <alignment horizontal="right" vertical="center" wrapText="1" indent="1"/>
    </xf>
    <xf numFmtId="0" fontId="87" fillId="0" borderId="22" xfId="0" applyFont="1" applyFill="1" applyBorder="1" applyAlignment="1">
      <alignment horizontal="right" vertical="center" wrapText="1" indent="1"/>
    </xf>
    <xf numFmtId="0" fontId="85" fillId="0" borderId="30" xfId="0" applyFont="1" applyBorder="1" applyAlignment="1">
      <alignment horizontal="center" vertical="center"/>
    </xf>
    <xf numFmtId="0" fontId="85" fillId="0" borderId="31" xfId="0" applyFont="1" applyBorder="1" applyAlignment="1">
      <alignment horizontal="center" vertical="center"/>
    </xf>
    <xf numFmtId="0" fontId="85" fillId="0" borderId="36" xfId="0" applyFont="1" applyBorder="1" applyAlignment="1">
      <alignment horizontal="center" vertical="center"/>
    </xf>
    <xf numFmtId="14" fontId="87" fillId="0" borderId="34" xfId="0" applyNumberFormat="1" applyFont="1" applyFill="1" applyBorder="1" applyAlignment="1">
      <alignment horizontal="center" vertical="center" wrapText="1"/>
    </xf>
    <xf numFmtId="14" fontId="87" fillId="0" borderId="14" xfId="0" applyNumberFormat="1" applyFont="1" applyFill="1" applyBorder="1" applyAlignment="1">
      <alignment horizontal="center" vertical="center" wrapText="1"/>
    </xf>
    <xf numFmtId="14" fontId="87" fillId="0" borderId="18"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Border="1" applyAlignment="1">
      <alignment horizontal="center" vertical="center" wrapText="1"/>
    </xf>
    <xf numFmtId="3" fontId="7" fillId="37" borderId="20" xfId="0" applyNumberFormat="1" applyFont="1" applyFill="1" applyBorder="1" applyAlignment="1">
      <alignment horizontal="right" vertical="center" wrapText="1" indent="1"/>
    </xf>
    <xf numFmtId="49" fontId="91" fillId="0" borderId="13" xfId="0" applyNumberFormat="1" applyFont="1" applyFill="1" applyBorder="1" applyAlignment="1">
      <alignment horizontal="left" vertical="center" wrapText="1" indent="1"/>
    </xf>
    <xf numFmtId="0" fontId="19" fillId="0" borderId="0" xfId="0" applyFont="1"/>
    <xf numFmtId="49" fontId="86" fillId="0" borderId="0" xfId="0" applyNumberFormat="1" applyFont="1" applyAlignment="1">
      <alignment horizontal="left" vertical="center"/>
    </xf>
    <xf numFmtId="0" fontId="87" fillId="43" borderId="13" xfId="0" applyFont="1" applyFill="1" applyBorder="1" applyAlignment="1">
      <alignment vertical="center" wrapText="1"/>
    </xf>
    <xf numFmtId="0" fontId="87" fillId="44" borderId="13" xfId="0" applyFont="1" applyFill="1" applyBorder="1" applyAlignment="1">
      <alignment vertical="center" wrapText="1"/>
    </xf>
    <xf numFmtId="0" fontId="87" fillId="45" borderId="29" xfId="0" applyFont="1" applyFill="1" applyBorder="1" applyAlignment="1">
      <alignment vertical="center" wrapText="1"/>
    </xf>
    <xf numFmtId="0" fontId="7" fillId="0" borderId="43" xfId="0" applyFont="1" applyFill="1" applyBorder="1" applyAlignment="1">
      <alignment horizontal="left" vertical="center" wrapText="1" indent="1"/>
    </xf>
    <xf numFmtId="0" fontId="86" fillId="0" borderId="0" xfId="0" applyFont="1"/>
    <xf numFmtId="3" fontId="67" fillId="0" borderId="0" xfId="0" applyNumberFormat="1" applyFont="1"/>
    <xf numFmtId="49" fontId="59" fillId="32" borderId="28" xfId="42" applyNumberFormat="1" applyFont="1" applyFill="1" applyBorder="1" applyAlignment="1">
      <alignment horizontal="center"/>
    </xf>
    <xf numFmtId="49" fontId="8" fillId="0" borderId="0" xfId="0" applyNumberFormat="1" applyFont="1" applyAlignment="1">
      <alignment horizontal="left" vertical="center"/>
    </xf>
    <xf numFmtId="0" fontId="2" fillId="0" borderId="15" xfId="0" applyFont="1" applyBorder="1" applyAlignment="1">
      <alignment horizontal="center" vertical="center" wrapText="1"/>
    </xf>
    <xf numFmtId="49" fontId="2" fillId="0" borderId="13" xfId="0" applyNumberFormat="1" applyFont="1" applyBorder="1" applyAlignment="1">
      <alignment horizontal="left" vertical="center" wrapText="1" inden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0" xfId="0" applyFont="1" applyAlignment="1"/>
    <xf numFmtId="0" fontId="3" fillId="0" borderId="0" xfId="0" applyFont="1" applyAlignment="1">
      <alignment vertical="top" wrapText="1"/>
    </xf>
    <xf numFmtId="0" fontId="87" fillId="0" borderId="15" xfId="35" applyFont="1" applyBorder="1" applyAlignment="1" applyProtection="1">
      <alignment horizontal="left" vertical="center" indent="1"/>
    </xf>
    <xf numFmtId="0" fontId="87" fillId="0" borderId="52" xfId="0" applyFont="1" applyBorder="1"/>
    <xf numFmtId="0" fontId="8" fillId="0" borderId="15" xfId="35" applyFont="1" applyBorder="1" applyAlignment="1" applyProtection="1">
      <alignment horizontal="left" vertical="center" indent="1"/>
    </xf>
    <xf numFmtId="0" fontId="85" fillId="0" borderId="43" xfId="0" applyFont="1" applyFill="1" applyBorder="1" applyAlignment="1">
      <alignment horizontal="left" vertical="center" wrapText="1" inden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3" xfId="0" applyNumberFormat="1" applyFont="1" applyFill="1" applyBorder="1" applyAlignment="1">
      <alignment vertical="center" wrapText="1"/>
    </xf>
    <xf numFmtId="49" fontId="93" fillId="0" borderId="13" xfId="0" applyNumberFormat="1" applyFont="1" applyFill="1" applyBorder="1" applyAlignment="1">
      <alignment vertical="center" wrapText="1"/>
    </xf>
    <xf numFmtId="49" fontId="3" fillId="0" borderId="13" xfId="0" applyNumberFormat="1" applyFont="1" applyFill="1" applyBorder="1" applyAlignment="1">
      <alignment vertical="center" wrapText="1"/>
    </xf>
    <xf numFmtId="49" fontId="8" fillId="0" borderId="13" xfId="0" applyNumberFormat="1" applyFont="1" applyFill="1" applyBorder="1" applyAlignment="1">
      <alignment vertical="center" wrapText="1"/>
    </xf>
    <xf numFmtId="49" fontId="7" fillId="0" borderId="17" xfId="0" applyNumberFormat="1" applyFont="1" applyFill="1" applyBorder="1" applyAlignment="1">
      <alignment vertical="center" wrapText="1"/>
    </xf>
    <xf numFmtId="0" fontId="3" fillId="0" borderId="72" xfId="0" applyFont="1" applyFill="1" applyBorder="1" applyAlignment="1">
      <alignment horizontal="center" vertical="center" wrapText="1"/>
    </xf>
    <xf numFmtId="0" fontId="7" fillId="0" borderId="72" xfId="0" applyFont="1" applyFill="1" applyBorder="1" applyAlignment="1">
      <alignment horizontal="left" vertical="center" wrapText="1" indent="1"/>
    </xf>
    <xf numFmtId="0" fontId="7" fillId="0" borderId="72" xfId="0" applyFont="1" applyFill="1" applyBorder="1" applyAlignment="1">
      <alignment horizontal="center" vertical="center" wrapText="1"/>
    </xf>
    <xf numFmtId="0" fontId="3" fillId="0" borderId="72" xfId="0" applyFont="1" applyFill="1" applyBorder="1" applyAlignment="1">
      <alignment horizontal="right" vertical="center" wrapText="1" indent="1"/>
    </xf>
    <xf numFmtId="49" fontId="103" fillId="0" borderId="52" xfId="40" applyNumberFormat="1" applyFont="1" applyBorder="1"/>
    <xf numFmtId="0" fontId="25" fillId="0" borderId="27" xfId="40" applyFont="1" applyBorder="1"/>
    <xf numFmtId="14" fontId="88" fillId="0" borderId="0" xfId="40" applyNumberFormat="1" applyFont="1" applyAlignment="1">
      <alignment vertical="center" wrapText="1"/>
    </xf>
    <xf numFmtId="0" fontId="88" fillId="0" borderId="0" xfId="40" applyFont="1" applyAlignment="1">
      <alignment vertical="center" wrapText="1"/>
    </xf>
    <xf numFmtId="0" fontId="25" fillId="0" borderId="20" xfId="40" applyFont="1" applyBorder="1" applyAlignment="1">
      <alignment vertical="center"/>
    </xf>
    <xf numFmtId="0" fontId="25" fillId="0" borderId="52" xfId="40" applyFont="1" applyBorder="1" applyAlignment="1">
      <alignment vertical="center"/>
    </xf>
    <xf numFmtId="0" fontId="7" fillId="0" borderId="60" xfId="0" applyFont="1" applyFill="1" applyBorder="1" applyAlignment="1">
      <alignment horizontal="center" vertical="center" wrapText="1"/>
    </xf>
    <xf numFmtId="0" fontId="8" fillId="0" borderId="20" xfId="0" applyFont="1" applyFill="1" applyBorder="1" applyAlignment="1">
      <alignment horizontal="left" vertical="center" wrapText="1" indent="1"/>
    </xf>
    <xf numFmtId="0" fontId="87" fillId="0" borderId="20" xfId="0" applyFont="1" applyFill="1" applyBorder="1" applyAlignment="1">
      <alignment horizontal="left" vertical="center" wrapText="1" indent="1"/>
    </xf>
    <xf numFmtId="0" fontId="86" fillId="0" borderId="20" xfId="0" applyFont="1" applyFill="1" applyBorder="1" applyAlignment="1">
      <alignment horizontal="left" vertical="center" wrapText="1" indent="1"/>
    </xf>
    <xf numFmtId="0" fontId="8" fillId="0" borderId="43" xfId="0" applyNumberFormat="1" applyFont="1" applyFill="1" applyBorder="1" applyAlignment="1">
      <alignment horizontal="left" vertical="center" wrapText="1" indent="1"/>
    </xf>
    <xf numFmtId="3" fontId="7" fillId="24" borderId="62" xfId="0" applyNumberFormat="1" applyFont="1" applyFill="1" applyBorder="1" applyAlignment="1">
      <alignment horizontal="right" vertical="center" wrapText="1" indent="1"/>
    </xf>
    <xf numFmtId="3" fontId="7" fillId="24" borderId="78" xfId="0" applyNumberFormat="1" applyFont="1" applyFill="1" applyBorder="1" applyAlignment="1">
      <alignment horizontal="right" vertical="center" wrapText="1" indent="1"/>
    </xf>
    <xf numFmtId="0" fontId="2" fillId="0" borderId="57" xfId="0" applyFont="1" applyBorder="1" applyAlignment="1">
      <alignment horizontal="center" vertical="center" wrapText="1"/>
    </xf>
    <xf numFmtId="0" fontId="2" fillId="0" borderId="12" xfId="0" applyFont="1" applyBorder="1" applyAlignment="1">
      <alignment horizontal="center" vertical="center" wrapText="1"/>
    </xf>
    <xf numFmtId="3" fontId="7" fillId="24" borderId="73" xfId="0" applyNumberFormat="1" applyFont="1" applyFill="1" applyBorder="1" applyAlignment="1">
      <alignment horizontal="right" vertical="center" wrapText="1" indent="1"/>
    </xf>
    <xf numFmtId="3" fontId="7" fillId="24" borderId="51" xfId="0" applyNumberFormat="1" applyFont="1" applyFill="1" applyBorder="1" applyAlignment="1">
      <alignment horizontal="right" vertical="center" wrapText="1" indent="1"/>
    </xf>
    <xf numFmtId="4" fontId="3" fillId="0" borderId="0" xfId="0" applyNumberFormat="1" applyFont="1" applyFill="1" applyAlignment="1">
      <alignment horizontal="right" vertical="center" indent="1"/>
    </xf>
    <xf numFmtId="0" fontId="3" fillId="38" borderId="0" xfId="0" applyFont="1" applyFill="1"/>
    <xf numFmtId="165" fontId="3" fillId="38" borderId="0" xfId="0" applyNumberFormat="1" applyFont="1" applyFill="1"/>
    <xf numFmtId="165" fontId="3" fillId="0" borderId="0" xfId="0" applyNumberFormat="1" applyFont="1"/>
    <xf numFmtId="49" fontId="88" fillId="0" borderId="0" xfId="0" applyNumberFormat="1" applyFont="1" applyBorder="1" applyAlignment="1">
      <alignment horizontal="left" vertical="center" wrapText="1" indent="1"/>
    </xf>
    <xf numFmtId="0" fontId="105" fillId="0" borderId="0" xfId="0" applyFont="1" applyFill="1" applyAlignment="1">
      <alignment horizontal="left" vertical="center" wrapText="1" indent="3"/>
    </xf>
    <xf numFmtId="0" fontId="1" fillId="0" borderId="0" xfId="0" applyFont="1"/>
    <xf numFmtId="0" fontId="74" fillId="0" borderId="0" xfId="0" applyFont="1"/>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07" fillId="0" borderId="0" xfId="0" applyFont="1"/>
    <xf numFmtId="0" fontId="108" fillId="0" borderId="0" xfId="0" applyFont="1"/>
    <xf numFmtId="0" fontId="88" fillId="0" borderId="0" xfId="0" applyFont="1" applyFill="1"/>
    <xf numFmtId="0" fontId="86" fillId="0" borderId="0" xfId="0" applyFont="1" applyFill="1"/>
    <xf numFmtId="49" fontId="92" fillId="0" borderId="13" xfId="0" applyNumberFormat="1" applyFont="1" applyFill="1" applyBorder="1" applyAlignment="1" applyProtection="1">
      <alignment horizontal="left" vertical="top" wrapText="1" indent="1"/>
      <protection locked="0"/>
    </xf>
    <xf numFmtId="3" fontId="25" fillId="0" borderId="0" xfId="45" applyNumberFormat="1" applyFont="1" applyBorder="1" applyAlignment="1">
      <alignment vertical="center"/>
    </xf>
    <xf numFmtId="0" fontId="67" fillId="0" borderId="52" xfId="0" applyFont="1" applyBorder="1"/>
    <xf numFmtId="0" fontId="13" fillId="0" borderId="46" xfId="0" applyFont="1" applyFill="1" applyBorder="1" applyAlignment="1">
      <alignment vertical="center"/>
    </xf>
    <xf numFmtId="0" fontId="8" fillId="0" borderId="46" xfId="0" applyFont="1" applyFill="1" applyBorder="1" applyAlignment="1">
      <alignment vertical="center"/>
    </xf>
    <xf numFmtId="0" fontId="8" fillId="0" borderId="46" xfId="0" applyFont="1" applyBorder="1"/>
    <xf numFmtId="0" fontId="8" fillId="0" borderId="47" xfId="0" applyFont="1" applyBorder="1"/>
    <xf numFmtId="0" fontId="8" fillId="0" borderId="49" xfId="0" applyFont="1" applyBorder="1"/>
    <xf numFmtId="0" fontId="8" fillId="0" borderId="32" xfId="0" applyFont="1" applyBorder="1"/>
    <xf numFmtId="0" fontId="8" fillId="0" borderId="27" xfId="0" applyFont="1" applyBorder="1"/>
    <xf numFmtId="0" fontId="67" fillId="0" borderId="27" xfId="0" applyFont="1" applyBorder="1"/>
    <xf numFmtId="0" fontId="108" fillId="0" borderId="0" xfId="0" applyFont="1" applyAlignment="1">
      <alignment horizontal="center"/>
    </xf>
    <xf numFmtId="0" fontId="8" fillId="0" borderId="0" xfId="0" applyFont="1" applyAlignment="1">
      <alignment horizontal="center"/>
    </xf>
    <xf numFmtId="0" fontId="77" fillId="0" borderId="46" xfId="0" applyFont="1" applyFill="1" applyBorder="1" applyAlignment="1">
      <alignment vertical="center"/>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4" fontId="7" fillId="24" borderId="17" xfId="0" applyNumberFormat="1" applyFont="1" applyFill="1" applyBorder="1" applyAlignment="1">
      <alignment horizontal="right" vertical="center" wrapText="1" indent="1"/>
    </xf>
    <xf numFmtId="0" fontId="8" fillId="0" borderId="0" xfId="0" applyFont="1" applyFill="1" applyAlignment="1">
      <alignment vertical="center" wrapText="1"/>
    </xf>
    <xf numFmtId="0" fontId="97"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90" fillId="0" borderId="0" xfId="0" applyFont="1" applyAlignment="1">
      <alignment horizontal="left"/>
    </xf>
    <xf numFmtId="0" fontId="0" fillId="0" borderId="0" xfId="0" applyFill="1" applyAlignment="1">
      <alignment horizontal="left"/>
    </xf>
    <xf numFmtId="0" fontId="36" fillId="0" borderId="0" xfId="0" applyFont="1" applyAlignment="1">
      <alignment horizontal="left"/>
    </xf>
    <xf numFmtId="0" fontId="19" fillId="0" borderId="0" xfId="0" applyFont="1" applyAlignment="1">
      <alignment horizontal="left" vertical="center"/>
    </xf>
    <xf numFmtId="0" fontId="8" fillId="0" borderId="0" xfId="0" applyFont="1" applyFill="1" applyAlignment="1">
      <alignment horizontal="left" vertical="center" wrapText="1"/>
    </xf>
    <xf numFmtId="0" fontId="104" fillId="0" borderId="0" xfId="0" applyFont="1" applyAlignment="1">
      <alignment horizontal="left"/>
    </xf>
    <xf numFmtId="0" fontId="30" fillId="0" borderId="0" xfId="0" applyFont="1" applyFill="1" applyAlignment="1">
      <alignment vertical="center"/>
    </xf>
    <xf numFmtId="0" fontId="90" fillId="0" borderId="0" xfId="0" applyFont="1" applyFill="1" applyAlignment="1">
      <alignment horizontal="left"/>
    </xf>
    <xf numFmtId="0" fontId="109" fillId="0" borderId="0" xfId="0" applyFont="1" applyAlignment="1">
      <alignment horizontal="left" wrapText="1"/>
    </xf>
    <xf numFmtId="0" fontId="8" fillId="0" borderId="13" xfId="40" applyFont="1" applyBorder="1" applyAlignment="1">
      <alignment horizontal="center" vertical="center" wrapText="1"/>
    </xf>
    <xf numFmtId="0" fontId="7" fillId="0" borderId="13" xfId="40" applyFont="1" applyBorder="1" applyAlignment="1">
      <alignment horizontal="center" vertical="center" wrapText="1"/>
    </xf>
    <xf numFmtId="0" fontId="7" fillId="0" borderId="13" xfId="40" applyFont="1" applyBorder="1" applyAlignment="1">
      <alignment horizontal="left" vertical="center" wrapText="1" indent="1"/>
    </xf>
    <xf numFmtId="0" fontId="8" fillId="0" borderId="14" xfId="40" applyFont="1" applyBorder="1" applyAlignment="1">
      <alignment horizontal="center" vertical="center" wrapText="1"/>
    </xf>
    <xf numFmtId="0" fontId="7" fillId="0" borderId="14" xfId="40" applyFont="1" applyBorder="1" applyAlignment="1">
      <alignment horizontal="center" vertical="center" wrapText="1"/>
    </xf>
    <xf numFmtId="3" fontId="7" fillId="24" borderId="14" xfId="40" applyNumberFormat="1" applyFont="1" applyFill="1" applyBorder="1" applyAlignment="1">
      <alignment horizontal="right" vertical="center" wrapText="1" indent="1"/>
    </xf>
    <xf numFmtId="0" fontId="3" fillId="0" borderId="16" xfId="40" applyFont="1" applyBorder="1" applyAlignment="1">
      <alignment horizontal="center" vertical="center" wrapText="1"/>
    </xf>
    <xf numFmtId="0" fontId="7" fillId="0" borderId="17" xfId="40" applyFont="1" applyBorder="1" applyAlignment="1">
      <alignment horizontal="left" vertical="center" wrapText="1" indent="1"/>
    </xf>
    <xf numFmtId="3" fontId="3" fillId="0" borderId="0" xfId="0" applyNumberFormat="1" applyFont="1" applyAlignment="1">
      <alignment vertical="center"/>
    </xf>
    <xf numFmtId="0" fontId="88" fillId="0" borderId="0" xfId="0" applyFont="1" applyAlignment="1">
      <alignment vertical="center"/>
    </xf>
    <xf numFmtId="0" fontId="108" fillId="0" borderId="14" xfId="35" applyFont="1" applyBorder="1" applyAlignment="1" applyProtection="1">
      <alignment horizontal="left" vertical="center" indent="1"/>
    </xf>
    <xf numFmtId="0" fontId="90" fillId="0" borderId="0" xfId="0" applyFont="1" applyAlignment="1">
      <alignment vertical="center"/>
    </xf>
    <xf numFmtId="0" fontId="112" fillId="0" borderId="13" xfId="0" applyFont="1" applyFill="1" applyBorder="1" applyAlignment="1">
      <alignment horizontal="center" vertical="center" wrapText="1"/>
    </xf>
    <xf numFmtId="0" fontId="112" fillId="0" borderId="14" xfId="0" applyFont="1" applyFill="1" applyBorder="1" applyAlignment="1">
      <alignment horizontal="center" vertical="center" wrapText="1"/>
    </xf>
    <xf numFmtId="0" fontId="85" fillId="0" borderId="13" xfId="41" applyFont="1" applyBorder="1" applyAlignment="1">
      <alignment horizontal="center" vertical="center"/>
    </xf>
    <xf numFmtId="0" fontId="85" fillId="0" borderId="13" xfId="41" applyFont="1" applyBorder="1" applyAlignment="1">
      <alignment vertical="center"/>
    </xf>
    <xf numFmtId="0" fontId="85" fillId="0" borderId="23" xfId="41" applyFont="1" applyBorder="1" applyAlignment="1">
      <alignment horizontal="center" vertical="center" wrapText="1"/>
    </xf>
    <xf numFmtId="0" fontId="85" fillId="0" borderId="25" xfId="41" applyFont="1" applyBorder="1" applyAlignment="1">
      <alignment horizontal="center" vertical="center"/>
    </xf>
    <xf numFmtId="0" fontId="85" fillId="0" borderId="25" xfId="41" applyFont="1" applyBorder="1" applyAlignment="1">
      <alignment horizontal="center" vertical="center" wrapText="1"/>
    </xf>
    <xf numFmtId="0" fontId="85" fillId="0" borderId="24" xfId="41" applyFont="1" applyBorder="1" applyAlignment="1">
      <alignment horizontal="center" vertical="center" wrapText="1"/>
    </xf>
    <xf numFmtId="0" fontId="85" fillId="0" borderId="15" xfId="41" applyFont="1" applyBorder="1" applyAlignment="1">
      <alignment vertical="center"/>
    </xf>
    <xf numFmtId="0" fontId="85" fillId="0" borderId="14" xfId="41" applyFont="1" applyBorder="1" applyAlignment="1">
      <alignment horizontal="center" vertical="center"/>
    </xf>
    <xf numFmtId="0" fontId="85" fillId="0" borderId="17" xfId="41" applyFont="1" applyBorder="1" applyAlignment="1">
      <alignment horizontal="left" vertical="center" indent="1"/>
    </xf>
    <xf numFmtId="0" fontId="87" fillId="0" borderId="22" xfId="41" applyFont="1" applyBorder="1" applyAlignment="1">
      <alignment horizontal="center" vertical="center"/>
    </xf>
    <xf numFmtId="0" fontId="85" fillId="0" borderId="29" xfId="41" applyFont="1" applyBorder="1" applyAlignment="1">
      <alignment horizontal="left" vertical="center" indent="1"/>
    </xf>
    <xf numFmtId="0" fontId="87" fillId="0" borderId="79" xfId="41" applyFont="1" applyBorder="1" applyAlignment="1">
      <alignment horizontal="center" vertical="center"/>
    </xf>
    <xf numFmtId="0" fontId="85" fillId="0" borderId="80" xfId="41" applyFont="1" applyBorder="1" applyAlignment="1">
      <alignment horizontal="left" vertical="center" indent="1"/>
    </xf>
    <xf numFmtId="0" fontId="84" fillId="0" borderId="0" xfId="41" applyBorder="1" applyAlignment="1">
      <alignment horizontal="center" vertical="center" wrapText="1"/>
    </xf>
    <xf numFmtId="0" fontId="108" fillId="0" borderId="0" xfId="0" applyFont="1" applyAlignment="1">
      <alignment wrapText="1"/>
    </xf>
    <xf numFmtId="0" fontId="84" fillId="0" borderId="0" xfId="41" applyFill="1"/>
    <xf numFmtId="0" fontId="3" fillId="0" borderId="13" xfId="0" applyFont="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vertical="center" wrapText="1"/>
    </xf>
    <xf numFmtId="0" fontId="3" fillId="0" borderId="15"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47" borderId="0" xfId="0" applyFont="1" applyFill="1" applyAlignment="1">
      <alignment vertical="center" wrapText="1"/>
    </xf>
    <xf numFmtId="0" fontId="3" fillId="0" borderId="58" xfId="0" applyFont="1" applyBorder="1" applyAlignment="1">
      <alignment vertical="center" wrapText="1"/>
    </xf>
    <xf numFmtId="0" fontId="3" fillId="0" borderId="59" xfId="0" applyFont="1" applyBorder="1" applyAlignment="1">
      <alignment vertical="center" wrapText="1"/>
    </xf>
    <xf numFmtId="0" fontId="7" fillId="0" borderId="63" xfId="0" applyFont="1" applyBorder="1" applyAlignment="1">
      <alignment vertical="center" wrapText="1"/>
    </xf>
    <xf numFmtId="0" fontId="8" fillId="32" borderId="84" xfId="0" applyFont="1" applyFill="1" applyBorder="1" applyAlignment="1">
      <alignment vertical="center" wrapText="1"/>
    </xf>
    <xf numFmtId="0" fontId="87" fillId="0" borderId="34" xfId="0" applyFont="1" applyFill="1" applyBorder="1" applyAlignment="1">
      <alignment horizontal="left" vertical="center" wrapText="1" indent="1"/>
    </xf>
    <xf numFmtId="0" fontId="87" fillId="0" borderId="17" xfId="0" applyFont="1" applyFill="1" applyBorder="1" applyAlignment="1">
      <alignment horizontal="left" vertical="center" wrapText="1" indent="1"/>
    </xf>
    <xf numFmtId="0" fontId="87" fillId="0" borderId="18" xfId="0" applyFont="1" applyFill="1" applyBorder="1" applyAlignment="1">
      <alignment horizontal="left" vertical="center" wrapText="1" indent="1"/>
    </xf>
    <xf numFmtId="0" fontId="88" fillId="0" borderId="0" xfId="0" applyFont="1" applyAlignment="1">
      <alignment horizontal="center"/>
    </xf>
    <xf numFmtId="0" fontId="88" fillId="42" borderId="0" xfId="0" applyFont="1" applyFill="1"/>
    <xf numFmtId="0" fontId="8" fillId="42" borderId="0" xfId="0" applyFont="1" applyFill="1" applyAlignment="1">
      <alignment wrapText="1"/>
    </xf>
    <xf numFmtId="0" fontId="3" fillId="0" borderId="0" xfId="40" applyFont="1" applyBorder="1" applyAlignment="1">
      <alignment vertical="center" wrapText="1"/>
    </xf>
    <xf numFmtId="49" fontId="113" fillId="0" borderId="13" xfId="43" applyNumberFormat="1" applyFont="1" applyBorder="1" applyAlignment="1">
      <alignment horizontal="left" vertical="center" wrapText="1" indent="1"/>
    </xf>
    <xf numFmtId="0" fontId="107" fillId="0" borderId="0" xfId="40" applyFont="1" applyBorder="1" applyAlignment="1">
      <alignment vertical="center"/>
    </xf>
    <xf numFmtId="49" fontId="108" fillId="0" borderId="13" xfId="43" applyNumberFormat="1" applyFont="1" applyBorder="1" applyAlignment="1">
      <alignment horizontal="left" vertical="center" wrapText="1" indent="1"/>
    </xf>
    <xf numFmtId="0" fontId="3" fillId="0" borderId="21" xfId="43" applyFont="1" applyBorder="1" applyAlignment="1">
      <alignment horizontal="center" vertical="center" wrapText="1"/>
    </xf>
    <xf numFmtId="0" fontId="113" fillId="42" borderId="0" xfId="0" applyFont="1" applyFill="1" applyBorder="1" applyAlignment="1">
      <alignment vertical="center"/>
    </xf>
    <xf numFmtId="0" fontId="113" fillId="42" borderId="0" xfId="0" applyFont="1" applyFill="1" applyBorder="1" applyAlignment="1">
      <alignment vertical="center" wrapText="1"/>
    </xf>
    <xf numFmtId="14" fontId="113" fillId="42" borderId="0" xfId="40" applyNumberFormat="1" applyFont="1" applyFill="1" applyBorder="1" applyAlignment="1">
      <alignment vertical="center" wrapText="1"/>
    </xf>
    <xf numFmtId="0" fontId="88" fillId="0" borderId="15" xfId="0" applyFont="1" applyBorder="1" applyAlignment="1">
      <alignment horizontal="center" vertical="center" wrapText="1"/>
    </xf>
    <xf numFmtId="2" fontId="84" fillId="0" borderId="0" xfId="41" applyNumberFormat="1" applyAlignment="1"/>
    <xf numFmtId="0" fontId="2" fillId="0" borderId="13" xfId="0" applyFont="1" applyFill="1" applyBorder="1" applyAlignment="1">
      <alignment horizontal="center" vertical="center" wrapText="1"/>
    </xf>
    <xf numFmtId="0" fontId="8" fillId="0" borderId="29" xfId="0" applyFont="1" applyFill="1" applyBorder="1" applyAlignment="1">
      <alignment horizontal="left" vertical="center" wrapText="1" inden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8" fillId="0" borderId="0" xfId="0" applyFont="1" applyFill="1" applyBorder="1" applyAlignment="1">
      <alignment horizontal="left" vertical="center" wrapText="1" indent="1"/>
    </xf>
    <xf numFmtId="49" fontId="7" fillId="0" borderId="13" xfId="0" applyNumberFormat="1" applyFont="1" applyFill="1" applyBorder="1" applyAlignment="1">
      <alignment horizontal="left" vertical="center" indent="1"/>
    </xf>
    <xf numFmtId="49" fontId="7" fillId="37" borderId="13" xfId="0" applyNumberFormat="1" applyFont="1" applyFill="1" applyBorder="1" applyAlignment="1">
      <alignment horizontal="left" vertical="center" indent="1"/>
    </xf>
    <xf numFmtId="49" fontId="8" fillId="0" borderId="19" xfId="0" applyNumberFormat="1" applyFont="1" applyFill="1" applyBorder="1" applyAlignment="1">
      <alignment horizontal="left" vertical="center" wrapText="1" indent="1"/>
    </xf>
    <xf numFmtId="49" fontId="59" fillId="0" borderId="17" xfId="0" applyNumberFormat="1" applyFont="1" applyFill="1" applyBorder="1" applyAlignment="1">
      <alignment horizontal="left" vertical="center" wrapText="1" indent="1"/>
    </xf>
    <xf numFmtId="49" fontId="96" fillId="0" borderId="19" xfId="0" applyNumberFormat="1" applyFont="1" applyBorder="1" applyAlignment="1">
      <alignment horizontal="left" vertical="center" wrapText="1" indent="1"/>
    </xf>
    <xf numFmtId="49" fontId="86" fillId="0" borderId="13" xfId="0" applyNumberFormat="1" applyFont="1" applyBorder="1" applyAlignment="1">
      <alignment horizontal="left" vertical="center" wrapText="1" indent="1"/>
    </xf>
    <xf numFmtId="49" fontId="86" fillId="0" borderId="19" xfId="0" applyNumberFormat="1" applyFont="1" applyBorder="1" applyAlignment="1">
      <alignment horizontal="left" vertical="center" wrapText="1" indent="1"/>
    </xf>
    <xf numFmtId="1" fontId="7" fillId="24" borderId="14" xfId="0" applyNumberFormat="1" applyFont="1" applyFill="1" applyBorder="1" applyAlignment="1">
      <alignment horizontal="right" vertical="center" wrapText="1" indent="1"/>
    </xf>
    <xf numFmtId="0" fontId="86" fillId="0" borderId="14" xfId="35" applyFont="1" applyBorder="1" applyAlignment="1" applyProtection="1">
      <alignment horizontal="left" vertical="center" indent="1"/>
    </xf>
    <xf numFmtId="0" fontId="92" fillId="0" borderId="15" xfId="0" applyFont="1" applyBorder="1" applyAlignment="1">
      <alignment horizontal="center" vertical="center" wrapText="1"/>
    </xf>
    <xf numFmtId="0" fontId="91" fillId="0" borderId="27" xfId="0" applyFont="1" applyBorder="1" applyAlignment="1">
      <alignment horizontal="left" vertical="center" wrapText="1" indent="1"/>
    </xf>
    <xf numFmtId="3" fontId="92" fillId="35" borderId="13" xfId="0" applyNumberFormat="1" applyFont="1" applyFill="1" applyBorder="1" applyAlignment="1">
      <alignment horizontal="right" vertical="center" wrapText="1" indent="1"/>
    </xf>
    <xf numFmtId="0" fontId="91" fillId="0" borderId="76" xfId="0" applyFont="1" applyBorder="1" applyAlignment="1">
      <alignment horizontal="left" vertical="center" wrapText="1" indent="1"/>
    </xf>
    <xf numFmtId="3" fontId="91" fillId="24" borderId="73" xfId="0" applyNumberFormat="1" applyFont="1" applyFill="1" applyBorder="1" applyAlignment="1">
      <alignment horizontal="right" vertical="center" wrapText="1" indent="1"/>
    </xf>
    <xf numFmtId="0" fontId="92" fillId="0" borderId="77" xfId="0" applyFont="1" applyBorder="1" applyAlignment="1">
      <alignment horizontal="center" vertical="center" wrapText="1"/>
    </xf>
    <xf numFmtId="0" fontId="92" fillId="47" borderId="0" xfId="0" applyFont="1" applyFill="1" applyAlignment="1">
      <alignment vertical="center" wrapText="1"/>
    </xf>
    <xf numFmtId="0" fontId="91" fillId="0" borderId="57" xfId="0" applyFont="1" applyBorder="1" applyAlignment="1">
      <alignment horizontal="center" vertical="center" wrapText="1"/>
    </xf>
    <xf numFmtId="0" fontId="91" fillId="0" borderId="0" xfId="0" applyFont="1" applyBorder="1" applyAlignment="1">
      <alignment vertical="center" wrapText="1"/>
    </xf>
    <xf numFmtId="3" fontId="91" fillId="24" borderId="43" xfId="0" applyNumberFormat="1" applyFont="1" applyFill="1" applyBorder="1" applyAlignment="1">
      <alignment horizontal="right" vertical="center" wrapText="1" indent="1"/>
    </xf>
    <xf numFmtId="0" fontId="92" fillId="0" borderId="23" xfId="0" applyFont="1" applyBorder="1" applyAlignment="1">
      <alignment vertical="center" wrapText="1"/>
    </xf>
    <xf numFmtId="0" fontId="92" fillId="0" borderId="25" xfId="0" applyFont="1" applyBorder="1" applyAlignment="1">
      <alignment vertical="center" wrapText="1"/>
    </xf>
    <xf numFmtId="0" fontId="92" fillId="0" borderId="24" xfId="0" applyFont="1" applyBorder="1" applyAlignment="1">
      <alignment vertical="center" wrapText="1"/>
    </xf>
    <xf numFmtId="0" fontId="92" fillId="0" borderId="15" xfId="0" applyFont="1" applyBorder="1" applyAlignment="1">
      <alignment vertical="center" wrapText="1"/>
    </xf>
    <xf numFmtId="0" fontId="92" fillId="0" borderId="13" xfId="0" applyFont="1" applyBorder="1" applyAlignment="1">
      <alignment vertical="center" wrapText="1"/>
    </xf>
    <xf numFmtId="0" fontId="92" fillId="0" borderId="14" xfId="0" applyFont="1" applyBorder="1" applyAlignment="1">
      <alignment vertical="center" wrapText="1"/>
    </xf>
    <xf numFmtId="3" fontId="91" fillId="37" borderId="43" xfId="0" applyNumberFormat="1" applyFont="1" applyFill="1" applyBorder="1" applyAlignment="1">
      <alignment horizontal="right" vertical="center" wrapText="1" indent="1"/>
    </xf>
    <xf numFmtId="3" fontId="91" fillId="24" borderId="56" xfId="0" applyNumberFormat="1" applyFont="1" applyFill="1" applyBorder="1" applyAlignment="1">
      <alignment horizontal="right" vertical="center" wrapText="1" indent="1"/>
    </xf>
    <xf numFmtId="0" fontId="92" fillId="0" borderId="16" xfId="0" applyFont="1" applyBorder="1" applyAlignment="1">
      <alignment vertical="center" wrapText="1"/>
    </xf>
    <xf numFmtId="0" fontId="92" fillId="0" borderId="17" xfId="0" applyFont="1" applyBorder="1" applyAlignment="1">
      <alignment vertical="center" wrapText="1"/>
    </xf>
    <xf numFmtId="0" fontId="92" fillId="0" borderId="18" xfId="0" applyFont="1" applyBorder="1" applyAlignment="1">
      <alignment vertical="center" wrapText="1"/>
    </xf>
    <xf numFmtId="0" fontId="92" fillId="0" borderId="0" xfId="0" applyFont="1" applyAlignment="1">
      <alignment vertical="center" wrapText="1"/>
    </xf>
    <xf numFmtId="0" fontId="91" fillId="0" borderId="0" xfId="0" applyFont="1" applyAlignment="1">
      <alignment horizontal="center" vertical="center"/>
    </xf>
    <xf numFmtId="0" fontId="91" fillId="0" borderId="0" xfId="0" applyFont="1" applyAlignment="1">
      <alignment vertical="center" wrapText="1"/>
    </xf>
    <xf numFmtId="0" fontId="85" fillId="0" borderId="58" xfId="0" applyFont="1" applyBorder="1" applyAlignment="1">
      <alignment horizontal="center" vertical="center"/>
    </xf>
    <xf numFmtId="49" fontId="91" fillId="0" borderId="17" xfId="0" applyNumberFormat="1" applyFont="1" applyFill="1" applyBorder="1" applyAlignment="1">
      <alignment horizontal="left" vertical="top" wrapText="1" indent="1"/>
    </xf>
    <xf numFmtId="49" fontId="92" fillId="0" borderId="0" xfId="0" applyNumberFormat="1" applyFont="1" applyAlignment="1">
      <alignment horizontal="left" wrapText="1"/>
    </xf>
    <xf numFmtId="49" fontId="116" fillId="0" borderId="13" xfId="0" applyNumberFormat="1" applyFont="1" applyFill="1" applyBorder="1" applyAlignment="1">
      <alignment horizontal="left" vertical="top" wrapText="1" indent="1"/>
    </xf>
    <xf numFmtId="49" fontId="88" fillId="0" borderId="13" xfId="0" applyNumberFormat="1" applyFont="1" applyFill="1" applyBorder="1" applyAlignment="1">
      <alignment horizontal="left" vertical="top" wrapText="1" indent="1"/>
    </xf>
    <xf numFmtId="49" fontId="88" fillId="0" borderId="13" xfId="0" applyNumberFormat="1" applyFont="1" applyFill="1" applyBorder="1" applyAlignment="1">
      <alignment horizontal="left" vertical="center" wrapText="1" indent="1"/>
    </xf>
    <xf numFmtId="49" fontId="86" fillId="0" borderId="13" xfId="0" applyNumberFormat="1" applyFont="1" applyFill="1" applyBorder="1" applyAlignment="1">
      <alignment horizontal="left" vertical="center" wrapText="1" indent="1"/>
    </xf>
    <xf numFmtId="0" fontId="86" fillId="0" borderId="14" xfId="35" applyFont="1" applyBorder="1" applyAlignment="1" applyProtection="1">
      <alignment horizontal="left" vertical="center" wrapText="1" indent="1"/>
    </xf>
    <xf numFmtId="0" fontId="86" fillId="0" borderId="15" xfId="35" applyFont="1" applyBorder="1" applyAlignment="1" applyProtection="1">
      <alignment horizontal="left" vertical="center" indent="1"/>
    </xf>
    <xf numFmtId="0" fontId="86" fillId="0" borderId="20" xfId="0" applyFont="1" applyBorder="1" applyAlignment="1">
      <alignment horizontal="left" vertical="center" wrapText="1" indent="1"/>
    </xf>
    <xf numFmtId="0" fontId="86" fillId="37" borderId="15" xfId="35" applyFont="1" applyFill="1" applyBorder="1" applyAlignment="1" applyProtection="1">
      <alignment horizontal="left" vertical="center" indent="1"/>
    </xf>
    <xf numFmtId="0" fontId="86" fillId="37" borderId="20" xfId="0" applyFont="1" applyFill="1" applyBorder="1" applyAlignment="1">
      <alignment horizontal="left" vertical="center" wrapText="1" indent="1"/>
    </xf>
    <xf numFmtId="3" fontId="7" fillId="0" borderId="22" xfId="44" applyNumberFormat="1" applyFont="1" applyFill="1" applyBorder="1" applyAlignment="1">
      <alignment horizontal="center" vertical="center" wrapText="1"/>
    </xf>
    <xf numFmtId="0" fontId="7" fillId="0" borderId="29" xfId="44" applyNumberFormat="1" applyFont="1" applyFill="1" applyBorder="1" applyAlignment="1">
      <alignment horizontal="center" vertical="center" wrapText="1"/>
    </xf>
    <xf numFmtId="0" fontId="7" fillId="37" borderId="29" xfId="44" applyFont="1" applyFill="1" applyBorder="1" applyAlignment="1">
      <alignment horizontal="center" vertical="center" wrapText="1"/>
    </xf>
    <xf numFmtId="0" fontId="7" fillId="37" borderId="34" xfId="44" applyFont="1" applyFill="1" applyBorder="1" applyAlignment="1">
      <alignment horizontal="center" vertical="center" wrapText="1"/>
    </xf>
    <xf numFmtId="3" fontId="7" fillId="0" borderId="30" xfId="44" applyNumberFormat="1" applyFont="1" applyFill="1" applyBorder="1" applyAlignment="1">
      <alignment horizontal="center" vertical="center" wrapText="1"/>
    </xf>
    <xf numFmtId="0" fontId="7" fillId="0" borderId="30" xfId="44" applyNumberFormat="1" applyFont="1" applyFill="1" applyBorder="1" applyAlignment="1">
      <alignment horizontal="center" vertical="center" wrapText="1"/>
    </xf>
    <xf numFmtId="0" fontId="7" fillId="0" borderId="85" xfId="44" applyNumberFormat="1" applyFont="1" applyFill="1" applyBorder="1" applyAlignment="1">
      <alignment horizontal="center" vertical="center" wrapText="1"/>
    </xf>
    <xf numFmtId="0" fontId="7" fillId="37" borderId="31" xfId="44" applyFont="1" applyFill="1" applyBorder="1" applyAlignment="1">
      <alignment horizontal="center" vertical="center" wrapText="1"/>
    </xf>
    <xf numFmtId="0" fontId="7" fillId="37" borderId="53" xfId="44" applyFont="1" applyFill="1" applyBorder="1" applyAlignment="1">
      <alignment horizontal="center" vertical="center" wrapText="1"/>
    </xf>
    <xf numFmtId="0" fontId="7" fillId="37" borderId="64" xfId="44" applyFont="1" applyFill="1" applyBorder="1" applyAlignment="1">
      <alignment horizontal="center" vertical="center" wrapText="1"/>
    </xf>
    <xf numFmtId="3" fontId="7" fillId="0" borderId="29" xfId="44" applyNumberFormat="1" applyFont="1" applyFill="1" applyBorder="1" applyAlignment="1">
      <alignment horizontal="center" vertical="center" wrapText="1"/>
    </xf>
    <xf numFmtId="0" fontId="96" fillId="0" borderId="0" xfId="0" applyFont="1" applyFill="1" applyAlignment="1">
      <alignment horizontal="center" vertical="center" wrapText="1"/>
    </xf>
    <xf numFmtId="0" fontId="86" fillId="0" borderId="24" xfId="0" applyFont="1" applyBorder="1" applyAlignment="1">
      <alignment horizontal="left" vertical="center" wrapText="1" indent="1"/>
    </xf>
    <xf numFmtId="0" fontId="88" fillId="0" borderId="0" xfId="0" applyFont="1" applyBorder="1"/>
    <xf numFmtId="3" fontId="8" fillId="35" borderId="14" xfId="41" applyNumberFormat="1" applyFont="1" applyFill="1" applyBorder="1" applyAlignment="1">
      <alignment horizontal="right" vertical="center" wrapText="1" indent="1"/>
    </xf>
    <xf numFmtId="3" fontId="3" fillId="35" borderId="13" xfId="41" applyNumberFormat="1" applyFont="1" applyFill="1" applyBorder="1" applyAlignment="1">
      <alignment horizontal="right" vertical="center" wrapText="1" indent="1"/>
    </xf>
    <xf numFmtId="3" fontId="3" fillId="35" borderId="14" xfId="41" applyNumberFormat="1" applyFont="1" applyFill="1" applyBorder="1" applyAlignment="1">
      <alignment horizontal="right" vertical="center" wrapText="1" indent="1"/>
    </xf>
    <xf numFmtId="3" fontId="3" fillId="35" borderId="13" xfId="92" applyNumberFormat="1" applyFont="1" applyFill="1" applyBorder="1" applyAlignment="1">
      <alignment horizontal="right" vertical="center" wrapText="1" indent="1"/>
    </xf>
    <xf numFmtId="3" fontId="8" fillId="35" borderId="13" xfId="92" applyNumberFormat="1" applyFont="1" applyFill="1" applyBorder="1" applyAlignment="1">
      <alignment horizontal="right" vertical="center" wrapText="1" indent="1"/>
    </xf>
    <xf numFmtId="3" fontId="3" fillId="0" borderId="13" xfId="92" applyNumberFormat="1" applyFont="1" applyFill="1" applyBorder="1" applyAlignment="1">
      <alignment horizontal="right" vertical="center" wrapText="1" indent="1"/>
    </xf>
    <xf numFmtId="3" fontId="3" fillId="35" borderId="19" xfId="92" applyNumberFormat="1" applyFont="1" applyFill="1" applyBorder="1" applyAlignment="1">
      <alignment horizontal="right" vertical="center" wrapText="1" indent="1"/>
    </xf>
    <xf numFmtId="3" fontId="3" fillId="35" borderId="13" xfId="91" applyNumberFormat="1" applyFont="1" applyFill="1" applyBorder="1" applyAlignment="1">
      <alignment horizontal="right" vertical="center" wrapText="1" indent="1"/>
    </xf>
    <xf numFmtId="3" fontId="3" fillId="35" borderId="14" xfId="91" applyNumberFormat="1" applyFont="1" applyFill="1" applyBorder="1" applyAlignment="1">
      <alignment horizontal="right" vertical="center" wrapText="1" indent="1"/>
    </xf>
    <xf numFmtId="3" fontId="3" fillId="35" borderId="17" xfId="91" applyNumberFormat="1" applyFont="1" applyFill="1" applyBorder="1" applyAlignment="1">
      <alignment horizontal="right" vertical="center" wrapText="1" indent="1"/>
    </xf>
    <xf numFmtId="3" fontId="3" fillId="35" borderId="18" xfId="91" applyNumberFormat="1" applyFont="1" applyFill="1" applyBorder="1" applyAlignment="1">
      <alignment horizontal="right" vertical="center" wrapText="1" indent="1"/>
    </xf>
    <xf numFmtId="4" fontId="8" fillId="35" borderId="13" xfId="0" applyNumberFormat="1" applyFont="1" applyFill="1" applyBorder="1" applyAlignment="1">
      <alignment horizontal="right" vertical="center" wrapText="1" indent="1"/>
    </xf>
    <xf numFmtId="4" fontId="2" fillId="0" borderId="13" xfId="0" applyNumberFormat="1" applyFont="1" applyFill="1" applyBorder="1" applyAlignment="1">
      <alignment horizontal="center" vertical="center" wrapText="1"/>
    </xf>
    <xf numFmtId="0" fontId="25" fillId="0" borderId="0" xfId="0" applyFont="1" applyBorder="1" applyAlignment="1">
      <alignment horizontal="left" vertical="center" wrapText="1"/>
    </xf>
    <xf numFmtId="0" fontId="1" fillId="0" borderId="0" xfId="0" applyFont="1" applyBorder="1"/>
    <xf numFmtId="4" fontId="2" fillId="0" borderId="14" xfId="0" applyNumberFormat="1" applyFont="1" applyFill="1" applyBorder="1" applyAlignment="1">
      <alignment horizontal="center" vertical="center" wrapText="1"/>
    </xf>
    <xf numFmtId="1" fontId="3" fillId="35" borderId="13" xfId="41" applyNumberFormat="1" applyFont="1" applyFill="1" applyBorder="1" applyAlignment="1">
      <alignment horizontal="right" vertical="center" wrapText="1" indent="1"/>
    </xf>
    <xf numFmtId="1" fontId="3" fillId="35" borderId="14" xfId="41" applyNumberFormat="1" applyFont="1" applyFill="1" applyBorder="1" applyAlignment="1">
      <alignment horizontal="right" vertical="center" wrapText="1" indent="1"/>
    </xf>
    <xf numFmtId="1" fontId="3" fillId="35" borderId="17" xfId="41" applyNumberFormat="1" applyFont="1" applyFill="1" applyBorder="1" applyAlignment="1">
      <alignment horizontal="right" vertical="center" wrapText="1" indent="1"/>
    </xf>
    <xf numFmtId="1" fontId="3" fillId="35" borderId="18" xfId="41" applyNumberFormat="1" applyFont="1" applyFill="1" applyBorder="1" applyAlignment="1">
      <alignment horizontal="right" vertical="center" wrapText="1" indent="1"/>
    </xf>
    <xf numFmtId="4" fontId="7" fillId="0" borderId="17" xfId="0" applyNumberFormat="1" applyFont="1" applyFill="1" applyBorder="1" applyAlignment="1">
      <alignment horizontal="right" vertical="center" wrapText="1" indent="1"/>
    </xf>
    <xf numFmtId="4" fontId="3" fillId="0" borderId="0" xfId="0" applyNumberFormat="1" applyFont="1" applyAlignment="1">
      <alignment horizontal="center" vertical="center"/>
    </xf>
    <xf numFmtId="4" fontId="3" fillId="38" borderId="0" xfId="0" applyNumberFormat="1" applyFont="1" applyFill="1" applyAlignment="1">
      <alignment horizontal="right" vertical="center" indent="1"/>
    </xf>
    <xf numFmtId="3" fontId="3" fillId="35" borderId="13" xfId="27" applyNumberFormat="1" applyFont="1" applyFill="1" applyBorder="1" applyAlignment="1">
      <alignment horizontal="right" vertical="center" wrapText="1" indent="1"/>
    </xf>
    <xf numFmtId="3" fontId="3" fillId="48" borderId="13" xfId="27" applyNumberFormat="1" applyFont="1" applyFill="1" applyBorder="1" applyAlignment="1">
      <alignment horizontal="right" vertical="center" wrapText="1" indent="1"/>
    </xf>
    <xf numFmtId="3" fontId="3" fillId="37" borderId="13" xfId="27"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48" borderId="13" xfId="27" applyNumberFormat="1" applyFont="1" applyFill="1" applyBorder="1" applyAlignment="1">
      <alignment horizontal="right" vertical="center" wrapText="1" indent="1"/>
    </xf>
    <xf numFmtId="167" fontId="3" fillId="37" borderId="13" xfId="27" applyNumberFormat="1" applyFont="1" applyFill="1" applyBorder="1" applyAlignment="1">
      <alignment horizontal="right" vertical="center" wrapText="1" indent="1"/>
    </xf>
    <xf numFmtId="166" fontId="88" fillId="35" borderId="13" xfId="27" applyNumberFormat="1" applyFont="1" applyFill="1" applyBorder="1" applyAlignment="1">
      <alignment horizontal="right" vertical="center" wrapText="1" indent="1"/>
    </xf>
    <xf numFmtId="0" fontId="3" fillId="37" borderId="15" xfId="0" applyFont="1" applyFill="1" applyBorder="1" applyAlignment="1">
      <alignment vertical="center" wrapText="1"/>
    </xf>
    <xf numFmtId="0" fontId="3" fillId="37" borderId="13" xfId="0" applyFont="1" applyFill="1" applyBorder="1" applyAlignment="1">
      <alignment vertical="center" wrapText="1"/>
    </xf>
    <xf numFmtId="0" fontId="3" fillId="37" borderId="14" xfId="0" applyFont="1" applyFill="1" applyBorder="1" applyAlignment="1">
      <alignment vertical="center" wrapText="1"/>
    </xf>
    <xf numFmtId="3" fontId="8" fillId="24" borderId="13" xfId="0" applyNumberFormat="1" applyFont="1" applyFill="1" applyBorder="1" applyAlignment="1">
      <alignment horizontal="right" vertical="center" wrapText="1" indent="1"/>
    </xf>
    <xf numFmtId="3" fontId="8" fillId="24" borderId="14" xfId="0" applyNumberFormat="1" applyFont="1" applyFill="1" applyBorder="1" applyAlignment="1">
      <alignment horizontal="right" vertical="center" wrapText="1" indent="1"/>
    </xf>
    <xf numFmtId="3" fontId="3" fillId="0"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xf>
    <xf numFmtId="3" fontId="7" fillId="24" borderId="13" xfId="0" applyNumberFormat="1" applyFont="1" applyFill="1" applyBorder="1" applyAlignment="1">
      <alignment horizontal="right" vertical="center" indent="1"/>
    </xf>
    <xf numFmtId="3" fontId="7" fillId="24" borderId="14" xfId="0" applyNumberFormat="1" applyFont="1" applyFill="1" applyBorder="1" applyAlignment="1">
      <alignment horizontal="right" vertical="center" indent="1"/>
    </xf>
    <xf numFmtId="3" fontId="3" fillId="35" borderId="13" xfId="0" applyNumberFormat="1" applyFont="1" applyFill="1" applyBorder="1" applyAlignment="1">
      <alignment vertical="center" wrapText="1"/>
    </xf>
    <xf numFmtId="3" fontId="3" fillId="35" borderId="13" xfId="0" applyNumberFormat="1" applyFont="1" applyFill="1" applyBorder="1" applyAlignment="1">
      <alignment vertical="center"/>
    </xf>
    <xf numFmtId="3" fontId="106" fillId="24" borderId="13" xfId="0" applyNumberFormat="1" applyFont="1" applyFill="1" applyBorder="1" applyAlignment="1">
      <alignment horizontal="right" vertical="center" wrapText="1" indent="1"/>
    </xf>
    <xf numFmtId="3" fontId="7" fillId="24" borderId="13" xfId="0" applyNumberFormat="1" applyFont="1" applyFill="1" applyBorder="1" applyAlignment="1">
      <alignment vertical="center" wrapText="1"/>
    </xf>
    <xf numFmtId="3" fontId="3" fillId="35" borderId="13" xfId="0" applyNumberFormat="1" applyFont="1" applyFill="1" applyBorder="1" applyAlignment="1">
      <alignment horizontal="center" vertical="center" wrapText="1"/>
    </xf>
    <xf numFmtId="3" fontId="3" fillId="0" borderId="19" xfId="0" applyNumberFormat="1" applyFont="1" applyFill="1" applyBorder="1" applyAlignment="1">
      <alignment vertical="center" wrapText="1"/>
    </xf>
    <xf numFmtId="3" fontId="3" fillId="35" borderId="19" xfId="0" applyNumberFormat="1" applyFont="1" applyFill="1" applyBorder="1" applyAlignment="1">
      <alignment vertical="center" wrapText="1"/>
    </xf>
    <xf numFmtId="3" fontId="7" fillId="24" borderId="17" xfId="0" applyNumberFormat="1" applyFont="1" applyFill="1" applyBorder="1" applyAlignment="1">
      <alignment horizontal="right" vertical="center" indent="1"/>
    </xf>
    <xf numFmtId="3" fontId="7" fillId="24" borderId="18" xfId="0" applyNumberFormat="1" applyFont="1" applyFill="1" applyBorder="1" applyAlignment="1">
      <alignment horizontal="right" vertical="center" indent="1"/>
    </xf>
    <xf numFmtId="3" fontId="91" fillId="24" borderId="13" xfId="0" applyNumberFormat="1" applyFont="1" applyFill="1" applyBorder="1" applyAlignment="1">
      <alignment horizontal="right" vertical="center" wrapText="1" indent="1"/>
    </xf>
    <xf numFmtId="3" fontId="3" fillId="35" borderId="38" xfId="0" applyNumberFormat="1" applyFont="1" applyFill="1" applyBorder="1" applyAlignment="1">
      <alignment horizontal="right" vertical="center" wrapText="1" indent="1"/>
    </xf>
    <xf numFmtId="3" fontId="8" fillId="35" borderId="38" xfId="0" applyNumberFormat="1" applyFont="1" applyFill="1" applyBorder="1" applyAlignment="1">
      <alignment horizontal="right" vertical="center" wrapText="1" indent="1"/>
    </xf>
    <xf numFmtId="3" fontId="7" fillId="24" borderId="38" xfId="0" applyNumberFormat="1" applyFont="1" applyFill="1" applyBorder="1" applyAlignment="1">
      <alignment horizontal="right" vertical="center" wrapText="1" indent="1"/>
    </xf>
    <xf numFmtId="3" fontId="2" fillId="35" borderId="17" xfId="0" applyNumberFormat="1" applyFont="1" applyFill="1" applyBorder="1" applyAlignment="1">
      <alignment horizontal="right" vertical="center" wrapText="1" indent="1"/>
    </xf>
    <xf numFmtId="3" fontId="2" fillId="35" borderId="39" xfId="0" applyNumberFormat="1" applyFont="1" applyFill="1" applyBorder="1" applyAlignment="1">
      <alignment horizontal="right" vertical="center" wrapText="1" indent="1"/>
    </xf>
    <xf numFmtId="3" fontId="7" fillId="35" borderId="80" xfId="42" applyNumberFormat="1" applyFont="1" applyFill="1" applyBorder="1" applyAlignment="1">
      <alignment horizontal="right" vertical="center" wrapText="1" indent="1"/>
    </xf>
    <xf numFmtId="3" fontId="7" fillId="24" borderId="81" xfId="0" applyNumberFormat="1" applyFont="1" applyFill="1" applyBorder="1" applyAlignment="1">
      <alignment horizontal="right" vertical="center" wrapText="1" indent="1"/>
    </xf>
    <xf numFmtId="3" fontId="7" fillId="35" borderId="83" xfId="42" applyNumberFormat="1" applyFont="1" applyFill="1" applyBorder="1" applyAlignment="1">
      <alignment horizontal="right" vertical="center" wrapText="1" indent="1"/>
    </xf>
    <xf numFmtId="3" fontId="7" fillId="24" borderId="82" xfId="0" applyNumberFormat="1" applyFont="1" applyFill="1" applyBorder="1" applyAlignment="1">
      <alignment horizontal="right" vertical="center" wrapText="1" indent="1"/>
    </xf>
    <xf numFmtId="3" fontId="3" fillId="35" borderId="13" xfId="41" applyNumberFormat="1" applyFont="1" applyFill="1" applyBorder="1" applyAlignment="1">
      <alignment horizontal="right" vertical="center" wrapText="1"/>
    </xf>
    <xf numFmtId="3" fontId="8" fillId="35" borderId="13" xfId="41" applyNumberFormat="1" applyFont="1" applyFill="1" applyBorder="1" applyAlignment="1">
      <alignment horizontal="right" vertical="center" wrapText="1" indent="1"/>
    </xf>
    <xf numFmtId="3" fontId="7" fillId="24" borderId="38" xfId="40" applyNumberFormat="1" applyFont="1" applyFill="1" applyBorder="1" applyAlignment="1">
      <alignment horizontal="right" vertical="center" wrapText="1" indent="1"/>
    </xf>
    <xf numFmtId="3" fontId="3" fillId="35" borderId="38" xfId="91" applyNumberFormat="1" applyFont="1" applyFill="1" applyBorder="1" applyAlignment="1">
      <alignment horizontal="right" vertical="center" wrapText="1" indent="1"/>
    </xf>
    <xf numFmtId="3" fontId="3" fillId="24" borderId="13" xfId="40" applyNumberFormat="1" applyFont="1" applyFill="1" applyBorder="1" applyAlignment="1">
      <alignment horizontal="right" vertical="center" wrapText="1" indent="1"/>
    </xf>
    <xf numFmtId="3" fontId="3" fillId="24" borderId="38" xfId="40" applyNumberFormat="1" applyFont="1" applyFill="1" applyBorder="1" applyAlignment="1">
      <alignment horizontal="right" vertical="center" wrapText="1" indent="1"/>
    </xf>
    <xf numFmtId="3" fontId="3" fillId="35" borderId="13" xfId="40" applyNumberFormat="1" applyFont="1" applyFill="1" applyBorder="1" applyAlignment="1">
      <alignment horizontal="right" vertical="center" wrapText="1" indent="1"/>
    </xf>
    <xf numFmtId="3" fontId="7" fillId="35" borderId="38" xfId="91" applyNumberFormat="1" applyFont="1" applyFill="1" applyBorder="1" applyAlignment="1">
      <alignment horizontal="right" vertical="center" wrapText="1" indent="1"/>
    </xf>
    <xf numFmtId="3" fontId="3" fillId="0" borderId="38" xfId="91" applyNumberFormat="1" applyFont="1" applyFill="1" applyBorder="1" applyAlignment="1">
      <alignment horizontal="right" vertical="center" wrapText="1" indent="1"/>
    </xf>
    <xf numFmtId="3" fontId="8" fillId="35" borderId="38" xfId="91" applyNumberFormat="1" applyFont="1" applyFill="1" applyBorder="1" applyAlignment="1">
      <alignment horizontal="right" vertical="center" wrapText="1" indent="1"/>
    </xf>
    <xf numFmtId="3" fontId="7" fillId="24" borderId="17" xfId="40" applyNumberFormat="1" applyFont="1" applyFill="1" applyBorder="1" applyAlignment="1">
      <alignment horizontal="right" vertical="center" wrapText="1" indent="1"/>
    </xf>
    <xf numFmtId="3" fontId="7" fillId="24" borderId="39" xfId="40" applyNumberFormat="1" applyFont="1" applyFill="1" applyBorder="1" applyAlignment="1">
      <alignment horizontal="right" vertical="center" wrapText="1" indent="1"/>
    </xf>
    <xf numFmtId="3" fontId="2" fillId="35" borderId="14" xfId="0" applyNumberFormat="1" applyFont="1" applyFill="1" applyBorder="1" applyAlignment="1">
      <alignment horizontal="right" vertical="center" wrapText="1" indent="1"/>
    </xf>
    <xf numFmtId="3" fontId="8" fillId="35" borderId="14" xfId="0" applyNumberFormat="1" applyFont="1" applyFill="1" applyBorder="1" applyAlignment="1">
      <alignment horizontal="right" vertical="center" wrapText="1" indent="1"/>
    </xf>
    <xf numFmtId="3" fontId="2" fillId="35" borderId="13" xfId="0" applyNumberFormat="1" applyFont="1" applyFill="1" applyBorder="1" applyAlignment="1">
      <alignment horizontal="right" vertical="center" wrapText="1" indent="1"/>
    </xf>
    <xf numFmtId="3" fontId="78" fillId="39" borderId="13" xfId="0" applyNumberFormat="1" applyFont="1" applyFill="1" applyBorder="1" applyAlignment="1">
      <alignment vertical="center" wrapText="1"/>
    </xf>
    <xf numFmtId="3" fontId="78" fillId="40" borderId="13" xfId="0" applyNumberFormat="1" applyFont="1" applyFill="1" applyBorder="1" applyAlignment="1">
      <alignment vertical="center" wrapText="1"/>
    </xf>
    <xf numFmtId="3" fontId="78" fillId="35" borderId="13" xfId="0" applyNumberFormat="1" applyFont="1" applyFill="1" applyBorder="1" applyAlignment="1">
      <alignment vertical="center" wrapText="1"/>
    </xf>
    <xf numFmtId="3" fontId="78" fillId="24" borderId="13" xfId="0" applyNumberFormat="1" applyFont="1" applyFill="1" applyBorder="1" applyAlignment="1">
      <alignment vertical="center" wrapText="1"/>
    </xf>
    <xf numFmtId="3" fontId="78" fillId="40" borderId="14" xfId="0" applyNumberFormat="1" applyFont="1" applyFill="1" applyBorder="1" applyAlignment="1">
      <alignment vertical="center" wrapText="1"/>
    </xf>
    <xf numFmtId="3" fontId="69" fillId="39" borderId="13" xfId="0" applyNumberFormat="1" applyFont="1" applyFill="1" applyBorder="1" applyAlignment="1">
      <alignment vertical="center" wrapText="1"/>
    </xf>
    <xf numFmtId="3" fontId="69" fillId="35" borderId="13" xfId="0" applyNumberFormat="1" applyFont="1" applyFill="1" applyBorder="1" applyAlignment="1">
      <alignment vertical="center" wrapText="1"/>
    </xf>
    <xf numFmtId="3" fontId="78" fillId="0" borderId="13" xfId="0" applyNumberFormat="1" applyFont="1" applyFill="1" applyBorder="1" applyAlignment="1">
      <alignment horizontal="center" vertical="center" wrapText="1"/>
    </xf>
    <xf numFmtId="3" fontId="69" fillId="39" borderId="13" xfId="0" applyNumberFormat="1" applyFont="1" applyFill="1" applyBorder="1" applyAlignment="1">
      <alignment vertical="top" wrapText="1"/>
    </xf>
    <xf numFmtId="3" fontId="94" fillId="0" borderId="13" xfId="0" applyNumberFormat="1" applyFont="1" applyFill="1" applyBorder="1" applyAlignment="1">
      <alignment horizontal="center" vertical="center" wrapText="1"/>
    </xf>
    <xf numFmtId="3" fontId="95" fillId="39" borderId="13" xfId="0" applyNumberFormat="1" applyFont="1" applyFill="1" applyBorder="1" applyAlignment="1">
      <alignment vertical="center" wrapText="1"/>
    </xf>
    <xf numFmtId="3" fontId="78" fillId="41" borderId="13" xfId="0" applyNumberFormat="1" applyFont="1" applyFill="1" applyBorder="1" applyAlignment="1">
      <alignment horizontal="center" vertical="center" wrapText="1"/>
    </xf>
    <xf numFmtId="3" fontId="94" fillId="41" borderId="13" xfId="0" applyNumberFormat="1" applyFont="1" applyFill="1" applyBorder="1" applyAlignment="1">
      <alignment horizontal="center" vertical="center" wrapText="1"/>
    </xf>
    <xf numFmtId="3" fontId="69" fillId="39" borderId="17" xfId="0" applyNumberFormat="1" applyFont="1" applyFill="1" applyBorder="1" applyAlignment="1">
      <alignment vertical="center"/>
    </xf>
    <xf numFmtId="3" fontId="69" fillId="35" borderId="17" xfId="0" applyNumberFormat="1" applyFont="1" applyFill="1" applyBorder="1" applyAlignment="1">
      <alignment vertical="center"/>
    </xf>
    <xf numFmtId="3" fontId="78" fillId="40" borderId="17" xfId="0" applyNumberFormat="1" applyFont="1" applyFill="1" applyBorder="1" applyAlignment="1">
      <alignment vertical="center" wrapText="1"/>
    </xf>
    <xf numFmtId="3" fontId="78" fillId="40" borderId="18" xfId="0" applyNumberFormat="1" applyFont="1" applyFill="1" applyBorder="1" applyAlignment="1">
      <alignment vertical="center" wrapText="1"/>
    </xf>
    <xf numFmtId="3" fontId="3" fillId="35" borderId="17" xfId="0" applyNumberFormat="1" applyFont="1" applyFill="1" applyBorder="1" applyAlignment="1">
      <alignment horizontal="right" vertical="center" wrapText="1" indent="1"/>
    </xf>
    <xf numFmtId="3" fontId="7" fillId="24" borderId="17" xfId="45" applyNumberFormat="1" applyFont="1" applyFill="1" applyBorder="1" applyAlignment="1">
      <alignment horizontal="right" vertical="center" wrapText="1" indent="1"/>
    </xf>
    <xf numFmtId="3" fontId="7" fillId="24" borderId="18" xfId="45" applyNumberFormat="1" applyFont="1" applyFill="1" applyBorder="1" applyAlignment="1">
      <alignment horizontal="right" vertical="center" wrapText="1" indent="1"/>
    </xf>
    <xf numFmtId="3" fontId="8" fillId="35" borderId="37" xfId="44" applyNumberFormat="1" applyFont="1" applyFill="1" applyBorder="1" applyAlignment="1">
      <alignment horizontal="right" vertical="center" wrapText="1" indent="1"/>
    </xf>
    <xf numFmtId="3" fontId="2" fillId="24" borderId="45" xfId="0" applyNumberFormat="1" applyFont="1" applyFill="1" applyBorder="1" applyAlignment="1">
      <alignment horizontal="right" vertical="center" wrapText="1" indent="1"/>
    </xf>
    <xf numFmtId="3" fontId="8" fillId="35" borderId="20" xfId="44" applyNumberFormat="1" applyFont="1" applyFill="1" applyBorder="1" applyAlignment="1">
      <alignment horizontal="right" vertical="center" wrapText="1" indent="1"/>
    </xf>
    <xf numFmtId="3" fontId="8" fillId="35" borderId="35" xfId="44" applyNumberFormat="1" applyFont="1" applyFill="1" applyBorder="1" applyAlignment="1">
      <alignment horizontal="right" vertical="center" wrapText="1" indent="1"/>
    </xf>
    <xf numFmtId="3" fontId="2" fillId="24" borderId="37" xfId="0" applyNumberFormat="1" applyFont="1" applyFill="1" applyBorder="1" applyAlignment="1">
      <alignment horizontal="right" vertical="center" wrapText="1" indent="1"/>
    </xf>
    <xf numFmtId="3" fontId="2" fillId="24" borderId="20" xfId="0" applyNumberFormat="1" applyFont="1" applyFill="1" applyBorder="1" applyAlignment="1">
      <alignment horizontal="right" vertical="center" wrapText="1" indent="1"/>
    </xf>
    <xf numFmtId="3" fontId="2" fillId="24" borderId="50" xfId="0" applyNumberFormat="1" applyFont="1" applyFill="1" applyBorder="1" applyAlignment="1">
      <alignment horizontal="right" vertical="center" wrapText="1" indent="1"/>
    </xf>
    <xf numFmtId="3" fontId="8" fillId="35" borderId="13" xfId="44" applyNumberFormat="1" applyFont="1" applyFill="1" applyBorder="1" applyAlignment="1">
      <alignment horizontal="right" vertical="center" wrapText="1" indent="1"/>
    </xf>
    <xf numFmtId="3" fontId="2" fillId="24" borderId="55" xfId="0" applyNumberFormat="1" applyFont="1" applyFill="1" applyBorder="1" applyAlignment="1">
      <alignment horizontal="right" vertical="center" wrapText="1" indent="1"/>
    </xf>
    <xf numFmtId="3" fontId="2" fillId="24" borderId="65" xfId="0" applyNumberFormat="1" applyFont="1" applyFill="1" applyBorder="1" applyAlignment="1">
      <alignment horizontal="right" vertical="center" wrapText="1" indent="1"/>
    </xf>
    <xf numFmtId="3" fontId="2" fillId="24" borderId="43" xfId="0" applyNumberFormat="1" applyFont="1" applyFill="1" applyBorder="1" applyAlignment="1">
      <alignment horizontal="right" vertical="center" wrapText="1" indent="1"/>
    </xf>
    <xf numFmtId="3" fontId="2" fillId="24" borderId="44" xfId="0" applyNumberFormat="1" applyFont="1" applyFill="1" applyBorder="1" applyAlignment="1">
      <alignment horizontal="right" vertical="center" wrapText="1" indent="1"/>
    </xf>
    <xf numFmtId="3" fontId="2" fillId="24" borderId="31" xfId="0" applyNumberFormat="1" applyFont="1" applyFill="1" applyBorder="1" applyAlignment="1">
      <alignment horizontal="right" vertical="center" wrapText="1" indent="1"/>
    </xf>
    <xf numFmtId="3" fontId="2" fillId="24" borderId="53" xfId="0" applyNumberFormat="1" applyFont="1" applyFill="1" applyBorder="1" applyAlignment="1">
      <alignment horizontal="right" vertical="center" wrapText="1" indent="1"/>
    </xf>
    <xf numFmtId="3" fontId="2" fillId="24" borderId="64" xfId="0" applyNumberFormat="1" applyFont="1" applyFill="1" applyBorder="1" applyAlignment="1">
      <alignment horizontal="right" vertical="center" wrapText="1" indent="1"/>
    </xf>
    <xf numFmtId="0" fontId="88" fillId="0" borderId="0" xfId="0" applyFont="1" applyAlignment="1">
      <alignment vertical="center" wrapText="1"/>
    </xf>
    <xf numFmtId="3" fontId="3" fillId="0" borderId="0" xfId="0" applyNumberFormat="1" applyFont="1" applyFill="1" applyBorder="1"/>
    <xf numFmtId="3" fontId="114" fillId="0" borderId="0" xfId="0" applyNumberFormat="1" applyFont="1" applyFill="1" applyBorder="1" applyAlignment="1">
      <alignment vertical="center"/>
    </xf>
    <xf numFmtId="0" fontId="30" fillId="0" borderId="0" xfId="0" applyFont="1" applyFill="1" applyBorder="1" applyAlignment="1">
      <alignment vertical="center"/>
    </xf>
    <xf numFmtId="0" fontId="25" fillId="0" borderId="0" xfId="0" applyFont="1" applyFill="1" applyBorder="1" applyAlignment="1">
      <alignment horizontal="right" vertical="center"/>
    </xf>
    <xf numFmtId="3" fontId="8" fillId="0" borderId="0" xfId="45" applyNumberFormat="1" applyFont="1" applyBorder="1" applyAlignment="1">
      <alignment horizontal="right" vertical="center" wrapText="1"/>
    </xf>
    <xf numFmtId="2" fontId="118" fillId="0" borderId="0" xfId="41" applyNumberFormat="1" applyFont="1" applyAlignment="1">
      <alignment horizontal="center"/>
    </xf>
    <xf numFmtId="0" fontId="118" fillId="0" borderId="0" xfId="41" applyFont="1"/>
    <xf numFmtId="3" fontId="8" fillId="42" borderId="14" xfId="41" applyNumberFormat="1" applyFont="1" applyFill="1" applyBorder="1" applyAlignment="1">
      <alignment horizontal="right" vertical="center" wrapText="1" indent="1"/>
    </xf>
    <xf numFmtId="3" fontId="25" fillId="0" borderId="0" xfId="0" applyNumberFormat="1" applyFont="1" applyFill="1" applyBorder="1" applyAlignment="1">
      <alignment vertical="center"/>
    </xf>
    <xf numFmtId="3" fontId="3" fillId="0" borderId="0" xfId="0" applyNumberFormat="1" applyFont="1" applyAlignment="1">
      <alignment vertical="center" wrapText="1"/>
    </xf>
    <xf numFmtId="0" fontId="8" fillId="0" borderId="52" xfId="0" applyFont="1" applyBorder="1" applyAlignment="1">
      <alignment wrapText="1"/>
    </xf>
    <xf numFmtId="0" fontId="8" fillId="0" borderId="27" xfId="0" applyFont="1" applyBorder="1" applyAlignment="1">
      <alignment wrapText="1"/>
    </xf>
    <xf numFmtId="0" fontId="8" fillId="0" borderId="0" xfId="0" applyFont="1" applyBorder="1" applyAlignment="1">
      <alignment horizontal="left" wrapText="1"/>
    </xf>
    <xf numFmtId="0" fontId="8" fillId="0" borderId="49" xfId="0" applyFont="1" applyBorder="1" applyAlignment="1">
      <alignment horizontal="left" wrapText="1"/>
    </xf>
    <xf numFmtId="0" fontId="8" fillId="0" borderId="52" xfId="0" applyFont="1" applyBorder="1" applyAlignment="1">
      <alignment horizontal="left" wrapText="1"/>
    </xf>
    <xf numFmtId="0" fontId="8" fillId="0" borderId="27" xfId="0" applyFont="1" applyBorder="1" applyAlignment="1">
      <alignment horizontal="left" wrapText="1"/>
    </xf>
    <xf numFmtId="0" fontId="8" fillId="0" borderId="23" xfId="35" applyFont="1" applyBorder="1" applyAlignment="1" applyProtection="1">
      <alignment horizontal="left" vertical="center" indent="1"/>
    </xf>
    <xf numFmtId="0" fontId="8" fillId="0" borderId="60" xfId="35" applyFont="1" applyBorder="1" applyAlignment="1" applyProtection="1">
      <alignment horizontal="left" vertical="center" indent="1"/>
    </xf>
    <xf numFmtId="0" fontId="12" fillId="46" borderId="66" xfId="0" applyFont="1" applyFill="1" applyBorder="1" applyAlignment="1">
      <alignment horizontal="center" vertical="center" wrapText="1"/>
    </xf>
    <xf numFmtId="0" fontId="77" fillId="46" borderId="67" xfId="0" applyFont="1" applyFill="1" applyBorder="1" applyAlignment="1">
      <alignment horizontal="center" vertical="center" wrapText="1"/>
    </xf>
    <xf numFmtId="0" fontId="77" fillId="46" borderId="68" xfId="0" applyFont="1" applyFill="1" applyBorder="1" applyAlignment="1">
      <alignment horizontal="center" vertical="center" wrapText="1"/>
    </xf>
    <xf numFmtId="0" fontId="12" fillId="0" borderId="66"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12" fillId="0" borderId="67" xfId="0" applyFont="1" applyFill="1" applyBorder="1" applyAlignment="1">
      <alignment horizontal="center" vertical="center" wrapText="1"/>
    </xf>
    <xf numFmtId="0" fontId="12" fillId="0" borderId="63"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4" fillId="0" borderId="30" xfId="0" applyFont="1" applyBorder="1" applyAlignment="1">
      <alignment horizontal="center" vertical="center" wrapText="1"/>
    </xf>
    <xf numFmtId="0" fontId="73" fillId="0" borderId="31" xfId="0" applyFont="1" applyBorder="1"/>
    <xf numFmtId="0" fontId="73" fillId="0" borderId="36" xfId="0" applyFont="1" applyBorder="1"/>
    <xf numFmtId="0" fontId="7" fillId="0" borderId="75" xfId="0" applyFont="1" applyBorder="1" applyAlignment="1">
      <alignment horizontal="left" vertical="center" wrapText="1" indent="1"/>
    </xf>
    <xf numFmtId="0" fontId="7" fillId="0" borderId="50" xfId="0" applyFont="1" applyBorder="1" applyAlignment="1">
      <alignment horizontal="left" vertical="center" wrapText="1" indent="1"/>
    </xf>
    <xf numFmtId="0" fontId="7" fillId="0" borderId="54" xfId="0" applyFont="1" applyBorder="1" applyAlignment="1">
      <alignment horizontal="left" vertical="center" wrapText="1" inden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0" fontId="7" fillId="0" borderId="22" xfId="0" applyFont="1" applyBorder="1" applyAlignment="1">
      <alignment horizontal="left" vertical="center" wrapText="1" indent="1"/>
    </xf>
    <xf numFmtId="0" fontId="7" fillId="0" borderId="29" xfId="0" applyFont="1" applyBorder="1" applyAlignment="1">
      <alignment horizontal="left" vertical="center" wrapText="1" indent="1"/>
    </xf>
    <xf numFmtId="0" fontId="7" fillId="0" borderId="34" xfId="0" applyFont="1" applyBorder="1" applyAlignment="1">
      <alignment horizontal="left" vertical="center" wrapText="1" indent="1"/>
    </xf>
    <xf numFmtId="49" fontId="3" fillId="0" borderId="35" xfId="0" applyNumberFormat="1" applyFont="1" applyBorder="1" applyAlignment="1">
      <alignment horizontal="left" wrapText="1"/>
    </xf>
    <xf numFmtId="49" fontId="3" fillId="0" borderId="46" xfId="0" applyNumberFormat="1" applyFont="1" applyBorder="1" applyAlignment="1">
      <alignment horizontal="left" wrapText="1"/>
    </xf>
    <xf numFmtId="49" fontId="3" fillId="0" borderId="47" xfId="0" applyNumberFormat="1" applyFont="1" applyBorder="1" applyAlignment="1">
      <alignment horizontal="left" wrapText="1"/>
    </xf>
    <xf numFmtId="49" fontId="3" fillId="0" borderId="37" xfId="0" applyNumberFormat="1" applyFont="1" applyBorder="1" applyAlignment="1">
      <alignment horizontal="left" wrapText="1"/>
    </xf>
    <xf numFmtId="49" fontId="3" fillId="0" borderId="50" xfId="0" applyNumberFormat="1" applyFont="1" applyBorder="1" applyAlignment="1">
      <alignment horizontal="left" wrapText="1"/>
    </xf>
    <xf numFmtId="49" fontId="3" fillId="0" borderId="32" xfId="0" applyNumberFormat="1" applyFont="1" applyBorder="1" applyAlignment="1">
      <alignment horizontal="left"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6" xfId="0" applyFont="1" applyBorder="1" applyAlignment="1">
      <alignment horizontal="center" vertical="center"/>
    </xf>
    <xf numFmtId="0" fontId="2" fillId="0" borderId="15"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38" xfId="0" applyFont="1" applyBorder="1" applyAlignment="1">
      <alignment horizontal="center" vertical="center"/>
    </xf>
    <xf numFmtId="0" fontId="88" fillId="0" borderId="0" xfId="0" applyFont="1" applyFill="1" applyAlignment="1">
      <alignment horizontal="center" wrapText="1"/>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7" fillId="0" borderId="61" xfId="0" applyFont="1" applyBorder="1" applyAlignment="1">
      <alignment horizontal="left" vertical="center" wrapText="1" indent="1"/>
    </xf>
    <xf numFmtId="0" fontId="7" fillId="0" borderId="72" xfId="0" applyFont="1" applyBorder="1" applyAlignment="1">
      <alignment horizontal="left" vertical="center" wrapText="1" indent="1"/>
    </xf>
    <xf numFmtId="0" fontId="7" fillId="0" borderId="41" xfId="0" applyFont="1" applyBorder="1" applyAlignment="1">
      <alignment horizontal="left" vertical="center" wrapText="1" indent="1"/>
    </xf>
    <xf numFmtId="0" fontId="4" fillId="0" borderId="13" xfId="0" applyFont="1" applyBorder="1" applyAlignment="1">
      <alignment horizontal="center" vertical="center"/>
    </xf>
    <xf numFmtId="49" fontId="3" fillId="0" borderId="20" xfId="0" applyNumberFormat="1" applyFont="1" applyBorder="1" applyAlignment="1">
      <alignment horizontal="left"/>
    </xf>
    <xf numFmtId="49" fontId="3" fillId="0" borderId="52" xfId="0" applyNumberFormat="1" applyFont="1" applyBorder="1" applyAlignment="1">
      <alignment horizontal="left"/>
    </xf>
    <xf numFmtId="0" fontId="89" fillId="0" borderId="0" xfId="0" applyFont="1" applyAlignment="1">
      <alignment horizontal="left" vertical="center" wrapText="1"/>
    </xf>
    <xf numFmtId="49" fontId="8" fillId="0" borderId="20" xfId="0" applyNumberFormat="1" applyFont="1" applyBorder="1" applyAlignment="1">
      <alignment horizontal="left"/>
    </xf>
    <xf numFmtId="49" fontId="8" fillId="0" borderId="52" xfId="0" applyNumberFormat="1" applyFont="1" applyBorder="1" applyAlignment="1">
      <alignment horizontal="left"/>
    </xf>
    <xf numFmtId="49" fontId="8" fillId="0" borderId="27" xfId="0" applyNumberFormat="1" applyFont="1" applyBorder="1" applyAlignment="1">
      <alignment horizontal="left"/>
    </xf>
    <xf numFmtId="0" fontId="92" fillId="0" borderId="23" xfId="0" applyFont="1" applyBorder="1" applyAlignment="1">
      <alignment horizontal="center" vertical="center" wrapText="1"/>
    </xf>
    <xf numFmtId="0" fontId="92" fillId="0" borderId="15" xfId="0" applyFont="1" applyBorder="1" applyAlignment="1">
      <alignment horizontal="center" vertical="center" wrapText="1"/>
    </xf>
    <xf numFmtId="0" fontId="92" fillId="0" borderId="16" xfId="0" applyFont="1" applyBorder="1" applyAlignment="1">
      <alignment horizontal="center" vertical="center" wrapText="1"/>
    </xf>
    <xf numFmtId="0" fontId="92" fillId="0" borderId="25" xfId="0" applyFont="1" applyBorder="1" applyAlignment="1">
      <alignment horizontal="center" vertical="center" wrapText="1"/>
    </xf>
    <xf numFmtId="0" fontId="92" fillId="0" borderId="13" xfId="0" applyFont="1" applyBorder="1" applyAlignment="1">
      <alignment horizontal="center" vertical="center" wrapText="1"/>
    </xf>
    <xf numFmtId="0" fontId="92" fillId="0" borderId="17" xfId="0" applyFont="1" applyBorder="1" applyAlignment="1">
      <alignment horizontal="center" vertical="center" wrapText="1"/>
    </xf>
    <xf numFmtId="0" fontId="92" fillId="0" borderId="24" xfId="0" applyFont="1" applyBorder="1" applyAlignment="1">
      <alignment horizontal="center" vertical="center" wrapText="1"/>
    </xf>
    <xf numFmtId="0" fontId="92" fillId="0" borderId="14" xfId="0" applyFont="1" applyBorder="1" applyAlignment="1">
      <alignment horizontal="center" vertical="center" wrapText="1"/>
    </xf>
    <xf numFmtId="0" fontId="92" fillId="0" borderId="1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9" xfId="0" applyFont="1" applyBorder="1" applyAlignment="1">
      <alignment horizontal="center" vertical="center" wrapText="1"/>
    </xf>
    <xf numFmtId="0" fontId="2" fillId="36" borderId="29" xfId="0" applyFont="1" applyFill="1" applyBorder="1" applyAlignment="1">
      <alignment horizontal="center" vertical="center" wrapText="1"/>
    </xf>
    <xf numFmtId="0" fontId="2" fillId="36" borderId="13"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7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2"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49" fontId="3" fillId="0" borderId="27" xfId="0" applyNumberFormat="1" applyFont="1" applyBorder="1" applyAlignment="1">
      <alignment horizontal="left"/>
    </xf>
    <xf numFmtId="0" fontId="91" fillId="0" borderId="57" xfId="40" applyFont="1" applyBorder="1" applyAlignment="1">
      <alignment horizontal="center" vertical="center" wrapText="1"/>
    </xf>
    <xf numFmtId="0" fontId="91" fillId="0" borderId="45" xfId="40" applyFont="1" applyBorder="1" applyAlignment="1">
      <alignment horizontal="center" vertical="center" wrapText="1"/>
    </xf>
    <xf numFmtId="0" fontId="110" fillId="0" borderId="12" xfId="0" applyFont="1" applyBorder="1" applyAlignment="1">
      <alignment horizontal="center" vertical="center" wrapText="1"/>
    </xf>
    <xf numFmtId="0" fontId="110" fillId="0" borderId="0" xfId="0" applyFont="1" applyBorder="1" applyAlignment="1">
      <alignment horizontal="center" vertical="center" wrapText="1"/>
    </xf>
    <xf numFmtId="49" fontId="91" fillId="0" borderId="29" xfId="0" applyNumberFormat="1" applyFont="1" applyBorder="1" applyAlignment="1">
      <alignment horizontal="center" vertical="center" wrapText="1"/>
    </xf>
    <xf numFmtId="49" fontId="91" fillId="0" borderId="13" xfId="0" applyNumberFormat="1" applyFont="1" applyBorder="1" applyAlignment="1">
      <alignment horizontal="center" vertical="center" wrapText="1"/>
    </xf>
    <xf numFmtId="0" fontId="85" fillId="0" borderId="12" xfId="40" applyFont="1" applyBorder="1" applyAlignment="1">
      <alignment horizontal="center" vertical="center" wrapText="1"/>
    </xf>
    <xf numFmtId="0" fontId="85" fillId="0" borderId="75" xfId="40" applyFont="1" applyBorder="1" applyAlignment="1">
      <alignment horizontal="center" vertical="center" wrapText="1"/>
    </xf>
    <xf numFmtId="0" fontId="7" fillId="0" borderId="63" xfId="41" applyFont="1" applyBorder="1" applyAlignment="1">
      <alignment horizontal="center" vertical="center"/>
    </xf>
    <xf numFmtId="0" fontId="7" fillId="0" borderId="58" xfId="41" applyFont="1" applyBorder="1" applyAlignment="1">
      <alignment horizontal="center" vertical="center"/>
    </xf>
    <xf numFmtId="0" fontId="7" fillId="0" borderId="59" xfId="41" applyFont="1" applyBorder="1" applyAlignment="1">
      <alignment horizontal="center" vertical="center"/>
    </xf>
    <xf numFmtId="0" fontId="85" fillId="0" borderId="66" xfId="41" applyFont="1" applyBorder="1" applyAlignment="1">
      <alignment horizontal="left" vertical="center" wrapText="1" indent="1"/>
    </xf>
    <xf numFmtId="0" fontId="85" fillId="0" borderId="67" xfId="41" applyFont="1" applyBorder="1" applyAlignment="1">
      <alignment horizontal="left" vertical="center" wrapText="1" indent="1"/>
    </xf>
    <xf numFmtId="0" fontId="85" fillId="0" borderId="68" xfId="41" applyFont="1" applyBorder="1" applyAlignment="1">
      <alignment horizontal="left" vertical="center" wrapText="1" indent="1"/>
    </xf>
    <xf numFmtId="0" fontId="111" fillId="0" borderId="0" xfId="41" applyFont="1" applyBorder="1" applyAlignment="1">
      <alignment horizontal="left" wrapText="1"/>
    </xf>
    <xf numFmtId="0" fontId="25" fillId="0" borderId="35" xfId="0" applyFont="1" applyBorder="1" applyAlignment="1">
      <alignment horizontal="left" vertical="center"/>
    </xf>
    <xf numFmtId="0" fontId="25" fillId="0" borderId="46" xfId="0" applyFont="1" applyBorder="1" applyAlignment="1">
      <alignment horizontal="left" vertical="center"/>
    </xf>
    <xf numFmtId="0" fontId="25" fillId="0" borderId="47" xfId="0" applyFont="1" applyBorder="1" applyAlignment="1">
      <alignment horizontal="left" vertical="center"/>
    </xf>
    <xf numFmtId="0" fontId="25" fillId="0" borderId="37" xfId="0" applyFont="1" applyBorder="1" applyAlignment="1">
      <alignment horizontal="left" vertical="center"/>
    </xf>
    <xf numFmtId="0" fontId="25" fillId="0" borderId="50" xfId="0" applyFont="1" applyBorder="1" applyAlignment="1">
      <alignment horizontal="left" vertical="center"/>
    </xf>
    <xf numFmtId="0" fontId="25" fillId="0" borderId="32" xfId="0" applyFont="1" applyBorder="1" applyAlignment="1">
      <alignment horizontal="left" vertical="center"/>
    </xf>
    <xf numFmtId="0" fontId="12" fillId="0" borderId="69"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38" xfId="0"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7" fillId="0" borderId="40" xfId="0" applyFont="1" applyBorder="1" applyAlignment="1">
      <alignment horizontal="left" vertical="center" wrapText="1" indent="1"/>
    </xf>
    <xf numFmtId="0" fontId="7" fillId="0" borderId="72" xfId="0" applyFont="1" applyBorder="1" applyAlignment="1">
      <alignment horizontal="center" vertical="center" wrapText="1"/>
    </xf>
    <xf numFmtId="0" fontId="7" fillId="0" borderId="41" xfId="0" applyFont="1" applyBorder="1" applyAlignment="1">
      <alignment horizontal="center" vertical="center" wrapText="1"/>
    </xf>
    <xf numFmtId="0" fontId="25" fillId="0" borderId="37" xfId="0" applyFont="1" applyBorder="1" applyAlignment="1">
      <alignment horizontal="left" vertical="center" wrapText="1"/>
    </xf>
    <xf numFmtId="0" fontId="25" fillId="0" borderId="50" xfId="0" applyFont="1" applyBorder="1" applyAlignment="1">
      <alignment horizontal="left" vertical="center" wrapText="1"/>
    </xf>
    <xf numFmtId="0" fontId="25" fillId="0" borderId="32" xfId="0" applyFont="1" applyBorder="1" applyAlignment="1">
      <alignment horizontal="left"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62" xfId="0" applyFont="1" applyBorder="1" applyAlignment="1">
      <alignment horizontal="left" vertical="center" wrapText="1" indent="1"/>
    </xf>
    <xf numFmtId="0" fontId="7" fillId="0" borderId="52" xfId="0" applyFont="1" applyBorder="1" applyAlignment="1">
      <alignment horizontal="left" vertical="center" wrapText="1" indent="1"/>
    </xf>
    <xf numFmtId="0" fontId="7" fillId="0" borderId="38" xfId="0" applyFont="1" applyBorder="1" applyAlignment="1">
      <alignment horizontal="left" vertical="center" wrapText="1" indent="1"/>
    </xf>
    <xf numFmtId="0" fontId="25" fillId="0" borderId="37" xfId="40" applyFont="1" applyBorder="1" applyAlignment="1">
      <alignment horizontal="left" vertical="center"/>
    </xf>
    <xf numFmtId="0" fontId="25" fillId="0" borderId="50" xfId="40" applyFont="1" applyBorder="1" applyAlignment="1">
      <alignment horizontal="left" vertical="center"/>
    </xf>
    <xf numFmtId="0" fontId="25" fillId="0" borderId="32" xfId="40" applyFont="1" applyBorder="1" applyAlignment="1">
      <alignment horizontal="left" vertical="center"/>
    </xf>
    <xf numFmtId="0" fontId="4" fillId="0" borderId="69" xfId="40" applyFont="1" applyBorder="1" applyAlignment="1">
      <alignment horizontal="center" vertical="center" wrapText="1"/>
    </xf>
    <xf numFmtId="0" fontId="4" fillId="0" borderId="70" xfId="40" applyFont="1" applyBorder="1" applyAlignment="1">
      <alignment horizontal="center" vertical="center"/>
    </xf>
    <xf numFmtId="0" fontId="4" fillId="0" borderId="71" xfId="40" applyFont="1" applyBorder="1" applyAlignment="1">
      <alignment horizontal="center" vertical="center"/>
    </xf>
    <xf numFmtId="0" fontId="7" fillId="0" borderId="23" xfId="40" applyFont="1" applyBorder="1" applyAlignment="1">
      <alignment horizontal="left" vertical="center" wrapText="1" indent="1"/>
    </xf>
    <xf numFmtId="0" fontId="7" fillId="0" borderId="25" xfId="40" applyFont="1" applyBorder="1" applyAlignment="1">
      <alignment horizontal="left" vertical="center" wrapText="1" indent="1"/>
    </xf>
    <xf numFmtId="0" fontId="7" fillId="0" borderId="24" xfId="40" applyFont="1" applyBorder="1" applyAlignment="1">
      <alignment horizontal="left" vertical="center" wrapText="1" indent="1"/>
    </xf>
    <xf numFmtId="0" fontId="25" fillId="0" borderId="35" xfId="40" applyFont="1" applyBorder="1" applyAlignment="1">
      <alignment horizontal="left" vertical="center"/>
    </xf>
    <xf numFmtId="0" fontId="25" fillId="0" borderId="46" xfId="40" applyFont="1" applyBorder="1" applyAlignment="1">
      <alignment horizontal="left" vertical="center"/>
    </xf>
    <xf numFmtId="0" fontId="25" fillId="0" borderId="47" xfId="40" applyFont="1" applyBorder="1" applyAlignment="1">
      <alignment horizontal="left" vertical="center"/>
    </xf>
    <xf numFmtId="0" fontId="25" fillId="36" borderId="48" xfId="40" applyFont="1" applyFill="1" applyBorder="1" applyAlignment="1">
      <alignment horizontal="left" vertical="center"/>
    </xf>
    <xf numFmtId="0" fontId="25" fillId="36" borderId="0" xfId="40" applyFont="1" applyFill="1" applyBorder="1" applyAlignment="1">
      <alignment horizontal="left" vertical="center"/>
    </xf>
    <xf numFmtId="0" fontId="25" fillId="36" borderId="49" xfId="40" applyFont="1" applyFill="1" applyBorder="1" applyAlignment="1">
      <alignment horizontal="left" vertical="center"/>
    </xf>
    <xf numFmtId="0" fontId="25" fillId="0" borderId="48" xfId="40" applyFont="1" applyBorder="1" applyAlignment="1">
      <alignment horizontal="left" vertical="center"/>
    </xf>
    <xf numFmtId="0" fontId="25" fillId="0" borderId="0" xfId="40" applyFont="1" applyBorder="1" applyAlignment="1">
      <alignment horizontal="left" vertical="center"/>
    </xf>
    <xf numFmtId="0" fontId="25" fillId="0" borderId="49" xfId="40" applyFont="1" applyBorder="1" applyAlignment="1">
      <alignment horizontal="left" vertic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6" xfId="0"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Fill="1" applyBorder="1" applyAlignment="1">
      <alignment horizontal="center" vertical="center" wrapText="1"/>
    </xf>
    <xf numFmtId="49" fontId="2" fillId="36" borderId="34" xfId="0" applyNumberFormat="1" applyFont="1" applyFill="1" applyBorder="1" applyAlignment="1">
      <alignment horizontal="center" vertical="center" wrapText="1"/>
    </xf>
    <xf numFmtId="49" fontId="2" fillId="36" borderId="14" xfId="0" applyNumberFormat="1" applyFont="1" applyFill="1" applyBorder="1" applyAlignment="1">
      <alignment horizontal="center" vertical="center" wrapText="1"/>
    </xf>
    <xf numFmtId="0" fontId="4" fillId="0" borderId="63"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49" fontId="2" fillId="36" borderId="29" xfId="0" applyNumberFormat="1" applyFont="1" applyFill="1" applyBorder="1" applyAlignment="1">
      <alignment horizontal="center" vertical="center" wrapText="1"/>
    </xf>
    <xf numFmtId="49" fontId="2" fillId="36"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5" fillId="0" borderId="0" xfId="0" applyFont="1" applyFill="1" applyBorder="1" applyAlignment="1">
      <alignment horizontal="left" wrapText="1"/>
    </xf>
    <xf numFmtId="0" fontId="4" fillId="0" borderId="63"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59" xfId="0" applyFont="1" applyFill="1" applyBorder="1" applyAlignment="1">
      <alignment horizontal="center" vertical="center"/>
    </xf>
    <xf numFmtId="0" fontId="7" fillId="0" borderId="61" xfId="0" applyFont="1" applyFill="1" applyBorder="1" applyAlignment="1">
      <alignment horizontal="left" vertical="center" wrapText="1" indent="1"/>
    </xf>
    <xf numFmtId="0" fontId="7" fillId="0" borderId="72" xfId="0" applyFont="1" applyFill="1" applyBorder="1" applyAlignment="1">
      <alignment horizontal="left" vertical="center" wrapText="1" indent="1"/>
    </xf>
    <xf numFmtId="0" fontId="7" fillId="0" borderId="67" xfId="0" applyFont="1" applyFill="1" applyBorder="1" applyAlignment="1">
      <alignment horizontal="left" vertical="center" wrapText="1" indent="1"/>
    </xf>
    <xf numFmtId="0" fontId="7" fillId="0" borderId="41" xfId="0" applyFont="1" applyFill="1" applyBorder="1" applyAlignment="1">
      <alignment horizontal="left" vertical="center" wrapText="1" indent="1"/>
    </xf>
    <xf numFmtId="0" fontId="78" fillId="0" borderId="15" xfId="0"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9" xfId="0" applyNumberFormat="1" applyFont="1" applyFill="1" applyBorder="1" applyAlignment="1">
      <alignment horizontal="center" vertical="center" wrapText="1"/>
    </xf>
    <xf numFmtId="0" fontId="91" fillId="0" borderId="1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4" fillId="0" borderId="30" xfId="43" applyFont="1" applyBorder="1" applyAlignment="1">
      <alignment horizontal="center" vertical="center" wrapText="1"/>
    </xf>
    <xf numFmtId="0" fontId="4" fillId="0" borderId="31" xfId="43" applyFont="1" applyBorder="1" applyAlignment="1">
      <alignment horizontal="center" vertical="center" wrapText="1"/>
    </xf>
    <xf numFmtId="0" fontId="4" fillId="0" borderId="36" xfId="43" applyFont="1" applyBorder="1" applyAlignment="1">
      <alignment horizontal="center" vertical="center" wrapText="1"/>
    </xf>
    <xf numFmtId="0" fontId="7" fillId="0" borderId="29" xfId="0" applyFont="1" applyBorder="1" applyAlignment="1">
      <alignment horizontal="center" vertical="center" wrapText="1"/>
    </xf>
    <xf numFmtId="0" fontId="7" fillId="0" borderId="34"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3" fillId="0" borderId="0" xfId="41" applyFont="1" applyAlignment="1">
      <alignment vertical="center" wrapText="1"/>
    </xf>
    <xf numFmtId="0" fontId="98" fillId="0" borderId="46" xfId="0" applyFont="1" applyBorder="1" applyAlignment="1">
      <alignment horizontal="left" vertical="center" wrapText="1"/>
    </xf>
    <xf numFmtId="0" fontId="30" fillId="0" borderId="35" xfId="0" applyFont="1" applyBorder="1" applyAlignment="1">
      <alignment horizontal="left" vertical="center"/>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37" xfId="0" applyFont="1" applyBorder="1" applyAlignment="1">
      <alignment horizontal="left" vertical="center"/>
    </xf>
    <xf numFmtId="0" fontId="30" fillId="0" borderId="50" xfId="0" applyFont="1" applyBorder="1" applyAlignment="1">
      <alignment horizontal="left" vertical="center"/>
    </xf>
    <xf numFmtId="0" fontId="30" fillId="0" borderId="32" xfId="0" applyFont="1" applyBorder="1" applyAlignment="1">
      <alignment horizontal="left" vertical="center"/>
    </xf>
    <xf numFmtId="0" fontId="4" fillId="0" borderId="70" xfId="40" applyFont="1" applyBorder="1" applyAlignment="1">
      <alignment horizontal="center" vertical="center" wrapText="1"/>
    </xf>
    <xf numFmtId="0" fontId="4" fillId="0" borderId="74" xfId="40" applyFont="1" applyBorder="1" applyAlignment="1">
      <alignment horizontal="center" vertical="center" wrapText="1"/>
    </xf>
    <xf numFmtId="0" fontId="4" fillId="0" borderId="71" xfId="40" applyFont="1" applyBorder="1" applyAlignment="1">
      <alignment horizontal="center" vertical="center" wrapText="1"/>
    </xf>
    <xf numFmtId="0" fontId="7" fillId="0" borderId="69" xfId="40" applyFont="1" applyBorder="1" applyAlignment="1">
      <alignment horizontal="left" vertical="center" wrapText="1" indent="1"/>
    </xf>
    <xf numFmtId="0" fontId="7" fillId="0" borderId="70" xfId="40" applyFont="1" applyBorder="1" applyAlignment="1">
      <alignment horizontal="left" vertical="center" wrapText="1" indent="1"/>
    </xf>
    <xf numFmtId="0" fontId="7" fillId="0" borderId="74" xfId="40" applyFont="1" applyBorder="1" applyAlignment="1">
      <alignment horizontal="left" vertical="center" wrapText="1" indent="1"/>
    </xf>
    <xf numFmtId="0" fontId="7" fillId="0" borderId="71" xfId="40" applyFont="1" applyBorder="1" applyAlignment="1">
      <alignment horizontal="left" vertical="center" wrapText="1" indent="1"/>
    </xf>
    <xf numFmtId="0" fontId="7" fillId="0" borderId="25" xfId="40" applyFont="1" applyBorder="1" applyAlignment="1">
      <alignment horizontal="center" vertical="center" wrapText="1"/>
    </xf>
    <xf numFmtId="0" fontId="7" fillId="0" borderId="24" xfId="40" applyFont="1" applyBorder="1" applyAlignment="1">
      <alignment horizontal="center" vertical="center" wrapText="1"/>
    </xf>
    <xf numFmtId="0" fontId="25" fillId="0" borderId="13" xfId="40" applyFont="1" applyBorder="1" applyAlignment="1">
      <alignment horizontal="left" vertical="center" wrapText="1"/>
    </xf>
    <xf numFmtId="49" fontId="2" fillId="0" borderId="25" xfId="40" applyNumberFormat="1" applyFont="1" applyBorder="1" applyAlignment="1">
      <alignment horizontal="center" vertical="center" wrapText="1"/>
    </xf>
    <xf numFmtId="49" fontId="2" fillId="0" borderId="13" xfId="40" applyNumberFormat="1" applyFont="1" applyBorder="1" applyAlignment="1">
      <alignment horizontal="center" vertical="center" wrapText="1"/>
    </xf>
    <xf numFmtId="3" fontId="7" fillId="0" borderId="22" xfId="45" applyNumberFormat="1" applyFont="1" applyBorder="1" applyAlignment="1">
      <alignment horizontal="center" vertical="center" wrapText="1"/>
    </xf>
    <xf numFmtId="3" fontId="7" fillId="0" borderId="15" xfId="45"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34" xfId="0" applyFont="1" applyBorder="1" applyAlignment="1">
      <alignment horizontal="center" vertical="center" wrapText="1"/>
    </xf>
    <xf numFmtId="3" fontId="12" fillId="0" borderId="63" xfId="45" applyNumberFormat="1" applyFont="1" applyBorder="1" applyAlignment="1">
      <alignment horizontal="center" vertical="center" wrapText="1"/>
    </xf>
    <xf numFmtId="3" fontId="12" fillId="0" borderId="58" xfId="45" applyNumberFormat="1" applyFont="1" applyBorder="1" applyAlignment="1">
      <alignment horizontal="center" vertical="center" wrapText="1"/>
    </xf>
    <xf numFmtId="3" fontId="12" fillId="0" borderId="59" xfId="45" applyNumberFormat="1" applyFont="1" applyBorder="1" applyAlignment="1">
      <alignment horizontal="center" vertical="center" wrapText="1"/>
    </xf>
    <xf numFmtId="0" fontId="59" fillId="32" borderId="15" xfId="42" applyFont="1" applyFill="1" applyBorder="1" applyAlignment="1"/>
    <xf numFmtId="0" fontId="59" fillId="32" borderId="13" xfId="42" applyFont="1" applyFill="1" applyBorder="1" applyAlignment="1"/>
    <xf numFmtId="0" fontId="59" fillId="0" borderId="15" xfId="42" applyFont="1" applyBorder="1" applyAlignment="1"/>
    <xf numFmtId="0" fontId="59" fillId="0" borderId="13" xfId="42" applyFont="1" applyBorder="1" applyAlignment="1"/>
    <xf numFmtId="0" fontId="59" fillId="32" borderId="16" xfId="42" applyFont="1" applyFill="1" applyBorder="1" applyAlignment="1"/>
    <xf numFmtId="0" fontId="59" fillId="32" borderId="17" xfId="42" applyFont="1" applyFill="1" applyBorder="1" applyAlignment="1"/>
    <xf numFmtId="3" fontId="12" fillId="0" borderId="63" xfId="44" applyNumberFormat="1" applyFont="1" applyBorder="1" applyAlignment="1">
      <alignment horizontal="center" vertical="center" wrapText="1"/>
    </xf>
    <xf numFmtId="3" fontId="12" fillId="0" borderId="58" xfId="44" applyNumberFormat="1" applyFont="1" applyBorder="1" applyAlignment="1">
      <alignment horizontal="center" vertical="center" wrapText="1"/>
    </xf>
    <xf numFmtId="3" fontId="12" fillId="0" borderId="59" xfId="44" applyNumberFormat="1" applyFont="1" applyBorder="1" applyAlignment="1">
      <alignment horizontal="center" vertical="center" wrapText="1"/>
    </xf>
    <xf numFmtId="3" fontId="7" fillId="0" borderId="63" xfId="44" applyNumberFormat="1" applyFont="1" applyBorder="1" applyAlignment="1">
      <alignment horizontal="left" vertical="center" wrapText="1" indent="1"/>
    </xf>
    <xf numFmtId="3" fontId="7" fillId="0" borderId="58" xfId="44" applyNumberFormat="1" applyFont="1" applyBorder="1" applyAlignment="1">
      <alignment horizontal="left" vertical="center" wrapText="1" indent="1"/>
    </xf>
    <xf numFmtId="3" fontId="7" fillId="0" borderId="59" xfId="44" applyNumberFormat="1" applyFont="1" applyBorder="1" applyAlignment="1">
      <alignment horizontal="left" vertical="center" wrapText="1" indent="1"/>
    </xf>
    <xf numFmtId="0" fontId="7" fillId="0" borderId="63" xfId="0" applyFont="1" applyBorder="1" applyAlignment="1">
      <alignment horizontal="left" vertical="center"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12" fillId="0" borderId="66" xfId="0" applyNumberFormat="1" applyFont="1" applyBorder="1" applyAlignment="1">
      <alignment horizontal="center" vertical="center" wrapText="1"/>
    </xf>
    <xf numFmtId="0" fontId="12" fillId="0" borderId="67" xfId="0" applyNumberFormat="1" applyFont="1" applyBorder="1" applyAlignment="1">
      <alignment horizontal="center" vertical="center" wrapText="1"/>
    </xf>
    <xf numFmtId="0" fontId="12" fillId="0" borderId="68" xfId="0" applyNumberFormat="1" applyFont="1" applyBorder="1" applyAlignment="1">
      <alignment horizontal="center" vertical="center" wrapText="1"/>
    </xf>
    <xf numFmtId="0" fontId="59" fillId="32" borderId="30" xfId="42" applyFont="1" applyFill="1" applyBorder="1" applyAlignment="1">
      <alignment horizontal="left" vertical="center" indent="1"/>
    </xf>
    <xf numFmtId="0" fontId="59" fillId="32" borderId="31" xfId="42" applyFont="1" applyFill="1" applyBorder="1" applyAlignment="1">
      <alignment horizontal="left" vertical="center" indent="1"/>
    </xf>
    <xf numFmtId="0" fontId="8" fillId="0" borderId="50" xfId="0" applyFont="1" applyBorder="1" applyAlignment="1">
      <alignment horizontal="left"/>
    </xf>
    <xf numFmtId="0" fontId="4" fillId="0" borderId="6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40" xfId="0" applyFont="1" applyBorder="1" applyAlignment="1">
      <alignment horizontal="center" vertical="center" wrapText="1"/>
    </xf>
  </cellXfs>
  <cellStyles count="9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Čiarka" xfId="27" builtinId="3"/>
    <cellStyle name="čiarky 2" xfId="28" xr:uid="{00000000-0005-0000-0000-00001B000000}"/>
    <cellStyle name="Explanatory Text"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Hypertextové prepojenie" xfId="35" builtinId="8"/>
    <cellStyle name="Check Cell" xfId="36" xr:uid="{00000000-0005-0000-0000-000023000000}"/>
    <cellStyle name="Input" xfId="37" xr:uid="{00000000-0005-0000-0000-000024000000}"/>
    <cellStyle name="Linked Cell" xfId="38" xr:uid="{00000000-0005-0000-0000-000025000000}"/>
    <cellStyle name="Neutral" xfId="39" xr:uid="{00000000-0005-0000-0000-000026000000}"/>
    <cellStyle name="Normálna" xfId="0" builtinId="0"/>
    <cellStyle name="Normálna 2" xfId="40" xr:uid="{00000000-0005-0000-0000-000027000000}"/>
    <cellStyle name="Normálna 2 2" xfId="91" xr:uid="{00000000-0005-0000-0000-000028000000}"/>
    <cellStyle name="Normálna 3" xfId="90" xr:uid="{00000000-0005-0000-0000-000029000000}"/>
    <cellStyle name="normálne 2" xfId="41" xr:uid="{00000000-0005-0000-0000-00002B000000}"/>
    <cellStyle name="normálne 3" xfId="42" xr:uid="{00000000-0005-0000-0000-00002C000000}"/>
    <cellStyle name="normálne 4" xfId="43" xr:uid="{00000000-0005-0000-0000-00002D000000}"/>
    <cellStyle name="Normálne 7" xfId="92" xr:uid="{00000000-0005-0000-0000-00002E000000}"/>
    <cellStyle name="normálne_Databazy_VVŠ_2007_ severská" xfId="44" xr:uid="{00000000-0005-0000-0000-00002F000000}"/>
    <cellStyle name="normálne_sprava_VVŠ_2004_tabuľky_vláda" xfId="45" xr:uid="{00000000-0005-0000-0000-000030000000}"/>
    <cellStyle name="normální_List1" xfId="46" xr:uid="{00000000-0005-0000-0000-000031000000}"/>
    <cellStyle name="Note" xfId="47" xr:uid="{00000000-0005-0000-0000-000032000000}"/>
    <cellStyle name="Output" xfId="48" xr:uid="{00000000-0005-0000-0000-000033000000}"/>
    <cellStyle name="SAPBEXaggData" xfId="49" xr:uid="{00000000-0005-0000-0000-000034000000}"/>
    <cellStyle name="SAPBEXaggDataEmph" xfId="50" xr:uid="{00000000-0005-0000-0000-000035000000}"/>
    <cellStyle name="SAPBEXaggItem" xfId="51" xr:uid="{00000000-0005-0000-0000-000036000000}"/>
    <cellStyle name="SAPBEXaggItemX" xfId="52" xr:uid="{00000000-0005-0000-0000-000037000000}"/>
    <cellStyle name="SAPBEXexcBad7" xfId="53" xr:uid="{00000000-0005-0000-0000-000038000000}"/>
    <cellStyle name="SAPBEXexcBad8" xfId="54" xr:uid="{00000000-0005-0000-0000-000039000000}"/>
    <cellStyle name="SAPBEXexcBad9" xfId="55" xr:uid="{00000000-0005-0000-0000-00003A000000}"/>
    <cellStyle name="SAPBEXexcCritical4" xfId="56" xr:uid="{00000000-0005-0000-0000-00003B000000}"/>
    <cellStyle name="SAPBEXexcCritical5" xfId="57" xr:uid="{00000000-0005-0000-0000-00003C000000}"/>
    <cellStyle name="SAPBEXexcCritical6" xfId="58" xr:uid="{00000000-0005-0000-0000-00003D000000}"/>
    <cellStyle name="SAPBEXexcGood1" xfId="59" xr:uid="{00000000-0005-0000-0000-00003E000000}"/>
    <cellStyle name="SAPBEXexcGood2" xfId="60" xr:uid="{00000000-0005-0000-0000-00003F000000}"/>
    <cellStyle name="SAPBEXexcGood3" xfId="61" xr:uid="{00000000-0005-0000-0000-000040000000}"/>
    <cellStyle name="SAPBEXfilterDrill" xfId="62" xr:uid="{00000000-0005-0000-0000-000041000000}"/>
    <cellStyle name="SAPBEXfilterItem" xfId="63" xr:uid="{00000000-0005-0000-0000-000042000000}"/>
    <cellStyle name="SAPBEXfilterText" xfId="64" xr:uid="{00000000-0005-0000-0000-000043000000}"/>
    <cellStyle name="SAPBEXformats" xfId="65" xr:uid="{00000000-0005-0000-0000-000044000000}"/>
    <cellStyle name="SAPBEXheaderItem" xfId="66" xr:uid="{00000000-0005-0000-0000-000045000000}"/>
    <cellStyle name="SAPBEXheaderText" xfId="67" xr:uid="{00000000-0005-0000-0000-000046000000}"/>
    <cellStyle name="SAPBEXHLevel0" xfId="68" xr:uid="{00000000-0005-0000-0000-000047000000}"/>
    <cellStyle name="SAPBEXHLevel0X" xfId="69" xr:uid="{00000000-0005-0000-0000-000048000000}"/>
    <cellStyle name="SAPBEXHLevel1" xfId="70" xr:uid="{00000000-0005-0000-0000-000049000000}"/>
    <cellStyle name="SAPBEXHLevel1X" xfId="71" xr:uid="{00000000-0005-0000-0000-00004A000000}"/>
    <cellStyle name="SAPBEXHLevel2" xfId="72" xr:uid="{00000000-0005-0000-0000-00004B000000}"/>
    <cellStyle name="SAPBEXHLevel2X" xfId="73" xr:uid="{00000000-0005-0000-0000-00004C000000}"/>
    <cellStyle name="SAPBEXHLevel3" xfId="74" xr:uid="{00000000-0005-0000-0000-00004D000000}"/>
    <cellStyle name="SAPBEXHLevel3X" xfId="75" xr:uid="{00000000-0005-0000-0000-00004E000000}"/>
    <cellStyle name="SAPBEXchaText" xfId="76" xr:uid="{00000000-0005-0000-0000-00004F000000}"/>
    <cellStyle name="SAPBEXresData" xfId="77" xr:uid="{00000000-0005-0000-0000-000050000000}"/>
    <cellStyle name="SAPBEXresDataEmph" xfId="78" xr:uid="{00000000-0005-0000-0000-000051000000}"/>
    <cellStyle name="SAPBEXresItem" xfId="79" xr:uid="{00000000-0005-0000-0000-000052000000}"/>
    <cellStyle name="SAPBEXresItemX" xfId="80" xr:uid="{00000000-0005-0000-0000-000053000000}"/>
    <cellStyle name="SAPBEXstdData" xfId="81" xr:uid="{00000000-0005-0000-0000-000054000000}"/>
    <cellStyle name="SAPBEXstdDataEmph" xfId="82" xr:uid="{00000000-0005-0000-0000-000055000000}"/>
    <cellStyle name="SAPBEXstdItem" xfId="83" xr:uid="{00000000-0005-0000-0000-000056000000}"/>
    <cellStyle name="SAPBEXstdItemX" xfId="84" xr:uid="{00000000-0005-0000-0000-000057000000}"/>
    <cellStyle name="SAPBEXtitle" xfId="85" xr:uid="{00000000-0005-0000-0000-000058000000}"/>
    <cellStyle name="SAPBEXundefined" xfId="86" xr:uid="{00000000-0005-0000-0000-000059000000}"/>
    <cellStyle name="Title" xfId="87" xr:uid="{00000000-0005-0000-0000-00005A000000}"/>
    <cellStyle name="Total" xfId="88" xr:uid="{00000000-0005-0000-0000-00005B000000}"/>
    <cellStyle name="Warning Text" xfId="89" xr:uid="{00000000-0005-0000-0000-00005C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intranet/sites/sfar/Zdielane%20dokumenty/Documents/DOKUMENTY_AKTUALNE/beata.gondarova/AppData/Documents%20and%20Settings/peter.viest/Local%20Settings/Temporary%20Internet%20Files/Documents%20and%20Settings/Rok_2008/V&#253;ro&#269;n&#233;_spr&#225;vy_2007/Tabu&#318;ky_VV&#352;_2007_pr&#225;zdne.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indexed="35"/>
    <pageSetUpPr fitToPage="1"/>
  </sheetPr>
  <dimension ref="A1:R28"/>
  <sheetViews>
    <sheetView zoomScale="120" zoomScaleNormal="120" workbookViewId="0">
      <pane xSplit="1" ySplit="1" topLeftCell="B2" activePane="bottomRight" state="frozen"/>
      <selection pane="topRight" activeCell="B1" sqref="B1"/>
      <selection pane="bottomLeft" activeCell="A3" sqref="A3"/>
      <selection pane="bottomRight"/>
    </sheetView>
  </sheetViews>
  <sheetFormatPr defaultRowHeight="15.75" x14ac:dyDescent="0.25"/>
  <cols>
    <col min="1" max="1" width="13.7109375" style="413" customWidth="1"/>
    <col min="2" max="16" width="9.140625" style="94"/>
    <col min="17" max="17" width="10.28515625" style="94" customWidth="1"/>
    <col min="18" max="18" width="19.42578125" style="94" customWidth="1"/>
    <col min="19" max="16384" width="9.140625" style="94"/>
  </cols>
  <sheetData>
    <row r="1" spans="1:18" ht="23.25" customHeight="1" x14ac:dyDescent="0.25">
      <c r="A1" s="213"/>
      <c r="B1" s="414" t="s">
        <v>1035</v>
      </c>
      <c r="C1" s="404"/>
      <c r="D1" s="404"/>
      <c r="E1" s="404"/>
      <c r="F1" s="404"/>
      <c r="G1" s="404"/>
      <c r="H1" s="404"/>
      <c r="I1" s="404"/>
      <c r="J1" s="404"/>
      <c r="K1" s="404"/>
      <c r="L1" s="405"/>
      <c r="M1" s="406"/>
      <c r="N1" s="406"/>
      <c r="O1" s="406"/>
      <c r="P1" s="406"/>
      <c r="Q1" s="407"/>
    </row>
    <row r="2" spans="1:18" ht="23.1" customHeight="1" x14ac:dyDescent="0.25">
      <c r="A2" s="238" t="s">
        <v>12</v>
      </c>
      <c r="B2" s="215" t="s">
        <v>1036</v>
      </c>
      <c r="C2" s="215"/>
      <c r="D2" s="215"/>
      <c r="E2" s="215"/>
      <c r="F2" s="215"/>
      <c r="G2" s="215"/>
      <c r="H2" s="215"/>
      <c r="I2" s="215"/>
      <c r="J2" s="215"/>
      <c r="K2" s="215"/>
      <c r="L2" s="215"/>
      <c r="M2" s="215"/>
      <c r="N2" s="215"/>
      <c r="O2" s="215"/>
      <c r="P2" s="215"/>
      <c r="Q2" s="409"/>
    </row>
    <row r="3" spans="1:18" ht="23.1" customHeight="1" x14ac:dyDescent="0.25">
      <c r="A3" s="238" t="s">
        <v>692</v>
      </c>
      <c r="B3" s="215" t="s">
        <v>1037</v>
      </c>
      <c r="C3" s="215"/>
      <c r="D3" s="215"/>
      <c r="E3" s="215"/>
      <c r="F3" s="215"/>
      <c r="G3" s="215"/>
      <c r="H3" s="215"/>
      <c r="I3" s="215"/>
      <c r="J3" s="215"/>
      <c r="K3" s="215"/>
      <c r="L3" s="215"/>
      <c r="M3" s="215"/>
      <c r="N3" s="215"/>
      <c r="O3" s="215"/>
      <c r="P3" s="215"/>
      <c r="Q3" s="409"/>
    </row>
    <row r="4" spans="1:18" ht="23.1" customHeight="1" x14ac:dyDescent="0.25">
      <c r="A4" s="238" t="s">
        <v>836</v>
      </c>
      <c r="B4" s="239" t="s">
        <v>835</v>
      </c>
      <c r="C4" s="239"/>
      <c r="D4" s="215"/>
      <c r="E4" s="215"/>
      <c r="F4" s="215"/>
      <c r="G4" s="215"/>
      <c r="H4" s="215"/>
      <c r="I4" s="215"/>
      <c r="J4" s="215"/>
      <c r="K4" s="215"/>
      <c r="L4" s="215"/>
      <c r="M4" s="215"/>
      <c r="N4" s="215"/>
      <c r="O4" s="215"/>
      <c r="P4" s="215"/>
      <c r="Q4" s="409"/>
    </row>
    <row r="5" spans="1:18" ht="39.75" customHeight="1" x14ac:dyDescent="0.25">
      <c r="A5" s="237" t="s">
        <v>311</v>
      </c>
      <c r="B5" s="678" t="s">
        <v>1038</v>
      </c>
      <c r="C5" s="678"/>
      <c r="D5" s="678"/>
      <c r="E5" s="678"/>
      <c r="F5" s="678"/>
      <c r="G5" s="678"/>
      <c r="H5" s="678"/>
      <c r="I5" s="678"/>
      <c r="J5" s="678"/>
      <c r="K5" s="678"/>
      <c r="L5" s="678"/>
      <c r="M5" s="678"/>
      <c r="N5" s="678"/>
      <c r="O5" s="678"/>
      <c r="P5" s="678"/>
      <c r="Q5" s="679"/>
    </row>
    <row r="6" spans="1:18" ht="23.1" customHeight="1" x14ac:dyDescent="0.25">
      <c r="A6" s="237" t="s">
        <v>206</v>
      </c>
      <c r="B6" s="239" t="s">
        <v>1039</v>
      </c>
      <c r="C6" s="239"/>
      <c r="D6" s="239"/>
      <c r="E6" s="239"/>
      <c r="F6" s="239"/>
      <c r="G6" s="239"/>
      <c r="H6" s="239"/>
      <c r="I6" s="239"/>
      <c r="J6" s="239"/>
      <c r="K6" s="239"/>
      <c r="L6" s="239"/>
      <c r="M6" s="239"/>
      <c r="N6" s="239"/>
      <c r="O6" s="239"/>
      <c r="P6" s="239"/>
      <c r="Q6" s="410"/>
    </row>
    <row r="7" spans="1:18" ht="23.1" customHeight="1" x14ac:dyDescent="0.25">
      <c r="A7" s="237" t="s">
        <v>207</v>
      </c>
      <c r="B7" s="353" t="s">
        <v>1040</v>
      </c>
      <c r="C7" s="239"/>
      <c r="D7" s="239"/>
      <c r="E7" s="239"/>
      <c r="F7" s="239"/>
      <c r="G7" s="239"/>
      <c r="H7" s="239"/>
      <c r="I7" s="239"/>
      <c r="J7" s="239"/>
      <c r="K7" s="239"/>
      <c r="L7" s="239"/>
      <c r="M7" s="239"/>
      <c r="N7" s="239"/>
      <c r="O7" s="239"/>
      <c r="P7" s="239"/>
      <c r="Q7" s="410"/>
    </row>
    <row r="8" spans="1:18" ht="23.1" customHeight="1" x14ac:dyDescent="0.25">
      <c r="A8" s="214" t="s">
        <v>208</v>
      </c>
      <c r="B8" s="212" t="s">
        <v>1041</v>
      </c>
      <c r="C8" s="212"/>
      <c r="D8" s="212"/>
      <c r="E8" s="212"/>
      <c r="F8" s="212"/>
      <c r="G8" s="212"/>
      <c r="H8" s="212"/>
      <c r="I8" s="212"/>
      <c r="J8" s="212"/>
      <c r="K8" s="212"/>
      <c r="L8" s="212"/>
      <c r="M8" s="212"/>
      <c r="N8" s="212"/>
      <c r="O8" s="212"/>
      <c r="P8" s="212"/>
      <c r="Q8" s="408"/>
    </row>
    <row r="9" spans="1:18" ht="23.1" customHeight="1" x14ac:dyDescent="0.25">
      <c r="A9" s="237" t="s">
        <v>209</v>
      </c>
      <c r="B9" s="239" t="s">
        <v>1042</v>
      </c>
      <c r="C9" s="239"/>
      <c r="D9" s="239"/>
      <c r="E9" s="239"/>
      <c r="F9" s="239"/>
      <c r="G9" s="239"/>
      <c r="H9" s="239"/>
      <c r="I9" s="239"/>
      <c r="J9" s="239"/>
      <c r="K9" s="239"/>
      <c r="L9" s="239"/>
      <c r="M9" s="239"/>
      <c r="N9" s="239"/>
      <c r="O9" s="239"/>
      <c r="P9" s="239"/>
      <c r="Q9" s="410"/>
    </row>
    <row r="10" spans="1:18" ht="23.1" customHeight="1" x14ac:dyDescent="0.25">
      <c r="A10" s="237" t="s">
        <v>210</v>
      </c>
      <c r="B10" s="239" t="s">
        <v>1043</v>
      </c>
      <c r="C10" s="239"/>
      <c r="D10" s="239"/>
      <c r="E10" s="239"/>
      <c r="F10" s="239"/>
      <c r="G10" s="239"/>
      <c r="H10" s="239"/>
      <c r="I10" s="239"/>
      <c r="J10" s="239"/>
      <c r="K10" s="239"/>
      <c r="L10" s="239"/>
      <c r="M10" s="239"/>
      <c r="N10" s="239"/>
      <c r="O10" s="239"/>
      <c r="P10" s="239"/>
      <c r="Q10" s="410"/>
    </row>
    <row r="11" spans="1:18" ht="23.1" customHeight="1" x14ac:dyDescent="0.25">
      <c r="A11" s="214" t="s">
        <v>847</v>
      </c>
      <c r="B11" s="212" t="s">
        <v>1044</v>
      </c>
      <c r="C11" s="212"/>
      <c r="D11" s="212"/>
      <c r="E11" s="212"/>
      <c r="F11" s="212"/>
      <c r="G11" s="212"/>
      <c r="H11" s="212"/>
      <c r="I11" s="212"/>
      <c r="J11" s="212"/>
      <c r="K11" s="212"/>
      <c r="L11" s="212"/>
      <c r="M11" s="212"/>
      <c r="N11" s="212"/>
      <c r="O11" s="212"/>
      <c r="P11" s="212"/>
      <c r="Q11" s="408"/>
    </row>
    <row r="12" spans="1:18" ht="23.1" customHeight="1" x14ac:dyDescent="0.25">
      <c r="A12" s="237" t="s">
        <v>211</v>
      </c>
      <c r="B12" s="239" t="s">
        <v>1045</v>
      </c>
      <c r="C12" s="239"/>
      <c r="D12" s="239"/>
      <c r="E12" s="239"/>
      <c r="F12" s="239"/>
      <c r="G12" s="239"/>
      <c r="H12" s="239"/>
      <c r="I12" s="239"/>
      <c r="J12" s="239"/>
      <c r="K12" s="239"/>
      <c r="L12" s="239"/>
      <c r="M12" s="239"/>
      <c r="N12" s="239"/>
      <c r="O12" s="239"/>
      <c r="P12" s="239"/>
      <c r="Q12" s="410"/>
      <c r="R12" s="342"/>
    </row>
    <row r="13" spans="1:18" ht="23.1" customHeight="1" x14ac:dyDescent="0.25">
      <c r="A13" s="214" t="s">
        <v>189</v>
      </c>
      <c r="B13" s="212" t="s">
        <v>1046</v>
      </c>
      <c r="C13" s="212"/>
      <c r="D13" s="212"/>
      <c r="E13" s="212"/>
      <c r="F13" s="212"/>
      <c r="G13" s="212"/>
      <c r="H13" s="212"/>
      <c r="I13" s="212"/>
      <c r="J13" s="212"/>
      <c r="K13" s="212"/>
      <c r="L13" s="212"/>
      <c r="M13" s="212"/>
      <c r="N13" s="212"/>
      <c r="O13" s="212"/>
      <c r="P13" s="212"/>
      <c r="Q13" s="408"/>
    </row>
    <row r="14" spans="1:18" ht="23.1" customHeight="1" x14ac:dyDescent="0.25">
      <c r="A14" s="237" t="s">
        <v>0</v>
      </c>
      <c r="B14" s="239" t="s">
        <v>1047</v>
      </c>
      <c r="C14" s="239"/>
      <c r="D14" s="239"/>
      <c r="E14" s="239"/>
      <c r="F14" s="239"/>
      <c r="G14" s="239"/>
      <c r="H14" s="239"/>
      <c r="I14" s="239"/>
      <c r="J14" s="239"/>
      <c r="K14" s="239"/>
      <c r="L14" s="239"/>
      <c r="M14" s="239"/>
      <c r="N14" s="239"/>
      <c r="O14" s="239"/>
      <c r="P14" s="239"/>
      <c r="Q14" s="410"/>
    </row>
    <row r="15" spans="1:18" ht="23.1" customHeight="1" x14ac:dyDescent="0.25">
      <c r="A15" s="214" t="s">
        <v>1</v>
      </c>
      <c r="B15" s="212" t="s">
        <v>1048</v>
      </c>
      <c r="C15" s="212"/>
      <c r="D15" s="212"/>
      <c r="E15" s="212"/>
      <c r="F15" s="212"/>
      <c r="G15" s="212"/>
      <c r="H15" s="212"/>
      <c r="I15" s="212"/>
      <c r="J15" s="212"/>
      <c r="K15" s="212"/>
      <c r="L15" s="212"/>
      <c r="M15" s="212"/>
      <c r="N15" s="212"/>
      <c r="O15" s="212"/>
      <c r="P15" s="212"/>
      <c r="Q15" s="408"/>
    </row>
    <row r="16" spans="1:18" ht="23.1" customHeight="1" x14ac:dyDescent="0.25">
      <c r="A16" s="237" t="s">
        <v>2</v>
      </c>
      <c r="B16" s="239" t="s">
        <v>1049</v>
      </c>
      <c r="C16" s="239"/>
      <c r="D16" s="239"/>
      <c r="E16" s="239"/>
      <c r="F16" s="239"/>
      <c r="G16" s="239"/>
      <c r="H16" s="239"/>
      <c r="I16" s="239"/>
      <c r="J16" s="239"/>
      <c r="K16" s="239"/>
      <c r="L16" s="239"/>
      <c r="M16" s="239"/>
      <c r="N16" s="239"/>
      <c r="O16" s="239"/>
      <c r="P16" s="239"/>
      <c r="Q16" s="410"/>
    </row>
    <row r="17" spans="1:17" ht="23.1" customHeight="1" x14ac:dyDescent="0.25">
      <c r="A17" s="214" t="s">
        <v>3</v>
      </c>
      <c r="B17" s="212" t="s">
        <v>1050</v>
      </c>
      <c r="C17" s="212"/>
      <c r="D17" s="212"/>
      <c r="E17" s="212"/>
      <c r="F17" s="212"/>
      <c r="G17" s="212"/>
      <c r="H17" s="212"/>
      <c r="I17" s="212"/>
      <c r="J17" s="212"/>
      <c r="K17" s="212"/>
      <c r="L17" s="212"/>
      <c r="M17" s="212"/>
      <c r="N17" s="212"/>
      <c r="O17" s="212"/>
      <c r="P17" s="212"/>
      <c r="Q17" s="408"/>
    </row>
    <row r="18" spans="1:17" ht="23.1" customHeight="1" x14ac:dyDescent="0.25">
      <c r="A18" s="237" t="s">
        <v>4</v>
      </c>
      <c r="B18" s="239" t="s">
        <v>1051</v>
      </c>
      <c r="C18" s="239"/>
      <c r="D18" s="239"/>
      <c r="E18" s="239"/>
      <c r="F18" s="239"/>
      <c r="G18" s="239"/>
      <c r="H18" s="239"/>
      <c r="I18" s="239"/>
      <c r="J18" s="239"/>
      <c r="K18" s="239"/>
      <c r="L18" s="239"/>
      <c r="M18" s="239"/>
      <c r="N18" s="239"/>
      <c r="O18" s="239"/>
      <c r="P18" s="239"/>
      <c r="Q18" s="410"/>
    </row>
    <row r="19" spans="1:17" ht="23.1" customHeight="1" x14ac:dyDescent="0.25">
      <c r="A19" s="214" t="s">
        <v>5</v>
      </c>
      <c r="B19" s="212" t="s">
        <v>1052</v>
      </c>
      <c r="C19" s="212"/>
      <c r="D19" s="212"/>
      <c r="E19" s="212"/>
      <c r="F19" s="212"/>
      <c r="G19" s="212"/>
      <c r="H19" s="212"/>
      <c r="I19" s="212"/>
      <c r="J19" s="212"/>
      <c r="K19" s="212"/>
      <c r="L19" s="212"/>
      <c r="M19" s="212"/>
      <c r="N19" s="212"/>
      <c r="O19" s="212"/>
      <c r="P19" s="212"/>
      <c r="Q19" s="408"/>
    </row>
    <row r="20" spans="1:17" ht="32.450000000000003" customHeight="1" x14ac:dyDescent="0.25">
      <c r="A20" s="237" t="s">
        <v>70</v>
      </c>
      <c r="B20" s="682" t="s">
        <v>1053</v>
      </c>
      <c r="C20" s="682"/>
      <c r="D20" s="682"/>
      <c r="E20" s="682"/>
      <c r="F20" s="682"/>
      <c r="G20" s="682"/>
      <c r="H20" s="682"/>
      <c r="I20" s="682"/>
      <c r="J20" s="682"/>
      <c r="K20" s="682"/>
      <c r="L20" s="682"/>
      <c r="M20" s="682"/>
      <c r="N20" s="682"/>
      <c r="O20" s="682"/>
      <c r="P20" s="682"/>
      <c r="Q20" s="683"/>
    </row>
    <row r="21" spans="1:17" ht="33.6" customHeight="1" x14ac:dyDescent="0.25">
      <c r="A21" s="214" t="s">
        <v>6</v>
      </c>
      <c r="B21" s="680" t="s">
        <v>1168</v>
      </c>
      <c r="C21" s="680"/>
      <c r="D21" s="680"/>
      <c r="E21" s="680"/>
      <c r="F21" s="680"/>
      <c r="G21" s="680"/>
      <c r="H21" s="680"/>
      <c r="I21" s="680"/>
      <c r="J21" s="680"/>
      <c r="K21" s="680"/>
      <c r="L21" s="680"/>
      <c r="M21" s="680"/>
      <c r="N21" s="680"/>
      <c r="O21" s="680"/>
      <c r="P21" s="680"/>
      <c r="Q21" s="681"/>
    </row>
    <row r="22" spans="1:17" ht="23.1" customHeight="1" x14ac:dyDescent="0.25">
      <c r="A22" s="237" t="s">
        <v>7</v>
      </c>
      <c r="B22" s="239" t="s">
        <v>1054</v>
      </c>
      <c r="C22" s="239"/>
      <c r="D22" s="239"/>
      <c r="E22" s="239"/>
      <c r="F22" s="239"/>
      <c r="G22" s="239"/>
      <c r="H22" s="239"/>
      <c r="I22" s="239"/>
      <c r="J22" s="239"/>
      <c r="K22" s="239"/>
      <c r="L22" s="239"/>
      <c r="M22" s="239"/>
      <c r="N22" s="239"/>
      <c r="O22" s="239"/>
      <c r="P22" s="239"/>
      <c r="Q22" s="410"/>
    </row>
    <row r="23" spans="1:17" ht="23.1" customHeight="1" x14ac:dyDescent="0.25">
      <c r="A23" s="237" t="s">
        <v>8</v>
      </c>
      <c r="B23" s="212" t="s">
        <v>1055</v>
      </c>
      <c r="C23" s="212"/>
      <c r="D23" s="212"/>
      <c r="E23" s="212"/>
      <c r="F23" s="212"/>
      <c r="G23" s="212"/>
      <c r="H23" s="212"/>
      <c r="I23" s="212"/>
      <c r="J23" s="212"/>
      <c r="K23" s="212"/>
      <c r="L23" s="212"/>
      <c r="M23" s="212"/>
      <c r="N23" s="212"/>
      <c r="O23" s="212"/>
      <c r="P23" s="212"/>
      <c r="Q23" s="408"/>
    </row>
    <row r="24" spans="1:17" ht="23.1" customHeight="1" x14ac:dyDescent="0.25">
      <c r="A24" s="237" t="s">
        <v>9</v>
      </c>
      <c r="B24" s="239" t="s">
        <v>1056</v>
      </c>
      <c r="C24" s="239"/>
      <c r="D24" s="239"/>
      <c r="E24" s="239"/>
      <c r="F24" s="239"/>
      <c r="G24" s="239"/>
      <c r="H24" s="239"/>
      <c r="I24" s="239"/>
      <c r="J24" s="239"/>
      <c r="K24" s="239"/>
      <c r="L24" s="239"/>
      <c r="M24" s="239"/>
      <c r="N24" s="239"/>
      <c r="O24" s="239"/>
      <c r="P24" s="239"/>
      <c r="Q24" s="410"/>
    </row>
    <row r="25" spans="1:17" ht="23.1" customHeight="1" x14ac:dyDescent="0.25">
      <c r="A25" s="237" t="s">
        <v>534</v>
      </c>
      <c r="B25" s="212" t="s">
        <v>1057</v>
      </c>
      <c r="C25" s="212"/>
      <c r="D25" s="212"/>
      <c r="E25" s="212"/>
      <c r="F25" s="212"/>
      <c r="G25" s="212"/>
      <c r="H25" s="212"/>
      <c r="I25" s="212"/>
      <c r="J25" s="212"/>
      <c r="K25" s="212"/>
      <c r="L25" s="212"/>
      <c r="M25" s="212"/>
      <c r="N25" s="212"/>
      <c r="O25" s="212"/>
      <c r="P25" s="212"/>
      <c r="Q25" s="408"/>
    </row>
    <row r="26" spans="1:17" ht="23.1" customHeight="1" x14ac:dyDescent="0.25">
      <c r="A26" s="237" t="s">
        <v>535</v>
      </c>
      <c r="B26" s="239" t="s">
        <v>1058</v>
      </c>
      <c r="C26" s="403"/>
      <c r="D26" s="403"/>
      <c r="E26" s="403"/>
      <c r="F26" s="403"/>
      <c r="G26" s="403"/>
      <c r="H26" s="403"/>
      <c r="I26" s="403"/>
      <c r="J26" s="403"/>
      <c r="K26" s="403"/>
      <c r="L26" s="403"/>
      <c r="M26" s="403"/>
      <c r="N26" s="403"/>
      <c r="O26" s="403"/>
      <c r="P26" s="403"/>
      <c r="Q26" s="411"/>
    </row>
    <row r="27" spans="1:17" x14ac:dyDescent="0.25">
      <c r="A27" s="412"/>
    </row>
    <row r="28" spans="1:17" x14ac:dyDescent="0.25">
      <c r="A28" s="412"/>
    </row>
  </sheetData>
  <mergeCells count="3">
    <mergeCell ref="B5:Q5"/>
    <mergeCell ref="B21:Q21"/>
    <mergeCell ref="B20:Q20"/>
  </mergeCells>
  <phoneticPr fontId="6" type="noConversion"/>
  <hyperlinks>
    <hyperlink ref="B5" r:id="rId1" display="Tabuľky_VVŠ_2007_prázdne.xls" xr:uid="{00000000-0004-0000-0000-000000000000}"/>
    <hyperlink ref="A7" location="'T3-Výnosy'!A1" display="Tabuľka 3" xr:uid="{00000000-0004-0000-0000-000001000000}"/>
    <hyperlink ref="A6" location="'T2-Ostatné dot mimo MŠ SR'!A1" display="Tabuľka 2" xr:uid="{00000000-0004-0000-0000-000002000000}"/>
    <hyperlink ref="A8" location="'T4-Výnosy zo školného'!A1" display="Tabuľka 4" xr:uid="{00000000-0004-0000-0000-000003000000}"/>
    <hyperlink ref="A5" location="'T1-Dotácie podľa DZ'!A1" display="Tabuľka 1" xr:uid="{00000000-0004-0000-0000-000004000000}"/>
    <hyperlink ref="A9" location="'T5 - Analýza nákladov'!A1" display="Tabuľka 5" xr:uid="{00000000-0004-0000-0000-000005000000}"/>
    <hyperlink ref="A10" location="'T6-Zamestnanci_a_mzdy'!A1" display="Tabuľka 6" xr:uid="{00000000-0004-0000-0000-000006000000}"/>
    <hyperlink ref="A13" location="'T8-Soc_štipendiá'!A1" display="Tabuľka 8" xr:uid="{00000000-0004-0000-0000-000007000000}"/>
    <hyperlink ref="A14" location="'T9_ŠD '!A1" display="Tabuľka 9" xr:uid="{00000000-0004-0000-0000-000008000000}"/>
    <hyperlink ref="A15" location="'T10-ŠJ '!A1" display="Tabuľka 10" xr:uid="{00000000-0004-0000-0000-000009000000}"/>
    <hyperlink ref="A16" location="'T11-Zdroje KV'!A1" display="Tabuľka 11" xr:uid="{00000000-0004-0000-0000-00000A000000}"/>
    <hyperlink ref="A17" location="'T12-KV'!A1" display="Tabuľka 12" xr:uid="{00000000-0004-0000-0000-00000B000000}"/>
    <hyperlink ref="A18" location="'T13-Fondy'!A1" display="Tabuľka 13" xr:uid="{00000000-0004-0000-0000-00000C000000}"/>
    <hyperlink ref="A19" location="'T16 - Štruktúra hotovosti'!A1" display="Tabuľka 16" xr:uid="{00000000-0004-0000-0000-00000D000000}"/>
    <hyperlink ref="A20" location="'T17-Dotácie zo ŠF EU'!A1" display="Tabuľka 17" xr:uid="{00000000-0004-0000-0000-00000E000000}"/>
    <hyperlink ref="A21" location="'T18-Ostatné dotacie z kap MŠ SR'!A1" display="Tabuľka 18" xr:uid="{00000000-0004-0000-0000-00000F000000}"/>
    <hyperlink ref="A22" location="'T19-Štip_ z vlastných '!A1" display="Tabuľka 19" xr:uid="{00000000-0004-0000-0000-000010000000}"/>
    <hyperlink ref="A23" location="'T20_motivačné štipendiá_nová'!A1" display="Tabuľka 20" xr:uid="{00000000-0004-0000-0000-000011000000}"/>
    <hyperlink ref="A24" location="'T21-štruktúra_384'!A1" display="Tabuľka 21" xr:uid="{00000000-0004-0000-0000-000012000000}"/>
    <hyperlink ref="A3" location="Súvzťažnosti!A1" display="Súvzťažnosti" xr:uid="{00000000-0004-0000-0000-000013000000}"/>
    <hyperlink ref="A2" location="Vysvetlivky!A1" display="Vysvetlivky" xr:uid="{00000000-0004-0000-0000-000014000000}"/>
    <hyperlink ref="A25" location="T22_Výnosy_soc_oblasť!Oblasť_tlače" display="Tabuľka_22" xr:uid="{00000000-0004-0000-0000-000015000000}"/>
    <hyperlink ref="A26" location="T23_Náklady_soc_oblasť!A1" display="Tabuľka_­23" xr:uid="{00000000-0004-0000-0000-000016000000}"/>
    <hyperlink ref="A12" location="'T7_Doktorandi '!A1" display="Tabuľka 7" xr:uid="{00000000-0004-0000-0000-000017000000}"/>
    <hyperlink ref="A4" location="'Kódy z CRŠ'!A1" display="Kódy z CRŠ" xr:uid="{00000000-0004-0000-0000-000018000000}"/>
    <hyperlink ref="A11" location="'T6a-Zamestnanci_a_mzdy (ženy)'!A1" display="Tabuľka 6a" xr:uid="{00000000-0004-0000-0000-000019000000}"/>
  </hyperlinks>
  <pageMargins left="0.70866141732283472" right="0.43307086614173229" top="0.39" bottom="0.23622047244094491" header="0.23622047244094491" footer="0.19685039370078741"/>
  <pageSetup paperSize="9" scale="85"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tabColor indexed="33"/>
    <pageSetUpPr fitToPage="1"/>
  </sheetPr>
  <dimension ref="A1:E26"/>
  <sheetViews>
    <sheetView workbookViewId="0">
      <selection activeCell="E17" sqref="E17"/>
    </sheetView>
  </sheetViews>
  <sheetFormatPr defaultColWidth="62.140625" defaultRowHeight="12.75" x14ac:dyDescent="0.2"/>
  <cols>
    <col min="1" max="1" width="17.42578125" customWidth="1"/>
    <col min="2" max="2" width="40.140625" style="131" customWidth="1"/>
    <col min="3" max="3" width="64.42578125" customWidth="1"/>
    <col min="4" max="4" width="15.7109375" customWidth="1"/>
    <col min="5" max="5" width="21" customWidth="1"/>
    <col min="6" max="7" width="19.85546875" customWidth="1"/>
    <col min="8" max="8" width="17.85546875" customWidth="1"/>
    <col min="9" max="9" width="17.140625" customWidth="1"/>
    <col min="10" max="10" width="15.7109375" customWidth="1"/>
    <col min="11" max="11" width="16.85546875" customWidth="1"/>
  </cols>
  <sheetData>
    <row r="1" spans="1:5" s="141" customFormat="1" ht="48" customHeight="1" thickBot="1" x14ac:dyDescent="0.25">
      <c r="A1" s="686" t="s">
        <v>1137</v>
      </c>
      <c r="B1" s="687"/>
      <c r="C1" s="688"/>
      <c r="D1" s="446"/>
    </row>
    <row r="2" spans="1:5" ht="31.5" x14ac:dyDescent="0.2">
      <c r="A2" s="684" t="s">
        <v>704</v>
      </c>
      <c r="B2" s="685"/>
      <c r="C2" s="557" t="s">
        <v>1205</v>
      </c>
    </row>
    <row r="3" spans="1:5" ht="31.5" x14ac:dyDescent="0.2">
      <c r="A3" s="354" t="s">
        <v>311</v>
      </c>
      <c r="B3" s="292" t="s">
        <v>763</v>
      </c>
      <c r="C3" s="445" t="s">
        <v>399</v>
      </c>
    </row>
    <row r="4" spans="1:5" ht="31.5" x14ac:dyDescent="0.2">
      <c r="A4" s="352" t="s">
        <v>206</v>
      </c>
      <c r="B4" s="292" t="s">
        <v>1138</v>
      </c>
      <c r="C4" s="445" t="s">
        <v>399</v>
      </c>
    </row>
    <row r="5" spans="1:5" ht="47.25" x14ac:dyDescent="0.2">
      <c r="A5" s="541" t="s">
        <v>207</v>
      </c>
      <c r="B5" s="542" t="s">
        <v>764</v>
      </c>
      <c r="C5" s="540" t="s">
        <v>1200</v>
      </c>
      <c r="D5" s="275"/>
    </row>
    <row r="6" spans="1:5" ht="31.5" x14ac:dyDescent="0.2">
      <c r="A6" s="541" t="s">
        <v>208</v>
      </c>
      <c r="B6" s="542" t="s">
        <v>765</v>
      </c>
      <c r="C6" s="540" t="s">
        <v>1191</v>
      </c>
      <c r="D6" s="336"/>
    </row>
    <row r="7" spans="1:5" ht="15.75" x14ac:dyDescent="0.2">
      <c r="A7" s="543" t="s">
        <v>209</v>
      </c>
      <c r="B7" s="544" t="s">
        <v>766</v>
      </c>
      <c r="C7" s="508" t="s">
        <v>1192</v>
      </c>
      <c r="D7" s="275"/>
    </row>
    <row r="8" spans="1:5" ht="15.75" x14ac:dyDescent="0.2">
      <c r="A8" s="352" t="s">
        <v>210</v>
      </c>
      <c r="B8" s="292" t="s">
        <v>767</v>
      </c>
      <c r="C8" s="445" t="s">
        <v>399</v>
      </c>
    </row>
    <row r="9" spans="1:5" ht="15.75" x14ac:dyDescent="0.2">
      <c r="A9" s="352" t="s">
        <v>847</v>
      </c>
      <c r="B9" s="294" t="s">
        <v>848</v>
      </c>
      <c r="C9" s="445" t="s">
        <v>399</v>
      </c>
      <c r="E9" s="392"/>
    </row>
    <row r="10" spans="1:5" ht="15.75" x14ac:dyDescent="0.2">
      <c r="A10" s="276" t="s">
        <v>211</v>
      </c>
      <c r="B10" s="293" t="s">
        <v>705</v>
      </c>
      <c r="C10" s="445" t="s">
        <v>399</v>
      </c>
      <c r="E10" s="392"/>
    </row>
    <row r="11" spans="1:5" ht="15.75" x14ac:dyDescent="0.2">
      <c r="A11" s="352" t="s">
        <v>189</v>
      </c>
      <c r="B11" s="292" t="s">
        <v>369</v>
      </c>
      <c r="C11" s="445" t="s">
        <v>399</v>
      </c>
    </row>
    <row r="12" spans="1:5" ht="15.75" x14ac:dyDescent="0.2">
      <c r="A12" s="354" t="s">
        <v>0</v>
      </c>
      <c r="B12" s="292" t="s">
        <v>370</v>
      </c>
      <c r="C12" s="445" t="s">
        <v>399</v>
      </c>
    </row>
    <row r="13" spans="1:5" ht="15.75" x14ac:dyDescent="0.2">
      <c r="A13" s="276" t="s">
        <v>1</v>
      </c>
      <c r="B13" s="292" t="s">
        <v>371</v>
      </c>
      <c r="C13" s="445" t="s">
        <v>399</v>
      </c>
    </row>
    <row r="14" spans="1:5" ht="31.5" x14ac:dyDescent="0.2">
      <c r="A14" s="354" t="s">
        <v>2</v>
      </c>
      <c r="B14" s="292" t="s">
        <v>372</v>
      </c>
      <c r="C14" s="445" t="s">
        <v>399</v>
      </c>
    </row>
    <row r="15" spans="1:5" ht="31.5" x14ac:dyDescent="0.2">
      <c r="A15" s="354" t="s">
        <v>3</v>
      </c>
      <c r="B15" s="292" t="s">
        <v>687</v>
      </c>
      <c r="C15" s="540" t="s">
        <v>1212</v>
      </c>
    </row>
    <row r="16" spans="1:5" ht="34.5" customHeight="1" x14ac:dyDescent="0.2">
      <c r="A16" s="354" t="s">
        <v>4</v>
      </c>
      <c r="B16" s="292" t="s">
        <v>83</v>
      </c>
      <c r="C16" s="445" t="s">
        <v>399</v>
      </c>
      <c r="E16" s="275"/>
    </row>
    <row r="17" spans="1:4" ht="15.75" x14ac:dyDescent="0.2">
      <c r="A17" s="354" t="s">
        <v>5</v>
      </c>
      <c r="B17" s="292" t="s">
        <v>84</v>
      </c>
      <c r="C17" s="445" t="s">
        <v>399</v>
      </c>
    </row>
    <row r="18" spans="1:4" ht="15.75" x14ac:dyDescent="0.2">
      <c r="A18" s="354" t="s">
        <v>70</v>
      </c>
      <c r="B18" s="292" t="s">
        <v>85</v>
      </c>
      <c r="C18" s="445" t="s">
        <v>399</v>
      </c>
    </row>
    <row r="19" spans="1:4" ht="31.5" x14ac:dyDescent="0.2">
      <c r="A19" s="354" t="s">
        <v>6</v>
      </c>
      <c r="B19" s="292" t="s">
        <v>86</v>
      </c>
      <c r="C19" s="445" t="s">
        <v>399</v>
      </c>
    </row>
    <row r="20" spans="1:4" ht="31.5" x14ac:dyDescent="0.2">
      <c r="A20" s="541" t="s">
        <v>7</v>
      </c>
      <c r="B20" s="542" t="s">
        <v>688</v>
      </c>
      <c r="C20" s="540" t="s">
        <v>1193</v>
      </c>
    </row>
    <row r="21" spans="1:4" ht="15.75" x14ac:dyDescent="0.2">
      <c r="A21" s="354" t="s">
        <v>8</v>
      </c>
      <c r="B21" s="292" t="s">
        <v>689</v>
      </c>
      <c r="C21" s="445" t="s">
        <v>399</v>
      </c>
    </row>
    <row r="22" spans="1:4" ht="31.5" x14ac:dyDescent="0.2">
      <c r="A22" s="354" t="s">
        <v>9</v>
      </c>
      <c r="B22" s="292" t="s">
        <v>690</v>
      </c>
      <c r="C22" s="445" t="s">
        <v>399</v>
      </c>
      <c r="D22" s="221"/>
    </row>
    <row r="23" spans="1:4" ht="36.75" customHeight="1" x14ac:dyDescent="0.2">
      <c r="A23" s="354" t="s">
        <v>534</v>
      </c>
      <c r="B23" s="292" t="s">
        <v>1139</v>
      </c>
      <c r="C23" s="445" t="s">
        <v>399</v>
      </c>
      <c r="D23" s="221"/>
    </row>
    <row r="24" spans="1:4" ht="39" customHeight="1" x14ac:dyDescent="0.2">
      <c r="A24" s="354" t="s">
        <v>535</v>
      </c>
      <c r="B24" s="292" t="s">
        <v>1140</v>
      </c>
      <c r="C24" s="445" t="s">
        <v>399</v>
      </c>
      <c r="D24" s="221"/>
    </row>
    <row r="25" spans="1:4" x14ac:dyDescent="0.2">
      <c r="D25" s="221"/>
    </row>
    <row r="26" spans="1:4" x14ac:dyDescent="0.2">
      <c r="D26" s="221"/>
    </row>
  </sheetData>
  <mergeCells count="2">
    <mergeCell ref="A2:B2"/>
    <mergeCell ref="A1:C1"/>
  </mergeCells>
  <phoneticPr fontId="6" type="noConversion"/>
  <pageMargins left="0.49" right="0.41" top="1" bottom="1" header="0.51" footer="0.4921259845"/>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tabColor indexed="60"/>
    <pageSetUpPr fitToPage="1"/>
  </sheetPr>
  <dimension ref="A1:K92"/>
  <sheetViews>
    <sheetView zoomScale="110" zoomScaleNormal="110" workbookViewId="0">
      <pane xSplit="1" ySplit="2" topLeftCell="B3" activePane="bottomRight" state="frozen"/>
      <selection pane="topRight" activeCell="B1" sqref="B1"/>
      <selection pane="bottomLeft" activeCell="A3" sqref="A3"/>
      <selection pane="bottomRight" activeCell="C68" sqref="C68"/>
    </sheetView>
  </sheetViews>
  <sheetFormatPr defaultRowHeight="15.75" x14ac:dyDescent="0.2"/>
  <cols>
    <col min="1" max="1" width="19.5703125" style="36" customWidth="1"/>
    <col min="2" max="2" width="113" style="11" customWidth="1"/>
    <col min="3" max="3" width="14.5703125" style="424" customWidth="1"/>
  </cols>
  <sheetData>
    <row r="1" spans="1:3" ht="19.5" thickBot="1" x14ac:dyDescent="0.3">
      <c r="A1" s="689" t="s">
        <v>1059</v>
      </c>
      <c r="B1" s="690"/>
      <c r="C1" s="423"/>
    </row>
    <row r="2" spans="1:3" x14ac:dyDescent="0.2">
      <c r="A2" s="195" t="s">
        <v>224</v>
      </c>
      <c r="B2" s="195" t="s">
        <v>294</v>
      </c>
    </row>
    <row r="3" spans="1:3" ht="144.75" customHeight="1" x14ac:dyDescent="0.2">
      <c r="A3" s="341" t="s">
        <v>225</v>
      </c>
      <c r="B3" s="197" t="s">
        <v>316</v>
      </c>
    </row>
    <row r="4" spans="1:3" ht="56.25" customHeight="1" x14ac:dyDescent="0.2">
      <c r="A4" s="341" t="s">
        <v>226</v>
      </c>
      <c r="B4" s="341" t="s">
        <v>76</v>
      </c>
    </row>
    <row r="5" spans="1:3" ht="47.25" x14ac:dyDescent="0.2">
      <c r="A5" s="341" t="s">
        <v>39</v>
      </c>
      <c r="B5" s="197" t="s">
        <v>1060</v>
      </c>
    </row>
    <row r="6" spans="1:3" ht="302.25" customHeight="1" x14ac:dyDescent="0.2">
      <c r="A6" s="341" t="s">
        <v>40</v>
      </c>
      <c r="B6" s="341" t="s">
        <v>749</v>
      </c>
    </row>
    <row r="7" spans="1:3" ht="38.25" customHeight="1" x14ac:dyDescent="0.2">
      <c r="A7" s="341" t="s">
        <v>41</v>
      </c>
      <c r="B7" s="197" t="s">
        <v>882</v>
      </c>
    </row>
    <row r="8" spans="1:3" ht="54" customHeight="1" x14ac:dyDescent="0.2">
      <c r="A8" s="196" t="s">
        <v>223</v>
      </c>
      <c r="B8" s="196" t="s">
        <v>716</v>
      </c>
    </row>
    <row r="9" spans="1:3" ht="21" customHeight="1" x14ac:dyDescent="0.2">
      <c r="A9" s="197" t="s">
        <v>702</v>
      </c>
      <c r="B9" s="197" t="s">
        <v>963</v>
      </c>
    </row>
    <row r="10" spans="1:3" ht="31.5" x14ac:dyDescent="0.2">
      <c r="A10" s="201" t="s">
        <v>99</v>
      </c>
      <c r="B10" s="198" t="s">
        <v>703</v>
      </c>
    </row>
    <row r="11" spans="1:3" ht="66" customHeight="1" x14ac:dyDescent="0.2">
      <c r="A11" s="196" t="s">
        <v>217</v>
      </c>
      <c r="B11" s="196" t="s">
        <v>695</v>
      </c>
    </row>
    <row r="12" spans="1:3" ht="63" x14ac:dyDescent="0.2">
      <c r="A12" s="199" t="s">
        <v>218</v>
      </c>
      <c r="B12" s="199" t="s">
        <v>939</v>
      </c>
      <c r="C12" s="434"/>
    </row>
    <row r="13" spans="1:3" ht="36" customHeight="1" x14ac:dyDescent="0.2">
      <c r="A13" s="200" t="s">
        <v>219</v>
      </c>
      <c r="B13" s="200" t="s">
        <v>931</v>
      </c>
    </row>
    <row r="14" spans="1:3" ht="66.75" customHeight="1" x14ac:dyDescent="0.2">
      <c r="A14" s="197" t="s">
        <v>220</v>
      </c>
      <c r="B14" s="223" t="s">
        <v>762</v>
      </c>
      <c r="C14" s="425"/>
    </row>
    <row r="15" spans="1:3" ht="84" customHeight="1" x14ac:dyDescent="0.2">
      <c r="A15" s="197" t="s">
        <v>221</v>
      </c>
      <c r="B15" s="223" t="s">
        <v>871</v>
      </c>
    </row>
    <row r="16" spans="1:3" ht="21.75" customHeight="1" x14ac:dyDescent="0.2">
      <c r="A16" s="197" t="s">
        <v>35</v>
      </c>
      <c r="B16" s="197" t="s">
        <v>696</v>
      </c>
    </row>
    <row r="17" spans="1:3" ht="52.5" customHeight="1" x14ac:dyDescent="0.2">
      <c r="A17" s="196" t="s">
        <v>27</v>
      </c>
      <c r="B17" s="196" t="s">
        <v>1061</v>
      </c>
    </row>
    <row r="18" spans="1:3" ht="64.5" customHeight="1" x14ac:dyDescent="0.2">
      <c r="A18" s="341" t="s">
        <v>215</v>
      </c>
      <c r="B18" s="341" t="s">
        <v>1062</v>
      </c>
    </row>
    <row r="19" spans="1:3" ht="33" customHeight="1" x14ac:dyDescent="0.2">
      <c r="A19" s="277" t="s">
        <v>298</v>
      </c>
      <c r="B19" s="277" t="s">
        <v>251</v>
      </c>
    </row>
    <row r="20" spans="1:3" ht="17.25" customHeight="1" x14ac:dyDescent="0.2">
      <c r="A20" s="341" t="s">
        <v>851</v>
      </c>
      <c r="B20" s="341" t="s">
        <v>853</v>
      </c>
    </row>
    <row r="21" spans="1:3" ht="31.5" x14ac:dyDescent="0.2">
      <c r="A21" s="341" t="s">
        <v>839</v>
      </c>
      <c r="B21" s="341" t="s">
        <v>852</v>
      </c>
    </row>
    <row r="22" spans="1:3" ht="18" customHeight="1" x14ac:dyDescent="0.2">
      <c r="A22" s="341" t="s">
        <v>719</v>
      </c>
      <c r="B22" s="341" t="s">
        <v>854</v>
      </c>
    </row>
    <row r="23" spans="1:3" ht="20.25" customHeight="1" x14ac:dyDescent="0.2">
      <c r="A23" s="341" t="s">
        <v>840</v>
      </c>
      <c r="B23" s="341" t="s">
        <v>720</v>
      </c>
    </row>
    <row r="24" spans="1:3" ht="36" customHeight="1" x14ac:dyDescent="0.2">
      <c r="A24" s="341" t="s">
        <v>904</v>
      </c>
      <c r="B24" s="341" t="s">
        <v>932</v>
      </c>
    </row>
    <row r="25" spans="1:3" ht="21" customHeight="1" x14ac:dyDescent="0.2">
      <c r="A25" s="341" t="s">
        <v>857</v>
      </c>
      <c r="B25" s="341" t="s">
        <v>1063</v>
      </c>
    </row>
    <row r="26" spans="1:3" ht="36" customHeight="1" x14ac:dyDescent="0.2">
      <c r="A26" s="341" t="s">
        <v>858</v>
      </c>
      <c r="B26" s="341" t="s">
        <v>859</v>
      </c>
    </row>
    <row r="27" spans="1:3" ht="55.5" customHeight="1" x14ac:dyDescent="0.2">
      <c r="A27" s="196" t="s">
        <v>19</v>
      </c>
      <c r="B27" s="196" t="s">
        <v>1064</v>
      </c>
    </row>
    <row r="28" spans="1:3" ht="73.5" customHeight="1" x14ac:dyDescent="0.2">
      <c r="A28" s="341" t="s">
        <v>216</v>
      </c>
      <c r="B28" s="341" t="s">
        <v>1065</v>
      </c>
    </row>
    <row r="29" spans="1:3" ht="35.25" customHeight="1" x14ac:dyDescent="0.2">
      <c r="A29" s="196" t="s">
        <v>156</v>
      </c>
      <c r="B29" s="196" t="s">
        <v>536</v>
      </c>
    </row>
    <row r="30" spans="1:3" s="122" customFormat="1" ht="213.6" customHeight="1" x14ac:dyDescent="0.2">
      <c r="A30" s="341" t="s">
        <v>344</v>
      </c>
      <c r="B30" s="197" t="s">
        <v>750</v>
      </c>
      <c r="C30" s="427"/>
    </row>
    <row r="31" spans="1:3" ht="31.5" x14ac:dyDescent="0.2">
      <c r="A31" s="200" t="s">
        <v>252</v>
      </c>
      <c r="B31" s="240" t="s">
        <v>872</v>
      </c>
    </row>
    <row r="32" spans="1:3" ht="78.75" x14ac:dyDescent="0.2">
      <c r="A32" s="197" t="s">
        <v>253</v>
      </c>
      <c r="B32" s="197" t="s">
        <v>200</v>
      </c>
      <c r="C32" s="426"/>
    </row>
    <row r="33" spans="1:3" ht="31.5" x14ac:dyDescent="0.2">
      <c r="A33" s="200" t="s">
        <v>254</v>
      </c>
      <c r="B33" s="200" t="s">
        <v>149</v>
      </c>
    </row>
    <row r="34" spans="1:3" ht="18" customHeight="1" x14ac:dyDescent="0.2">
      <c r="A34" s="200" t="s">
        <v>255</v>
      </c>
      <c r="B34" s="200" t="s">
        <v>150</v>
      </c>
    </row>
    <row r="35" spans="1:3" ht="18" customHeight="1" x14ac:dyDescent="0.2">
      <c r="A35" s="200" t="s">
        <v>256</v>
      </c>
      <c r="B35" s="200" t="s">
        <v>172</v>
      </c>
    </row>
    <row r="36" spans="1:3" ht="34.5" customHeight="1" x14ac:dyDescent="0.2">
      <c r="A36" s="200" t="s">
        <v>257</v>
      </c>
      <c r="B36" s="200" t="s">
        <v>933</v>
      </c>
    </row>
    <row r="37" spans="1:3" ht="78.75" x14ac:dyDescent="0.2">
      <c r="A37" s="200" t="s">
        <v>312</v>
      </c>
      <c r="B37" s="200" t="s">
        <v>1169</v>
      </c>
    </row>
    <row r="38" spans="1:3" ht="36.75" customHeight="1" x14ac:dyDescent="0.2">
      <c r="A38" s="200" t="s">
        <v>151</v>
      </c>
      <c r="B38" s="200" t="s">
        <v>1170</v>
      </c>
    </row>
    <row r="39" spans="1:3" ht="45" customHeight="1" x14ac:dyDescent="0.2">
      <c r="A39" s="200" t="s">
        <v>152</v>
      </c>
      <c r="B39" s="200" t="s">
        <v>1171</v>
      </c>
    </row>
    <row r="40" spans="1:3" ht="62.25" customHeight="1" x14ac:dyDescent="0.2">
      <c r="A40" s="200" t="s">
        <v>153</v>
      </c>
      <c r="B40" s="197" t="s">
        <v>905</v>
      </c>
      <c r="C40" s="426"/>
    </row>
    <row r="41" spans="1:3" ht="31.5" x14ac:dyDescent="0.2">
      <c r="A41" s="200" t="s">
        <v>154</v>
      </c>
      <c r="B41" s="200" t="s">
        <v>697</v>
      </c>
    </row>
    <row r="42" spans="1:3" ht="20.25" customHeight="1" x14ac:dyDescent="0.2">
      <c r="A42" s="197" t="s">
        <v>155</v>
      </c>
      <c r="B42" s="197" t="s">
        <v>72</v>
      </c>
    </row>
    <row r="43" spans="1:3" ht="30" customHeight="1" x14ac:dyDescent="0.2">
      <c r="A43" s="355" t="s">
        <v>868</v>
      </c>
      <c r="B43" s="355" t="s">
        <v>860</v>
      </c>
    </row>
    <row r="44" spans="1:3" ht="33.75" customHeight="1" x14ac:dyDescent="0.2">
      <c r="A44" s="196" t="s">
        <v>20</v>
      </c>
      <c r="B44" s="196" t="s">
        <v>983</v>
      </c>
    </row>
    <row r="45" spans="1:3" ht="33.75" customHeight="1" x14ac:dyDescent="0.2">
      <c r="A45" s="196" t="s">
        <v>258</v>
      </c>
      <c r="B45" s="196" t="s">
        <v>266</v>
      </c>
    </row>
    <row r="46" spans="1:3" ht="31.5" x14ac:dyDescent="0.2">
      <c r="A46" s="223" t="s">
        <v>814</v>
      </c>
      <c r="B46" s="223" t="s">
        <v>883</v>
      </c>
    </row>
    <row r="47" spans="1:3" ht="33" customHeight="1" x14ac:dyDescent="0.2">
      <c r="A47" s="197" t="s">
        <v>173</v>
      </c>
      <c r="B47" s="197" t="s">
        <v>698</v>
      </c>
    </row>
    <row r="48" spans="1:3" ht="63" x14ac:dyDescent="0.2">
      <c r="A48" s="196" t="s">
        <v>21</v>
      </c>
      <c r="B48" s="196" t="s">
        <v>751</v>
      </c>
    </row>
    <row r="49" spans="1:3" x14ac:dyDescent="0.2">
      <c r="A49" s="200" t="s">
        <v>402</v>
      </c>
      <c r="B49" s="240" t="s">
        <v>761</v>
      </c>
    </row>
    <row r="50" spans="1:3" ht="31.5" x14ac:dyDescent="0.2">
      <c r="A50" s="197" t="s">
        <v>74</v>
      </c>
      <c r="B50" s="197" t="s">
        <v>174</v>
      </c>
    </row>
    <row r="51" spans="1:3" ht="18.600000000000001" customHeight="1" x14ac:dyDescent="0.2">
      <c r="A51" s="200" t="s">
        <v>708</v>
      </c>
      <c r="B51" s="200" t="s">
        <v>873</v>
      </c>
    </row>
    <row r="52" spans="1:3" ht="50.25" customHeight="1" x14ac:dyDescent="0.2">
      <c r="A52" s="196" t="s">
        <v>297</v>
      </c>
      <c r="B52" s="196" t="s">
        <v>752</v>
      </c>
    </row>
    <row r="53" spans="1:3" s="122" customFormat="1" ht="31.5" x14ac:dyDescent="0.2">
      <c r="A53" s="196" t="s">
        <v>197</v>
      </c>
      <c r="B53" s="196" t="s">
        <v>753</v>
      </c>
      <c r="C53" s="427"/>
    </row>
    <row r="54" spans="1:3" s="122" customFormat="1" x14ac:dyDescent="0.2">
      <c r="A54" s="277" t="s">
        <v>368</v>
      </c>
      <c r="B54" s="277" t="s">
        <v>1066</v>
      </c>
      <c r="C54" s="427"/>
    </row>
    <row r="55" spans="1:3" s="122" customFormat="1" ht="31.5" x14ac:dyDescent="0.2">
      <c r="A55" s="223" t="s">
        <v>267</v>
      </c>
      <c r="B55" s="223" t="s">
        <v>175</v>
      </c>
      <c r="C55" s="427"/>
    </row>
    <row r="56" spans="1:3" s="122" customFormat="1" ht="31.5" x14ac:dyDescent="0.2">
      <c r="A56" s="240" t="s">
        <v>398</v>
      </c>
      <c r="B56" s="240" t="s">
        <v>934</v>
      </c>
      <c r="C56" s="427"/>
    </row>
    <row r="57" spans="1:3" s="122" customFormat="1" ht="34.5" x14ac:dyDescent="0.2">
      <c r="A57" s="240" t="s">
        <v>760</v>
      </c>
      <c r="B57" s="241" t="s">
        <v>936</v>
      </c>
      <c r="C57" s="427"/>
    </row>
    <row r="58" spans="1:3" s="122" customFormat="1" ht="22.5" customHeight="1" x14ac:dyDescent="0.2">
      <c r="A58" s="240" t="s">
        <v>768</v>
      </c>
      <c r="B58" s="241" t="s">
        <v>935</v>
      </c>
      <c r="C58" s="427"/>
    </row>
    <row r="59" spans="1:3" ht="47.25" x14ac:dyDescent="0.2">
      <c r="A59" s="196" t="s">
        <v>22</v>
      </c>
      <c r="B59" s="196" t="s">
        <v>187</v>
      </c>
    </row>
    <row r="60" spans="1:3" ht="31.5" x14ac:dyDescent="0.2">
      <c r="A60" s="197" t="s">
        <v>1172</v>
      </c>
      <c r="B60" s="197" t="s">
        <v>135</v>
      </c>
    </row>
    <row r="61" spans="1:3" ht="47.25" x14ac:dyDescent="0.2">
      <c r="A61" s="240" t="s">
        <v>730</v>
      </c>
      <c r="B61" s="240" t="s">
        <v>1067</v>
      </c>
    </row>
    <row r="62" spans="1:3" ht="47.25" x14ac:dyDescent="0.2">
      <c r="A62" s="240" t="s">
        <v>731</v>
      </c>
      <c r="B62" s="200" t="s">
        <v>1076</v>
      </c>
      <c r="C62" s="433"/>
    </row>
    <row r="63" spans="1:3" ht="47.25" x14ac:dyDescent="0.2">
      <c r="A63" s="223" t="s">
        <v>134</v>
      </c>
      <c r="B63" s="223" t="s">
        <v>1078</v>
      </c>
    </row>
    <row r="64" spans="1:3" ht="63.75" customHeight="1" x14ac:dyDescent="0.2">
      <c r="A64" s="240" t="s">
        <v>732</v>
      </c>
      <c r="B64" s="197" t="s">
        <v>1077</v>
      </c>
    </row>
    <row r="65" spans="1:11" s="126" customFormat="1" ht="31.5" x14ac:dyDescent="0.2">
      <c r="A65" s="196" t="s">
        <v>23</v>
      </c>
      <c r="B65" s="196" t="s">
        <v>1068</v>
      </c>
      <c r="C65" s="428"/>
    </row>
    <row r="66" spans="1:11" s="122" customFormat="1" ht="31.5" x14ac:dyDescent="0.2">
      <c r="A66" s="197" t="s">
        <v>198</v>
      </c>
      <c r="B66" s="197" t="s">
        <v>199</v>
      </c>
      <c r="C66" s="427"/>
    </row>
    <row r="67" spans="1:11" ht="31.5" x14ac:dyDescent="0.2">
      <c r="A67" s="197" t="s">
        <v>906</v>
      </c>
      <c r="B67" s="197" t="s">
        <v>1069</v>
      </c>
      <c r="C67" s="429"/>
    </row>
    <row r="68" spans="1:11" x14ac:dyDescent="0.2">
      <c r="A68" s="197" t="s">
        <v>1032</v>
      </c>
      <c r="B68" s="197" t="s">
        <v>1034</v>
      </c>
      <c r="C68" s="429"/>
    </row>
    <row r="69" spans="1:11" ht="34.5" customHeight="1" x14ac:dyDescent="0.2">
      <c r="A69" s="196" t="s">
        <v>345</v>
      </c>
      <c r="B69" s="196" t="s">
        <v>1070</v>
      </c>
      <c r="C69" s="429"/>
      <c r="K69" s="392"/>
    </row>
    <row r="70" spans="1:11" ht="34.5" customHeight="1" x14ac:dyDescent="0.2">
      <c r="A70" s="223" t="s">
        <v>330</v>
      </c>
      <c r="B70" s="223" t="s">
        <v>884</v>
      </c>
      <c r="C70" s="429"/>
    </row>
    <row r="71" spans="1:11" ht="21" customHeight="1" x14ac:dyDescent="0.2">
      <c r="A71" s="197" t="s">
        <v>346</v>
      </c>
      <c r="B71" s="197" t="s">
        <v>861</v>
      </c>
      <c r="C71" s="429"/>
    </row>
    <row r="72" spans="1:11" ht="53.25" customHeight="1" x14ac:dyDescent="0.2">
      <c r="A72" s="200" t="s">
        <v>36</v>
      </c>
      <c r="B72" s="200" t="s">
        <v>212</v>
      </c>
    </row>
    <row r="73" spans="1:11" ht="36" customHeight="1" x14ac:dyDescent="0.2">
      <c r="A73" s="197" t="s">
        <v>71</v>
      </c>
      <c r="B73" s="197" t="s">
        <v>1071</v>
      </c>
    </row>
    <row r="74" spans="1:11" ht="33.75" customHeight="1" x14ac:dyDescent="0.2">
      <c r="A74" s="234" t="s">
        <v>700</v>
      </c>
      <c r="B74" s="240" t="s">
        <v>885</v>
      </c>
    </row>
    <row r="75" spans="1:11" ht="84.75" customHeight="1" x14ac:dyDescent="0.2">
      <c r="A75" s="196" t="s">
        <v>157</v>
      </c>
      <c r="B75" s="196" t="s">
        <v>1072</v>
      </c>
    </row>
    <row r="76" spans="1:11" ht="18" customHeight="1" x14ac:dyDescent="0.2">
      <c r="A76" s="197" t="s">
        <v>78</v>
      </c>
      <c r="B76" s="197" t="s">
        <v>886</v>
      </c>
    </row>
    <row r="77" spans="1:11" ht="19.5" customHeight="1" x14ac:dyDescent="0.2">
      <c r="A77" s="200" t="s">
        <v>313</v>
      </c>
      <c r="B77" s="200" t="s">
        <v>42</v>
      </c>
    </row>
    <row r="78" spans="1:11" ht="21" customHeight="1" x14ac:dyDescent="0.2">
      <c r="A78" s="200" t="s">
        <v>77</v>
      </c>
      <c r="B78" s="200" t="s">
        <v>314</v>
      </c>
    </row>
    <row r="79" spans="1:11" ht="25.5" customHeight="1" x14ac:dyDescent="0.2">
      <c r="A79" s="200" t="s">
        <v>315</v>
      </c>
      <c r="B79" s="200" t="s">
        <v>331</v>
      </c>
    </row>
    <row r="80" spans="1:11" ht="35.25" customHeight="1" x14ac:dyDescent="0.2">
      <c r="A80" s="200" t="s">
        <v>51</v>
      </c>
      <c r="B80" s="200" t="s">
        <v>52</v>
      </c>
    </row>
    <row r="81" spans="1:6" ht="35.25" customHeight="1" x14ac:dyDescent="0.2">
      <c r="A81" s="200" t="s">
        <v>53</v>
      </c>
      <c r="B81" s="200" t="s">
        <v>54</v>
      </c>
    </row>
    <row r="82" spans="1:6" ht="47.25" x14ac:dyDescent="0.2">
      <c r="A82" s="197" t="s">
        <v>55</v>
      </c>
      <c r="B82" s="197" t="s">
        <v>1173</v>
      </c>
      <c r="C82" s="431"/>
      <c r="F82" s="392"/>
    </row>
    <row r="83" spans="1:6" ht="31.5" x14ac:dyDescent="0.2">
      <c r="A83" s="197" t="s">
        <v>48</v>
      </c>
      <c r="B83" s="197" t="s">
        <v>1073</v>
      </c>
    </row>
    <row r="84" spans="1:6" ht="61.5" customHeight="1" x14ac:dyDescent="0.2">
      <c r="A84" s="196" t="s">
        <v>159</v>
      </c>
      <c r="B84" s="196" t="s">
        <v>1074</v>
      </c>
    </row>
    <row r="85" spans="1:6" s="113" customFormat="1" ht="49.5" customHeight="1" x14ac:dyDescent="0.2">
      <c r="A85" s="200" t="s">
        <v>862</v>
      </c>
      <c r="B85" s="200" t="s">
        <v>1075</v>
      </c>
      <c r="C85" s="430"/>
    </row>
    <row r="86" spans="1:6" ht="130.5" customHeight="1" x14ac:dyDescent="0.2">
      <c r="A86" s="196" t="s">
        <v>347</v>
      </c>
      <c r="B86" s="196" t="s">
        <v>1174</v>
      </c>
    </row>
    <row r="87" spans="1:6" ht="49.5" customHeight="1" x14ac:dyDescent="0.2">
      <c r="A87" s="196" t="s">
        <v>259</v>
      </c>
      <c r="B87" s="196" t="s">
        <v>964</v>
      </c>
    </row>
    <row r="88" spans="1:6" ht="37.5" customHeight="1" x14ac:dyDescent="0.2">
      <c r="A88" s="355" t="s">
        <v>815</v>
      </c>
      <c r="B88" s="355" t="s">
        <v>887</v>
      </c>
    </row>
    <row r="89" spans="1:6" ht="31.5" x14ac:dyDescent="0.2">
      <c r="A89" s="196" t="s">
        <v>37</v>
      </c>
      <c r="B89" s="196" t="s">
        <v>812</v>
      </c>
    </row>
    <row r="90" spans="1:6" ht="66.75" customHeight="1" x14ac:dyDescent="0.2">
      <c r="A90" s="196" t="s">
        <v>284</v>
      </c>
      <c r="B90" s="196" t="s">
        <v>769</v>
      </c>
    </row>
    <row r="91" spans="1:6" ht="31.5" x14ac:dyDescent="0.2">
      <c r="A91" s="196" t="s">
        <v>532</v>
      </c>
      <c r="B91" s="196" t="s">
        <v>723</v>
      </c>
    </row>
    <row r="92" spans="1:6" ht="31.5" x14ac:dyDescent="0.2">
      <c r="A92" s="196" t="s">
        <v>533</v>
      </c>
      <c r="B92" s="196" t="s">
        <v>888</v>
      </c>
      <c r="C92" s="426"/>
    </row>
  </sheetData>
  <mergeCells count="1">
    <mergeCell ref="A1:B1"/>
  </mergeCells>
  <phoneticPr fontId="6"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tabColor indexed="51"/>
    <pageSetUpPr fitToPage="1"/>
  </sheetPr>
  <dimension ref="A1:H57"/>
  <sheetViews>
    <sheetView zoomScale="90" zoomScaleNormal="90" workbookViewId="0">
      <pane xSplit="1" ySplit="2" topLeftCell="B3" activePane="bottomRight" state="frozen"/>
      <selection pane="topRight" activeCell="B1" sqref="B1"/>
      <selection pane="bottomLeft" activeCell="A3" sqref="A3"/>
      <selection pane="bottomRight" activeCell="D11" sqref="D11:D12"/>
    </sheetView>
  </sheetViews>
  <sheetFormatPr defaultRowHeight="15.75" x14ac:dyDescent="0.2"/>
  <cols>
    <col min="1" max="1" width="11.85546875" style="113" customWidth="1"/>
    <col min="2" max="2" width="44.7109375" style="116" customWidth="1"/>
    <col min="3" max="3" width="163.140625" style="114" customWidth="1"/>
    <col min="4" max="4" width="42.140625" style="113" customWidth="1"/>
    <col min="5" max="5" width="13.5703125" style="113" customWidth="1"/>
    <col min="6" max="16384" width="9.140625" style="113"/>
  </cols>
  <sheetData>
    <row r="1" spans="1:8" ht="42" customHeight="1" thickBot="1" x14ac:dyDescent="0.25">
      <c r="A1" s="689" t="s">
        <v>1148</v>
      </c>
      <c r="B1" s="691"/>
      <c r="C1" s="690"/>
    </row>
    <row r="2" spans="1:8" s="128" customFormat="1" ht="47.25" x14ac:dyDescent="0.2">
      <c r="A2" s="127" t="s">
        <v>224</v>
      </c>
      <c r="B2" s="375" t="s">
        <v>49</v>
      </c>
      <c r="C2" s="195" t="s">
        <v>50</v>
      </c>
    </row>
    <row r="3" spans="1:8" ht="38.25" customHeight="1" x14ac:dyDescent="0.2">
      <c r="A3" s="174" t="s">
        <v>223</v>
      </c>
      <c r="B3" s="376" t="s">
        <v>1083</v>
      </c>
      <c r="C3" s="197" t="s">
        <v>1079</v>
      </c>
      <c r="D3" s="128"/>
    </row>
    <row r="4" spans="1:8" s="123" customFormat="1" ht="106.5" customHeight="1" x14ac:dyDescent="0.2">
      <c r="A4" s="174" t="s">
        <v>217</v>
      </c>
      <c r="B4" s="376" t="s">
        <v>727</v>
      </c>
      <c r="C4" s="197" t="s">
        <v>940</v>
      </c>
      <c r="D4" s="128"/>
      <c r="E4" s="432"/>
    </row>
    <row r="5" spans="1:8" s="123" customFormat="1" ht="46.5" customHeight="1" x14ac:dyDescent="0.2">
      <c r="A5" s="174" t="s">
        <v>69</v>
      </c>
      <c r="B5" s="376" t="s">
        <v>733</v>
      </c>
      <c r="C5" s="379" t="s">
        <v>1080</v>
      </c>
      <c r="D5" s="128"/>
    </row>
    <row r="6" spans="1:8" ht="71.25" customHeight="1" x14ac:dyDescent="0.2">
      <c r="A6" s="174" t="s">
        <v>27</v>
      </c>
      <c r="B6" s="377" t="s">
        <v>1194</v>
      </c>
      <c r="C6" s="197" t="s">
        <v>1195</v>
      </c>
      <c r="D6" s="556" t="s">
        <v>1202</v>
      </c>
    </row>
    <row r="7" spans="1:8" ht="78.75" x14ac:dyDescent="0.2">
      <c r="A7" s="174" t="s">
        <v>298</v>
      </c>
      <c r="B7" s="376" t="s">
        <v>1196</v>
      </c>
      <c r="C7" s="223" t="s">
        <v>1197</v>
      </c>
      <c r="D7" s="556" t="s">
        <v>1202</v>
      </c>
      <c r="E7" s="422"/>
    </row>
    <row r="8" spans="1:8" ht="106.5" customHeight="1" x14ac:dyDescent="0.2">
      <c r="A8" s="174" t="s">
        <v>19</v>
      </c>
      <c r="B8" s="377" t="s">
        <v>968</v>
      </c>
      <c r="C8" s="197" t="s">
        <v>1175</v>
      </c>
      <c r="D8" s="128"/>
    </row>
    <row r="9" spans="1:8" ht="33.75" customHeight="1" x14ac:dyDescent="0.2">
      <c r="A9" s="174" t="s">
        <v>216</v>
      </c>
      <c r="B9" s="376" t="s">
        <v>241</v>
      </c>
      <c r="C9" s="197" t="s">
        <v>242</v>
      </c>
      <c r="D9" s="128"/>
    </row>
    <row r="10" spans="1:8" ht="42" customHeight="1" x14ac:dyDescent="0.2">
      <c r="A10" s="174" t="s">
        <v>1004</v>
      </c>
      <c r="B10" s="376" t="s">
        <v>927</v>
      </c>
      <c r="C10" s="197" t="s">
        <v>928</v>
      </c>
      <c r="D10" s="128"/>
      <c r="E10" s="422"/>
      <c r="F10" s="422"/>
      <c r="G10" s="422"/>
      <c r="H10" s="422"/>
    </row>
    <row r="11" spans="1:8" ht="75" customHeight="1" x14ac:dyDescent="0.2">
      <c r="A11" s="174" t="s">
        <v>156</v>
      </c>
      <c r="B11" s="376" t="s">
        <v>1178</v>
      </c>
      <c r="C11" s="197" t="s">
        <v>1081</v>
      </c>
      <c r="D11" s="128"/>
      <c r="E11" s="422"/>
    </row>
    <row r="12" spans="1:8" ht="31.5" x14ac:dyDescent="0.2">
      <c r="A12" s="174" t="s">
        <v>20</v>
      </c>
      <c r="B12" s="376" t="s">
        <v>1084</v>
      </c>
      <c r="C12" s="197" t="s">
        <v>1177</v>
      </c>
      <c r="D12" s="128"/>
      <c r="E12" s="422"/>
    </row>
    <row r="13" spans="1:8" ht="47.25" x14ac:dyDescent="0.2">
      <c r="A13" s="174" t="s">
        <v>173</v>
      </c>
      <c r="B13" s="376" t="s">
        <v>1085</v>
      </c>
      <c r="C13" s="197" t="s">
        <v>1082</v>
      </c>
      <c r="D13" s="128"/>
      <c r="E13" s="422"/>
    </row>
    <row r="14" spans="1:8" ht="75.75" customHeight="1" x14ac:dyDescent="0.2">
      <c r="A14" s="174" t="s">
        <v>258</v>
      </c>
      <c r="B14" s="376" t="s">
        <v>1086</v>
      </c>
      <c r="C14" s="197" t="s">
        <v>1087</v>
      </c>
      <c r="D14" s="128"/>
      <c r="E14" s="422"/>
    </row>
    <row r="15" spans="1:8" ht="41.25" customHeight="1" x14ac:dyDescent="0.2">
      <c r="A15" s="174" t="s">
        <v>21</v>
      </c>
      <c r="B15" s="376" t="s">
        <v>1088</v>
      </c>
      <c r="C15" s="197" t="s">
        <v>1089</v>
      </c>
      <c r="D15" s="128"/>
    </row>
    <row r="16" spans="1:8" ht="72.75" customHeight="1" x14ac:dyDescent="0.2">
      <c r="A16" s="174" t="s">
        <v>244</v>
      </c>
      <c r="B16" s="376" t="s">
        <v>1090</v>
      </c>
      <c r="C16" s="197" t="s">
        <v>907</v>
      </c>
      <c r="D16" s="128"/>
    </row>
    <row r="17" spans="1:8" ht="54" customHeight="1" x14ac:dyDescent="0.2">
      <c r="A17" s="174" t="s">
        <v>297</v>
      </c>
      <c r="B17" s="376" t="s">
        <v>1091</v>
      </c>
      <c r="C17" s="223" t="s">
        <v>1092</v>
      </c>
      <c r="D17" s="128"/>
    </row>
    <row r="18" spans="1:8" ht="40.5" customHeight="1" x14ac:dyDescent="0.2">
      <c r="A18" s="174" t="s">
        <v>197</v>
      </c>
      <c r="B18" s="376" t="s">
        <v>143</v>
      </c>
      <c r="C18" s="197" t="s">
        <v>786</v>
      </c>
      <c r="D18" s="128"/>
    </row>
    <row r="19" spans="1:8" ht="42.75" customHeight="1" x14ac:dyDescent="0.25">
      <c r="A19" s="174" t="s">
        <v>368</v>
      </c>
      <c r="B19" s="376" t="s">
        <v>1093</v>
      </c>
      <c r="C19" s="197" t="s">
        <v>942</v>
      </c>
      <c r="D19" s="128"/>
      <c r="E19" s="484" t="s">
        <v>1015</v>
      </c>
    </row>
    <row r="20" spans="1:8" ht="41.25" customHeight="1" x14ac:dyDescent="0.2">
      <c r="A20" s="174" t="s">
        <v>22</v>
      </c>
      <c r="B20" s="376" t="s">
        <v>881</v>
      </c>
      <c r="C20" s="197" t="s">
        <v>1094</v>
      </c>
      <c r="D20" s="128"/>
    </row>
    <row r="21" spans="1:8" ht="57" customHeight="1" x14ac:dyDescent="0.2">
      <c r="A21" s="174" t="s">
        <v>739</v>
      </c>
      <c r="B21" s="376" t="s">
        <v>937</v>
      </c>
      <c r="C21" s="223" t="s">
        <v>930</v>
      </c>
      <c r="D21" s="128"/>
    </row>
    <row r="22" spans="1:8" ht="38.25" customHeight="1" x14ac:dyDescent="0.2">
      <c r="A22" s="174" t="s">
        <v>740</v>
      </c>
      <c r="B22" s="376" t="s">
        <v>929</v>
      </c>
      <c r="C22" s="223" t="s">
        <v>734</v>
      </c>
      <c r="D22" s="128"/>
    </row>
    <row r="23" spans="1:8" ht="23.25" customHeight="1" x14ac:dyDescent="0.2">
      <c r="A23" s="174" t="s">
        <v>741</v>
      </c>
      <c r="B23" s="376" t="s">
        <v>735</v>
      </c>
      <c r="C23" s="223" t="s">
        <v>736</v>
      </c>
      <c r="D23" s="128"/>
    </row>
    <row r="24" spans="1:8" ht="31.5" x14ac:dyDescent="0.2">
      <c r="A24" s="174" t="s">
        <v>742</v>
      </c>
      <c r="B24" s="376" t="s">
        <v>737</v>
      </c>
      <c r="C24" s="223" t="s">
        <v>738</v>
      </c>
      <c r="D24" s="128"/>
    </row>
    <row r="25" spans="1:8" ht="72.75" customHeight="1" x14ac:dyDescent="0.2">
      <c r="A25" s="174" t="s">
        <v>23</v>
      </c>
      <c r="B25" s="376" t="s">
        <v>1206</v>
      </c>
      <c r="C25" s="223" t="s">
        <v>1210</v>
      </c>
      <c r="D25" s="556" t="s">
        <v>1202</v>
      </c>
    </row>
    <row r="26" spans="1:8" ht="78.75" x14ac:dyDescent="0.2">
      <c r="A26" s="174" t="s">
        <v>345</v>
      </c>
      <c r="B26" s="377" t="s">
        <v>969</v>
      </c>
      <c r="C26" s="223" t="s">
        <v>938</v>
      </c>
    </row>
    <row r="27" spans="1:8" ht="51.75" customHeight="1" x14ac:dyDescent="0.2">
      <c r="A27" s="174" t="s">
        <v>330</v>
      </c>
      <c r="B27" s="377" t="s">
        <v>945</v>
      </c>
      <c r="C27" s="223" t="s">
        <v>946</v>
      </c>
    </row>
    <row r="28" spans="1:8" ht="25.5" customHeight="1" x14ac:dyDescent="0.2">
      <c r="A28" s="174" t="s">
        <v>44</v>
      </c>
      <c r="B28" s="377" t="s">
        <v>869</v>
      </c>
      <c r="C28" s="223" t="s">
        <v>870</v>
      </c>
      <c r="H28" s="113" t="s">
        <v>158</v>
      </c>
    </row>
    <row r="29" spans="1:8" ht="141.75" x14ac:dyDescent="0.2">
      <c r="A29" s="174" t="s">
        <v>46</v>
      </c>
      <c r="B29" s="377" t="s">
        <v>970</v>
      </c>
      <c r="C29" s="197" t="s">
        <v>1095</v>
      </c>
    </row>
    <row r="30" spans="1:8" ht="28.5" customHeight="1" x14ac:dyDescent="0.2">
      <c r="A30" s="174" t="s">
        <v>45</v>
      </c>
      <c r="B30" s="377" t="s">
        <v>770</v>
      </c>
      <c r="C30" s="223" t="s">
        <v>1096</v>
      </c>
      <c r="D30" s="220"/>
    </row>
    <row r="31" spans="1:8" ht="39.75" customHeight="1" x14ac:dyDescent="0.2">
      <c r="A31" s="174" t="s">
        <v>47</v>
      </c>
      <c r="B31" s="377" t="s">
        <v>971</v>
      </c>
      <c r="C31" s="223" t="s">
        <v>972</v>
      </c>
    </row>
    <row r="32" spans="1:8" s="422" customFormat="1" ht="39.75" customHeight="1" x14ac:dyDescent="0.2">
      <c r="A32" s="174" t="s">
        <v>944</v>
      </c>
      <c r="B32" s="377" t="s">
        <v>947</v>
      </c>
      <c r="C32" s="223" t="s">
        <v>948</v>
      </c>
    </row>
    <row r="33" spans="1:5" ht="57" customHeight="1" x14ac:dyDescent="0.2">
      <c r="A33" s="174" t="s">
        <v>157</v>
      </c>
      <c r="B33" s="376" t="s">
        <v>880</v>
      </c>
      <c r="C33" s="379" t="s">
        <v>1097</v>
      </c>
    </row>
    <row r="34" spans="1:5" ht="51" customHeight="1" x14ac:dyDescent="0.2">
      <c r="A34" s="174" t="s">
        <v>159</v>
      </c>
      <c r="B34" s="376"/>
      <c r="C34" s="197" t="s">
        <v>1098</v>
      </c>
      <c r="D34" s="220"/>
    </row>
    <row r="35" spans="1:5" ht="70.5" customHeight="1" x14ac:dyDescent="0.2">
      <c r="A35" s="174" t="s">
        <v>274</v>
      </c>
      <c r="B35" s="378"/>
      <c r="C35" s="379" t="s">
        <v>1099</v>
      </c>
    </row>
    <row r="36" spans="1:5" ht="40.5" customHeight="1" x14ac:dyDescent="0.2">
      <c r="A36" s="174" t="s">
        <v>259</v>
      </c>
      <c r="B36" s="377" t="s">
        <v>958</v>
      </c>
      <c r="C36" s="379" t="s">
        <v>941</v>
      </c>
    </row>
    <row r="37" spans="1:5" ht="50.25" customHeight="1" x14ac:dyDescent="0.2">
      <c r="A37" s="174" t="s">
        <v>37</v>
      </c>
      <c r="B37" s="377" t="s">
        <v>1100</v>
      </c>
      <c r="C37" s="379" t="s">
        <v>957</v>
      </c>
    </row>
    <row r="38" spans="1:5" ht="108" customHeight="1" x14ac:dyDescent="0.2">
      <c r="A38" s="174" t="s">
        <v>284</v>
      </c>
      <c r="B38" s="376" t="s">
        <v>1101</v>
      </c>
      <c r="C38" s="197" t="s">
        <v>1102</v>
      </c>
      <c r="D38" s="422"/>
    </row>
    <row r="39" spans="1:5" ht="38.25" customHeight="1" x14ac:dyDescent="0.2">
      <c r="A39" s="174" t="s">
        <v>284</v>
      </c>
      <c r="B39" s="376" t="s">
        <v>874</v>
      </c>
      <c r="C39" s="379" t="s">
        <v>1103</v>
      </c>
      <c r="D39" s="422"/>
    </row>
    <row r="40" spans="1:5" ht="47.25" customHeight="1" x14ac:dyDescent="0.2">
      <c r="A40" s="174" t="s">
        <v>284</v>
      </c>
      <c r="B40" s="376" t="s">
        <v>728</v>
      </c>
      <c r="C40" s="379" t="s">
        <v>1146</v>
      </c>
      <c r="D40" s="422"/>
    </row>
    <row r="41" spans="1:5" ht="64.5" customHeight="1" x14ac:dyDescent="0.2">
      <c r="A41" s="174" t="s">
        <v>532</v>
      </c>
      <c r="B41" s="496" t="s">
        <v>1104</v>
      </c>
      <c r="C41" s="479" t="s">
        <v>1010</v>
      </c>
      <c r="D41" s="422"/>
      <c r="E41" s="422"/>
    </row>
    <row r="42" spans="1:5" ht="32.25" thickBot="1" x14ac:dyDescent="0.25">
      <c r="A42" s="478" t="s">
        <v>533</v>
      </c>
      <c r="B42" s="480" t="s">
        <v>1011</v>
      </c>
      <c r="C42" s="481" t="s">
        <v>1010</v>
      </c>
      <c r="D42" s="422"/>
      <c r="E42" s="422"/>
    </row>
    <row r="43" spans="1:5" x14ac:dyDescent="0.2">
      <c r="B43" s="115"/>
      <c r="D43" s="422"/>
    </row>
    <row r="44" spans="1:5" x14ac:dyDescent="0.2">
      <c r="B44" s="115"/>
    </row>
    <row r="45" spans="1:5" x14ac:dyDescent="0.2">
      <c r="B45" s="115"/>
    </row>
    <row r="46" spans="1:5" x14ac:dyDescent="0.2">
      <c r="B46" s="391"/>
    </row>
    <row r="47" spans="1:5" x14ac:dyDescent="0.2">
      <c r="B47" s="115"/>
    </row>
    <row r="48" spans="1:5" x14ac:dyDescent="0.2">
      <c r="B48" s="115"/>
    </row>
    <row r="49" spans="2:2" x14ac:dyDescent="0.2">
      <c r="B49" s="115"/>
    </row>
    <row r="50" spans="2:2" x14ac:dyDescent="0.2">
      <c r="B50" s="115"/>
    </row>
    <row r="51" spans="2:2" x14ac:dyDescent="0.2">
      <c r="B51" s="115"/>
    </row>
    <row r="52" spans="2:2" x14ac:dyDescent="0.2">
      <c r="B52" s="115"/>
    </row>
    <row r="53" spans="2:2" x14ac:dyDescent="0.2">
      <c r="B53" s="115"/>
    </row>
    <row r="54" spans="2:2" x14ac:dyDescent="0.2">
      <c r="B54" s="115"/>
    </row>
    <row r="55" spans="2:2" x14ac:dyDescent="0.2">
      <c r="B55" s="115"/>
    </row>
    <row r="56" spans="2:2" x14ac:dyDescent="0.2">
      <c r="B56" s="115"/>
    </row>
    <row r="57" spans="2:2" x14ac:dyDescent="0.2">
      <c r="B57" s="115"/>
    </row>
  </sheetData>
  <mergeCells count="1">
    <mergeCell ref="A1:C1"/>
  </mergeCells>
  <phoneticPr fontId="6" type="noConversion"/>
  <printOptions gridLines="1"/>
  <pageMargins left="0.47244094488188981" right="0.19685039370078741" top="0.51181102362204722" bottom="0.43307086614173229" header="0.39370078740157483" footer="0.27559055118110237"/>
  <pageSetup paperSize="9" scale="54" fitToHeight="0" orientation="landscape" r:id="rId1"/>
  <headerFooter alignWithMargins="0">
    <oddFooter>&amp;C&amp;P zo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D19"/>
  <sheetViews>
    <sheetView zoomScaleNormal="100" workbookViewId="0">
      <selection activeCell="A2" sqref="A2"/>
    </sheetView>
  </sheetViews>
  <sheetFormatPr defaultRowHeight="12.75" x14ac:dyDescent="0.2"/>
  <cols>
    <col min="2" max="2" width="56.85546875" customWidth="1"/>
    <col min="3" max="3" width="22" customWidth="1"/>
  </cols>
  <sheetData>
    <row r="1" spans="1:4" ht="30.75" customHeight="1" thickBot="1" x14ac:dyDescent="0.25">
      <c r="A1" s="692" t="s">
        <v>835</v>
      </c>
      <c r="B1" s="693"/>
      <c r="C1" s="694"/>
    </row>
    <row r="2" spans="1:4" ht="29.25" customHeight="1" thickBot="1" x14ac:dyDescent="0.25">
      <c r="A2" s="326" t="s">
        <v>816</v>
      </c>
      <c r="B2" s="327" t="s">
        <v>817</v>
      </c>
      <c r="C2" s="328" t="s">
        <v>818</v>
      </c>
    </row>
    <row r="3" spans="1:4" ht="24" customHeight="1" x14ac:dyDescent="0.2">
      <c r="A3" s="325">
        <v>1</v>
      </c>
      <c r="B3" s="340" t="s">
        <v>826</v>
      </c>
      <c r="C3" s="329">
        <v>38623</v>
      </c>
    </row>
    <row r="4" spans="1:4" ht="24" customHeight="1" x14ac:dyDescent="0.2">
      <c r="A4" s="323">
        <v>4</v>
      </c>
      <c r="B4" s="339" t="s">
        <v>825</v>
      </c>
      <c r="C4" s="330">
        <v>39326</v>
      </c>
    </row>
    <row r="5" spans="1:4" ht="24" customHeight="1" x14ac:dyDescent="0.2">
      <c r="A5" s="323">
        <v>5</v>
      </c>
      <c r="B5" s="339" t="s">
        <v>820</v>
      </c>
      <c r="C5" s="330">
        <v>39326</v>
      </c>
    </row>
    <row r="6" spans="1:4" ht="24" customHeight="1" x14ac:dyDescent="0.2">
      <c r="A6" s="323">
        <v>6</v>
      </c>
      <c r="B6" s="339" t="s">
        <v>823</v>
      </c>
      <c r="C6" s="330">
        <v>39326</v>
      </c>
    </row>
    <row r="7" spans="1:4" ht="32.25" customHeight="1" x14ac:dyDescent="0.2">
      <c r="A7" s="323">
        <v>7</v>
      </c>
      <c r="B7" s="339" t="s">
        <v>822</v>
      </c>
      <c r="C7" s="330">
        <v>39326</v>
      </c>
    </row>
    <row r="8" spans="1:4" ht="24" customHeight="1" x14ac:dyDescent="0.2">
      <c r="A8" s="323">
        <v>8</v>
      </c>
      <c r="B8" s="339" t="s">
        <v>821</v>
      </c>
      <c r="C8" s="330">
        <v>39326</v>
      </c>
    </row>
    <row r="9" spans="1:4" ht="24" customHeight="1" x14ac:dyDescent="0.2">
      <c r="A9" s="323">
        <v>9</v>
      </c>
      <c r="B9" s="322" t="s">
        <v>828</v>
      </c>
      <c r="C9" s="330">
        <v>39326</v>
      </c>
    </row>
    <row r="10" spans="1:4" ht="24" customHeight="1" x14ac:dyDescent="0.2">
      <c r="A10" s="323">
        <v>10</v>
      </c>
      <c r="B10" s="338" t="s">
        <v>833</v>
      </c>
      <c r="C10" s="330">
        <v>40245</v>
      </c>
      <c r="D10" s="323" t="s">
        <v>837</v>
      </c>
    </row>
    <row r="11" spans="1:4" ht="24" customHeight="1" x14ac:dyDescent="0.2">
      <c r="A11" s="323">
        <v>11</v>
      </c>
      <c r="B11" s="338" t="s">
        <v>832</v>
      </c>
      <c r="C11" s="330">
        <v>40245</v>
      </c>
      <c r="D11" s="323" t="s">
        <v>837</v>
      </c>
    </row>
    <row r="12" spans="1:4" ht="24" customHeight="1" x14ac:dyDescent="0.2">
      <c r="A12" s="323">
        <v>12</v>
      </c>
      <c r="B12" s="338" t="s">
        <v>831</v>
      </c>
      <c r="C12" s="330">
        <v>40245</v>
      </c>
      <c r="D12" s="323" t="s">
        <v>837</v>
      </c>
    </row>
    <row r="13" spans="1:4" ht="24" customHeight="1" x14ac:dyDescent="0.2">
      <c r="A13" s="323">
        <v>13</v>
      </c>
      <c r="B13" s="338" t="s">
        <v>830</v>
      </c>
      <c r="C13" s="330">
        <v>40245</v>
      </c>
      <c r="D13" s="323" t="s">
        <v>837</v>
      </c>
    </row>
    <row r="14" spans="1:4" ht="24" customHeight="1" x14ac:dyDescent="0.2">
      <c r="A14" s="323">
        <v>14</v>
      </c>
      <c r="B14" s="338" t="s">
        <v>819</v>
      </c>
      <c r="C14" s="330">
        <v>40245</v>
      </c>
      <c r="D14" s="323" t="s">
        <v>837</v>
      </c>
    </row>
    <row r="15" spans="1:4" ht="24" customHeight="1" x14ac:dyDescent="0.2">
      <c r="A15" s="323">
        <v>15</v>
      </c>
      <c r="B15" s="338" t="s">
        <v>834</v>
      </c>
      <c r="C15" s="330">
        <v>40245</v>
      </c>
      <c r="D15" s="323" t="s">
        <v>837</v>
      </c>
    </row>
    <row r="16" spans="1:4" ht="24" customHeight="1" x14ac:dyDescent="0.2">
      <c r="A16" s="323">
        <v>16</v>
      </c>
      <c r="B16" s="338" t="s">
        <v>838</v>
      </c>
      <c r="C16" s="330">
        <v>40245</v>
      </c>
      <c r="D16" s="323" t="s">
        <v>837</v>
      </c>
    </row>
    <row r="17" spans="1:4" ht="24" customHeight="1" x14ac:dyDescent="0.2">
      <c r="A17" s="323">
        <v>17</v>
      </c>
      <c r="B17" s="338" t="s">
        <v>827</v>
      </c>
      <c r="C17" s="330">
        <v>40245</v>
      </c>
      <c r="D17" s="323" t="s">
        <v>837</v>
      </c>
    </row>
    <row r="18" spans="1:4" ht="24" customHeight="1" x14ac:dyDescent="0.2">
      <c r="A18" s="323">
        <v>18</v>
      </c>
      <c r="B18" s="322" t="s">
        <v>829</v>
      </c>
      <c r="C18" s="330">
        <v>40245</v>
      </c>
    </row>
    <row r="19" spans="1:4" ht="24" customHeight="1" thickBot="1" x14ac:dyDescent="0.25">
      <c r="A19" s="324">
        <v>19</v>
      </c>
      <c r="B19" s="339" t="s">
        <v>824</v>
      </c>
      <c r="C19" s="331">
        <v>41275</v>
      </c>
    </row>
  </sheetData>
  <mergeCells count="1">
    <mergeCell ref="A1:C1"/>
  </mergeCells>
  <pageMargins left="0.7" right="0.7" top="0.75" bottom="0.7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5">
    <tabColor indexed="42"/>
    <pageSetUpPr fitToPage="1"/>
  </sheetPr>
  <dimension ref="A1:F23"/>
  <sheetViews>
    <sheetView zoomScaleNormal="100" workbookViewId="0">
      <pane xSplit="2" ySplit="4" topLeftCell="C5" activePane="bottomRight" state="frozen"/>
      <selection pane="topRight" activeCell="C1" sqref="C1"/>
      <selection pane="bottomLeft" activeCell="A5" sqref="A5"/>
      <selection pane="bottomRight" activeCell="F19" sqref="F19"/>
    </sheetView>
  </sheetViews>
  <sheetFormatPr defaultRowHeight="15.75" x14ac:dyDescent="0.2"/>
  <cols>
    <col min="1" max="1" width="9.140625" style="24" customWidth="1"/>
    <col min="2" max="2" width="77.85546875" style="50" customWidth="1"/>
    <col min="3" max="5" width="17.42578125" style="19" customWidth="1"/>
    <col min="6" max="6" width="12.42578125" style="19" customWidth="1"/>
    <col min="7" max="16384" width="9.140625" style="19"/>
  </cols>
  <sheetData>
    <row r="1" spans="1:5" s="18" customFormat="1" ht="87" customHeight="1" thickBot="1" x14ac:dyDescent="0.25">
      <c r="A1" s="695" t="s">
        <v>1105</v>
      </c>
      <c r="B1" s="696"/>
      <c r="C1" s="696"/>
      <c r="D1" s="696"/>
      <c r="E1" s="697"/>
    </row>
    <row r="2" spans="1:5" s="18" customFormat="1" ht="35.1" customHeight="1" x14ac:dyDescent="0.2">
      <c r="A2" s="698" t="s">
        <v>1258</v>
      </c>
      <c r="B2" s="699"/>
      <c r="C2" s="699"/>
      <c r="D2" s="699"/>
      <c r="E2" s="700"/>
    </row>
    <row r="3" spans="1:5" ht="43.5" customHeight="1" x14ac:dyDescent="0.2">
      <c r="A3" s="415" t="s">
        <v>205</v>
      </c>
      <c r="B3" s="417" t="s">
        <v>204</v>
      </c>
      <c r="C3" s="416" t="s">
        <v>304</v>
      </c>
      <c r="D3" s="416" t="s">
        <v>305</v>
      </c>
      <c r="E3" s="35" t="s">
        <v>227</v>
      </c>
    </row>
    <row r="4" spans="1:5" ht="17.25" customHeight="1" x14ac:dyDescent="0.2">
      <c r="A4" s="31"/>
      <c r="B4" s="347"/>
      <c r="C4" s="38" t="s">
        <v>286</v>
      </c>
      <c r="D4" s="38" t="s">
        <v>287</v>
      </c>
      <c r="E4" s="39" t="s">
        <v>30</v>
      </c>
    </row>
    <row r="5" spans="1:5" x14ac:dyDescent="0.2">
      <c r="A5" s="31">
        <v>1</v>
      </c>
      <c r="B5" s="347" t="s">
        <v>363</v>
      </c>
      <c r="C5" s="51">
        <f>C6</f>
        <v>14295205</v>
      </c>
      <c r="D5" s="51">
        <f>D6</f>
        <v>1130000</v>
      </c>
      <c r="E5" s="52">
        <f t="shared" ref="E5:E6" si="0">SUM(C5:D5)</f>
        <v>15425205</v>
      </c>
    </row>
    <row r="6" spans="1:5" x14ac:dyDescent="0.2">
      <c r="A6" s="31">
        <f>A5+1</f>
        <v>2</v>
      </c>
      <c r="B6" s="27" t="s">
        <v>268</v>
      </c>
      <c r="C6" s="53">
        <v>14295205</v>
      </c>
      <c r="D6" s="53">
        <v>1130000</v>
      </c>
      <c r="E6" s="52">
        <f t="shared" si="0"/>
        <v>15425205</v>
      </c>
    </row>
    <row r="7" spans="1:5" ht="15.75" customHeight="1" x14ac:dyDescent="0.2">
      <c r="A7" s="31">
        <f>A6+1</f>
        <v>3</v>
      </c>
      <c r="B7" s="347" t="s">
        <v>364</v>
      </c>
      <c r="C7" s="51">
        <f>SUM(C8:C12)</f>
        <v>6595249</v>
      </c>
      <c r="D7" s="51">
        <f>SUM(D8:D12)</f>
        <v>0</v>
      </c>
      <c r="E7" s="52">
        <f>SUM(C7:D7)</f>
        <v>6595249</v>
      </c>
    </row>
    <row r="8" spans="1:5" x14ac:dyDescent="0.2">
      <c r="A8" s="31">
        <f t="shared" ref="A8:A19" si="1">A7+1</f>
        <v>4</v>
      </c>
      <c r="B8" s="27" t="s">
        <v>269</v>
      </c>
      <c r="C8" s="53">
        <v>6102106</v>
      </c>
      <c r="D8" s="53"/>
      <c r="E8" s="52">
        <f t="shared" ref="E8:E18" si="2">SUM(C8:D8)</f>
        <v>6102106</v>
      </c>
    </row>
    <row r="9" spans="1:5" x14ac:dyDescent="0.2">
      <c r="A9" s="31">
        <f t="shared" si="1"/>
        <v>5</v>
      </c>
      <c r="B9" s="27" t="s">
        <v>270</v>
      </c>
      <c r="C9" s="53">
        <v>340173</v>
      </c>
      <c r="D9" s="53"/>
      <c r="E9" s="52">
        <f t="shared" si="2"/>
        <v>340173</v>
      </c>
    </row>
    <row r="10" spans="1:5" x14ac:dyDescent="0.2">
      <c r="A10" s="31">
        <f t="shared" si="1"/>
        <v>6</v>
      </c>
      <c r="B10" s="27" t="s">
        <v>271</v>
      </c>
      <c r="C10" s="53"/>
      <c r="D10" s="53"/>
      <c r="E10" s="52">
        <f t="shared" si="2"/>
        <v>0</v>
      </c>
    </row>
    <row r="11" spans="1:5" x14ac:dyDescent="0.2">
      <c r="A11" s="31">
        <f t="shared" si="1"/>
        <v>7</v>
      </c>
      <c r="B11" s="27" t="s">
        <v>272</v>
      </c>
      <c r="C11" s="53"/>
      <c r="D11" s="53"/>
      <c r="E11" s="52">
        <f t="shared" si="2"/>
        <v>0</v>
      </c>
    </row>
    <row r="12" spans="1:5" x14ac:dyDescent="0.2">
      <c r="A12" s="31">
        <f t="shared" si="1"/>
        <v>8</v>
      </c>
      <c r="B12" s="27" t="s">
        <v>144</v>
      </c>
      <c r="C12" s="53">
        <v>152970</v>
      </c>
      <c r="D12" s="53"/>
      <c r="E12" s="52">
        <f t="shared" si="2"/>
        <v>152970</v>
      </c>
    </row>
    <row r="13" spans="1:5" ht="15.75" customHeight="1" x14ac:dyDescent="0.2">
      <c r="A13" s="31">
        <f t="shared" si="1"/>
        <v>9</v>
      </c>
      <c r="B13" s="347" t="s">
        <v>365</v>
      </c>
      <c r="C13" s="51">
        <f>C14</f>
        <v>290838</v>
      </c>
      <c r="D13" s="51">
        <f>D14</f>
        <v>43500</v>
      </c>
      <c r="E13" s="52">
        <f t="shared" si="2"/>
        <v>334338</v>
      </c>
    </row>
    <row r="14" spans="1:5" x14ac:dyDescent="0.2">
      <c r="A14" s="31">
        <f t="shared" si="1"/>
        <v>10</v>
      </c>
      <c r="B14" s="27" t="s">
        <v>145</v>
      </c>
      <c r="C14" s="53">
        <v>290838</v>
      </c>
      <c r="D14" s="53">
        <v>43500</v>
      </c>
      <c r="E14" s="52">
        <f t="shared" si="2"/>
        <v>334338</v>
      </c>
    </row>
    <row r="15" spans="1:5" x14ac:dyDescent="0.2">
      <c r="A15" s="31">
        <f t="shared" si="1"/>
        <v>11</v>
      </c>
      <c r="B15" s="347" t="s">
        <v>366</v>
      </c>
      <c r="C15" s="51">
        <f>SUM(C16:C18)</f>
        <v>2349994</v>
      </c>
      <c r="D15" s="51">
        <f>SUM(D16:D18)</f>
        <v>0</v>
      </c>
      <c r="E15" s="52">
        <f t="shared" si="2"/>
        <v>2349994</v>
      </c>
    </row>
    <row r="16" spans="1:5" x14ac:dyDescent="0.2">
      <c r="A16" s="31">
        <f t="shared" si="1"/>
        <v>12</v>
      </c>
      <c r="B16" s="27" t="s">
        <v>146</v>
      </c>
      <c r="C16" s="53">
        <v>753082</v>
      </c>
      <c r="D16" s="53"/>
      <c r="E16" s="52">
        <f t="shared" si="2"/>
        <v>753082</v>
      </c>
    </row>
    <row r="17" spans="1:6" x14ac:dyDescent="0.2">
      <c r="A17" s="31">
        <f t="shared" si="1"/>
        <v>13</v>
      </c>
      <c r="B17" s="27" t="s">
        <v>147</v>
      </c>
      <c r="C17" s="53">
        <v>464929</v>
      </c>
      <c r="D17" s="53"/>
      <c r="E17" s="52">
        <f t="shared" si="2"/>
        <v>464929</v>
      </c>
    </row>
    <row r="18" spans="1:6" x14ac:dyDescent="0.2">
      <c r="A18" s="31">
        <f t="shared" si="1"/>
        <v>14</v>
      </c>
      <c r="B18" s="27" t="s">
        <v>148</v>
      </c>
      <c r="C18" s="53">
        <v>1131983</v>
      </c>
      <c r="D18" s="53"/>
      <c r="E18" s="52">
        <f t="shared" si="2"/>
        <v>1131983</v>
      </c>
    </row>
    <row r="19" spans="1:6" ht="16.5" thickBot="1" x14ac:dyDescent="0.25">
      <c r="A19" s="32">
        <f t="shared" si="1"/>
        <v>15</v>
      </c>
      <c r="B19" s="48" t="s">
        <v>367</v>
      </c>
      <c r="C19" s="54">
        <f>C5+C7+C13+C15</f>
        <v>23531286</v>
      </c>
      <c r="D19" s="54">
        <f>D5+D7+D13+D15</f>
        <v>1173500</v>
      </c>
      <c r="E19" s="55">
        <f>SUM(C19:D19)</f>
        <v>24704786</v>
      </c>
      <c r="F19" s="19" t="s">
        <v>1250</v>
      </c>
    </row>
    <row r="20" spans="1:6" x14ac:dyDescent="0.2">
      <c r="A20" s="20"/>
      <c r="B20" s="49"/>
      <c r="C20" s="22"/>
      <c r="D20" s="22"/>
    </row>
    <row r="21" spans="1:6" x14ac:dyDescent="0.2">
      <c r="A21" s="23"/>
      <c r="B21" s="129"/>
    </row>
    <row r="23" spans="1:6" x14ac:dyDescent="0.2">
      <c r="B23" s="50" t="s">
        <v>158</v>
      </c>
    </row>
  </sheetData>
  <sheetProtection selectLockedCells="1"/>
  <protectedRanges>
    <protectedRange sqref="C19:D19" name="Rozsah1_1"/>
    <protectedRange sqref="C6:D6" name="Rozsah2_1"/>
    <protectedRange sqref="C8:D12" name="Rozsah2_2"/>
    <protectedRange sqref="C14:D14" name="Rozsah2_3"/>
    <protectedRange sqref="C16 C18" name="Rozsah2_4"/>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6">
    <tabColor indexed="42"/>
    <pageSetUpPr fitToPage="1"/>
  </sheetPr>
  <dimension ref="A1:G23"/>
  <sheetViews>
    <sheetView workbookViewId="0">
      <pane xSplit="2" ySplit="4" topLeftCell="C5" activePane="bottomRight" state="frozen"/>
      <selection pane="topRight" activeCell="C1" sqref="C1"/>
      <selection pane="bottomLeft" activeCell="A5" sqref="A5"/>
      <selection pane="bottomRight" activeCell="A2" sqref="A2:E2"/>
    </sheetView>
  </sheetViews>
  <sheetFormatPr defaultRowHeight="15.75" x14ac:dyDescent="0.25"/>
  <cols>
    <col min="1" max="1" width="10.140625" style="3" customWidth="1"/>
    <col min="2" max="2" width="83" style="59" customWidth="1"/>
    <col min="3" max="3" width="15.42578125" style="1" customWidth="1"/>
    <col min="4" max="4" width="14.28515625" style="1" customWidth="1"/>
    <col min="5" max="5" width="14.7109375" style="1" customWidth="1"/>
    <col min="6" max="16384" width="9.140625" style="1"/>
  </cols>
  <sheetData>
    <row r="1" spans="1:7" ht="50.1" customHeight="1" thickBot="1" x14ac:dyDescent="0.3">
      <c r="A1" s="701" t="s">
        <v>1106</v>
      </c>
      <c r="B1" s="702"/>
      <c r="C1" s="702"/>
      <c r="D1" s="702"/>
      <c r="E1" s="703"/>
      <c r="F1" s="7"/>
      <c r="G1" s="7"/>
    </row>
    <row r="2" spans="1:7" s="18" customFormat="1" ht="38.25" customHeight="1" x14ac:dyDescent="0.2">
      <c r="A2" s="704" t="s">
        <v>1261</v>
      </c>
      <c r="B2" s="705"/>
      <c r="C2" s="705"/>
      <c r="D2" s="705"/>
      <c r="E2" s="706"/>
    </row>
    <row r="3" spans="1:7" s="10" customFormat="1" ht="35.25" customHeight="1" x14ac:dyDescent="0.25">
      <c r="A3" s="346" t="s">
        <v>205</v>
      </c>
      <c r="B3" s="356" t="s">
        <v>332</v>
      </c>
      <c r="C3" s="348" t="s">
        <v>304</v>
      </c>
      <c r="D3" s="348" t="s">
        <v>305</v>
      </c>
      <c r="E3" s="35" t="s">
        <v>227</v>
      </c>
    </row>
    <row r="4" spans="1:7" s="19" customFormat="1" ht="17.25" customHeight="1" x14ac:dyDescent="0.2">
      <c r="A4" s="31"/>
      <c r="B4" s="347"/>
      <c r="C4" s="38" t="s">
        <v>286</v>
      </c>
      <c r="D4" s="38" t="s">
        <v>287</v>
      </c>
      <c r="E4" s="39" t="s">
        <v>30</v>
      </c>
    </row>
    <row r="5" spans="1:7" ht="31.5" x14ac:dyDescent="0.25">
      <c r="A5" s="33">
        <v>1</v>
      </c>
      <c r="B5" s="56" t="s">
        <v>774</v>
      </c>
      <c r="C5" s="62">
        <f>SUM(C6:C8)</f>
        <v>33050</v>
      </c>
      <c r="D5" s="62">
        <f>SUM(D6:D7)</f>
        <v>0</v>
      </c>
      <c r="E5" s="147">
        <f>C5+D5</f>
        <v>33050</v>
      </c>
    </row>
    <row r="6" spans="1:7" x14ac:dyDescent="0.25">
      <c r="A6" s="33" t="s">
        <v>321</v>
      </c>
      <c r="B6" s="57" t="s">
        <v>1216</v>
      </c>
      <c r="C6" s="53">
        <v>5050</v>
      </c>
      <c r="D6" s="53">
        <v>0</v>
      </c>
      <c r="E6" s="147">
        <f t="shared" ref="E6:E23" si="0">C6+D6</f>
        <v>5050</v>
      </c>
    </row>
    <row r="7" spans="1:7" x14ac:dyDescent="0.25">
      <c r="A7" s="33" t="s">
        <v>389</v>
      </c>
      <c r="B7" s="57" t="s">
        <v>1217</v>
      </c>
      <c r="C7" s="53">
        <v>25000</v>
      </c>
      <c r="D7" s="53"/>
      <c r="E7" s="147">
        <f t="shared" si="0"/>
        <v>25000</v>
      </c>
    </row>
    <row r="8" spans="1:7" x14ac:dyDescent="0.25">
      <c r="A8" s="33" t="s">
        <v>1218</v>
      </c>
      <c r="B8" s="57" t="s">
        <v>1219</v>
      </c>
      <c r="C8" s="53">
        <v>3000</v>
      </c>
      <c r="D8" s="53"/>
      <c r="E8" s="147">
        <f>C8+D8</f>
        <v>3000</v>
      </c>
    </row>
    <row r="9" spans="1:7" x14ac:dyDescent="0.25">
      <c r="A9" s="33"/>
      <c r="B9" s="57"/>
      <c r="C9" s="53"/>
      <c r="D9" s="53"/>
      <c r="E9" s="147">
        <f t="shared" si="0"/>
        <v>0</v>
      </c>
    </row>
    <row r="10" spans="1:7" x14ac:dyDescent="0.25">
      <c r="A10" s="33">
        <v>2</v>
      </c>
      <c r="B10" s="56" t="s">
        <v>79</v>
      </c>
      <c r="C10" s="62">
        <f>SUM(C11:C12)</f>
        <v>4200</v>
      </c>
      <c r="D10" s="62">
        <f>SUM(D11:D12)</f>
        <v>0</v>
      </c>
      <c r="E10" s="147">
        <f t="shared" si="0"/>
        <v>4200</v>
      </c>
    </row>
    <row r="11" spans="1:7" x14ac:dyDescent="0.25">
      <c r="A11" s="33" t="s">
        <v>322</v>
      </c>
      <c r="B11" s="57" t="s">
        <v>1220</v>
      </c>
      <c r="C11" s="53">
        <v>1700</v>
      </c>
      <c r="D11" s="53"/>
      <c r="E11" s="147">
        <f t="shared" si="0"/>
        <v>1700</v>
      </c>
    </row>
    <row r="12" spans="1:7" x14ac:dyDescent="0.25">
      <c r="A12" s="33" t="s">
        <v>390</v>
      </c>
      <c r="B12" s="57" t="s">
        <v>1221</v>
      </c>
      <c r="C12" s="53">
        <v>2500</v>
      </c>
      <c r="D12" s="53"/>
      <c r="E12" s="147">
        <f t="shared" si="0"/>
        <v>2500</v>
      </c>
    </row>
    <row r="13" spans="1:7" x14ac:dyDescent="0.25">
      <c r="A13" s="33"/>
      <c r="B13" s="57"/>
      <c r="C13" s="53"/>
      <c r="D13" s="53"/>
      <c r="E13" s="147">
        <f t="shared" si="0"/>
        <v>0</v>
      </c>
    </row>
    <row r="14" spans="1:7" x14ac:dyDescent="0.25">
      <c r="A14" s="33">
        <v>3</v>
      </c>
      <c r="B14" s="56" t="s">
        <v>264</v>
      </c>
      <c r="C14" s="62">
        <f>SUM(C15:C17)</f>
        <v>206809</v>
      </c>
      <c r="D14" s="62">
        <f>SUM(D15:D16)</f>
        <v>0</v>
      </c>
      <c r="E14" s="147">
        <f t="shared" si="0"/>
        <v>206809</v>
      </c>
    </row>
    <row r="15" spans="1:7" x14ac:dyDescent="0.25">
      <c r="A15" s="33" t="s">
        <v>323</v>
      </c>
      <c r="B15" s="57" t="s">
        <v>1222</v>
      </c>
      <c r="C15" s="53">
        <v>71573</v>
      </c>
      <c r="D15" s="53"/>
      <c r="E15" s="147">
        <f t="shared" si="0"/>
        <v>71573</v>
      </c>
    </row>
    <row r="16" spans="1:7" x14ac:dyDescent="0.25">
      <c r="A16" s="33" t="s">
        <v>391</v>
      </c>
      <c r="B16" s="146" t="s">
        <v>1223</v>
      </c>
      <c r="C16" s="53">
        <v>27664</v>
      </c>
      <c r="D16" s="53"/>
      <c r="E16" s="147">
        <f t="shared" si="0"/>
        <v>27664</v>
      </c>
    </row>
    <row r="17" spans="1:6" x14ac:dyDescent="0.25">
      <c r="A17" s="33" t="s">
        <v>1224</v>
      </c>
      <c r="B17" s="146" t="s">
        <v>1225</v>
      </c>
      <c r="C17" s="53">
        <v>107572</v>
      </c>
      <c r="D17" s="53"/>
      <c r="E17" s="147">
        <f t="shared" si="0"/>
        <v>107572</v>
      </c>
    </row>
    <row r="18" spans="1:6" x14ac:dyDescent="0.25">
      <c r="A18" s="33"/>
      <c r="B18" s="57"/>
      <c r="C18" s="53"/>
      <c r="D18" s="53"/>
      <c r="E18" s="147">
        <f t="shared" si="0"/>
        <v>0</v>
      </c>
    </row>
    <row r="19" spans="1:6" x14ac:dyDescent="0.25">
      <c r="A19" s="33">
        <v>4</v>
      </c>
      <c r="B19" s="56" t="s">
        <v>265</v>
      </c>
      <c r="C19" s="62">
        <f>SUM(C20:C21)</f>
        <v>996174.22</v>
      </c>
      <c r="D19" s="62">
        <f>SUM(D20:D21)</f>
        <v>0</v>
      </c>
      <c r="E19" s="147">
        <f t="shared" si="0"/>
        <v>996174.22</v>
      </c>
    </row>
    <row r="20" spans="1:6" x14ac:dyDescent="0.25">
      <c r="A20" s="33" t="s">
        <v>245</v>
      </c>
      <c r="B20" s="57" t="s">
        <v>1226</v>
      </c>
      <c r="C20" s="148">
        <v>996174.22</v>
      </c>
      <c r="D20" s="148"/>
      <c r="E20" s="147">
        <f t="shared" si="0"/>
        <v>996174.22</v>
      </c>
    </row>
    <row r="21" spans="1:6" x14ac:dyDescent="0.25">
      <c r="A21" s="33" t="s">
        <v>392</v>
      </c>
      <c r="B21" s="57"/>
      <c r="C21" s="148"/>
      <c r="D21" s="148"/>
      <c r="E21" s="147">
        <f t="shared" si="0"/>
        <v>0</v>
      </c>
    </row>
    <row r="22" spans="1:6" x14ac:dyDescent="0.25">
      <c r="A22" s="33"/>
      <c r="B22" s="57"/>
      <c r="C22" s="53"/>
      <c r="D22" s="53"/>
      <c r="E22" s="147">
        <f t="shared" si="0"/>
        <v>0</v>
      </c>
    </row>
    <row r="23" spans="1:6" s="232" customFormat="1" ht="16.5" thickBot="1" x14ac:dyDescent="0.3">
      <c r="A23" s="34">
        <v>5</v>
      </c>
      <c r="B23" s="58" t="s">
        <v>306</v>
      </c>
      <c r="C23" s="152">
        <f>C5+C10+C14+C19</f>
        <v>1240233.22</v>
      </c>
      <c r="D23" s="152">
        <f>D5+D10+D14+D19</f>
        <v>0</v>
      </c>
      <c r="E23" s="149">
        <f t="shared" si="0"/>
        <v>1240233.22</v>
      </c>
      <c r="F23" s="232" t="s">
        <v>1252</v>
      </c>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2"/>
  </sheetPr>
  <dimension ref="A1:I76"/>
  <sheetViews>
    <sheetView zoomScaleNormal="100" workbookViewId="0">
      <pane xSplit="2" ySplit="5" topLeftCell="C55" activePane="bottomRight" state="frozen"/>
      <selection pane="topRight" activeCell="C1" sqref="C1"/>
      <selection pane="bottomLeft" activeCell="A6" sqref="A6"/>
      <selection pane="bottomRight" activeCell="A2" sqref="A2:H2"/>
    </sheetView>
  </sheetViews>
  <sheetFormatPr defaultRowHeight="15.75" x14ac:dyDescent="0.25"/>
  <cols>
    <col min="1" max="1" width="7.85546875" style="3" customWidth="1"/>
    <col min="2" max="2" width="79.85546875" style="139" customWidth="1"/>
    <col min="3" max="3" width="16.42578125" style="140" customWidth="1"/>
    <col min="4" max="4" width="16.5703125" style="140" customWidth="1"/>
    <col min="5" max="5" width="16.42578125" style="140" customWidth="1"/>
    <col min="6" max="6" width="19.140625" style="140" customWidth="1"/>
    <col min="7" max="7" width="16.85546875" style="140" customWidth="1"/>
    <col min="8" max="8" width="17.28515625" style="140" customWidth="1"/>
    <col min="9" max="9" width="21.42578125" style="1" bestFit="1" customWidth="1"/>
    <col min="10" max="16384" width="9.140625" style="1"/>
  </cols>
  <sheetData>
    <row r="1" spans="1:9" ht="35.1" customHeight="1" thickBot="1" x14ac:dyDescent="0.3">
      <c r="A1" s="713" t="s">
        <v>1107</v>
      </c>
      <c r="B1" s="714"/>
      <c r="C1" s="714"/>
      <c r="D1" s="714"/>
      <c r="E1" s="714"/>
      <c r="F1" s="714"/>
      <c r="G1" s="714"/>
      <c r="H1" s="715"/>
      <c r="I1" s="222" t="s">
        <v>1186</v>
      </c>
    </row>
    <row r="2" spans="1:9" ht="31.9" customHeight="1" x14ac:dyDescent="0.25">
      <c r="A2" s="698" t="s">
        <v>1260</v>
      </c>
      <c r="B2" s="699"/>
      <c r="C2" s="699"/>
      <c r="D2" s="699"/>
      <c r="E2" s="699"/>
      <c r="F2" s="699"/>
      <c r="G2" s="699"/>
      <c r="H2" s="700"/>
    </row>
    <row r="3" spans="1:9" ht="24" customHeight="1" x14ac:dyDescent="0.25">
      <c r="A3" s="716" t="s">
        <v>205</v>
      </c>
      <c r="B3" s="717" t="s">
        <v>332</v>
      </c>
      <c r="C3" s="719">
        <v>2017</v>
      </c>
      <c r="D3" s="720"/>
      <c r="E3" s="719">
        <v>2018</v>
      </c>
      <c r="F3" s="720"/>
      <c r="G3" s="719" t="s">
        <v>1108</v>
      </c>
      <c r="H3" s="721"/>
    </row>
    <row r="4" spans="1:9" s="10" customFormat="1" ht="31.5" x14ac:dyDescent="0.25">
      <c r="A4" s="716"/>
      <c r="B4" s="718"/>
      <c r="C4" s="395" t="s">
        <v>333</v>
      </c>
      <c r="D4" s="395" t="s">
        <v>334</v>
      </c>
      <c r="E4" s="395" t="s">
        <v>333</v>
      </c>
      <c r="F4" s="395" t="s">
        <v>334</v>
      </c>
      <c r="G4" s="395" t="s">
        <v>333</v>
      </c>
      <c r="H4" s="396" t="s">
        <v>334</v>
      </c>
      <c r="I4" s="1"/>
    </row>
    <row r="5" spans="1:9" s="10" customFormat="1" x14ac:dyDescent="0.25">
      <c r="A5" s="394"/>
      <c r="B5" s="347"/>
      <c r="C5" s="395" t="s">
        <v>286</v>
      </c>
      <c r="D5" s="395" t="s">
        <v>287</v>
      </c>
      <c r="E5" s="395" t="s">
        <v>288</v>
      </c>
      <c r="F5" s="395" t="s">
        <v>295</v>
      </c>
      <c r="G5" s="395" t="s">
        <v>31</v>
      </c>
      <c r="H5" s="396" t="s">
        <v>32</v>
      </c>
      <c r="I5" s="482"/>
    </row>
    <row r="6" spans="1:9" x14ac:dyDescent="0.25">
      <c r="A6" s="33">
        <v>1</v>
      </c>
      <c r="B6" s="65" t="s">
        <v>260</v>
      </c>
      <c r="C6" s="62">
        <f>SUM(C7:C10)</f>
        <v>0</v>
      </c>
      <c r="D6" s="62">
        <f t="shared" ref="D6:F6" si="0">SUM(D7:D10)</f>
        <v>0</v>
      </c>
      <c r="E6" s="62">
        <f t="shared" si="0"/>
        <v>0</v>
      </c>
      <c r="F6" s="62">
        <f t="shared" si="0"/>
        <v>0</v>
      </c>
      <c r="G6" s="596">
        <f>E6-C6</f>
        <v>0</v>
      </c>
      <c r="H6" s="597">
        <f t="shared" ref="G6:H70" si="1">F6-D6</f>
        <v>0</v>
      </c>
    </row>
    <row r="7" spans="1:9" x14ac:dyDescent="0.25">
      <c r="A7" s="33">
        <f>A6+1</f>
        <v>2</v>
      </c>
      <c r="B7" s="318" t="s">
        <v>278</v>
      </c>
      <c r="C7" s="598"/>
      <c r="D7" s="598"/>
      <c r="E7" s="598"/>
      <c r="F7" s="598"/>
      <c r="G7" s="596">
        <f t="shared" si="1"/>
        <v>0</v>
      </c>
      <c r="H7" s="597">
        <f t="shared" si="1"/>
        <v>0</v>
      </c>
      <c r="I7" s="397"/>
    </row>
    <row r="8" spans="1:9" x14ac:dyDescent="0.25">
      <c r="A8" s="33">
        <f t="shared" ref="A8:A70" si="2">A7+1</f>
        <v>3</v>
      </c>
      <c r="B8" s="318" t="s">
        <v>302</v>
      </c>
      <c r="C8" s="598"/>
      <c r="D8" s="598"/>
      <c r="E8" s="598"/>
      <c r="F8" s="598"/>
      <c r="G8" s="596">
        <f t="shared" si="1"/>
        <v>0</v>
      </c>
      <c r="H8" s="597">
        <f t="shared" si="1"/>
        <v>0</v>
      </c>
      <c r="I8" s="397"/>
    </row>
    <row r="9" spans="1:9" x14ac:dyDescent="0.25">
      <c r="A9" s="33">
        <f t="shared" si="2"/>
        <v>4</v>
      </c>
      <c r="B9" s="318" t="s">
        <v>62</v>
      </c>
      <c r="C9" s="598"/>
      <c r="D9" s="598"/>
      <c r="E9" s="598"/>
      <c r="F9" s="598"/>
      <c r="G9" s="596">
        <f t="shared" si="1"/>
        <v>0</v>
      </c>
      <c r="H9" s="597">
        <f t="shared" si="1"/>
        <v>0</v>
      </c>
      <c r="I9" s="397"/>
    </row>
    <row r="10" spans="1:9" x14ac:dyDescent="0.25">
      <c r="A10" s="33">
        <f t="shared" si="2"/>
        <v>5</v>
      </c>
      <c r="B10" s="318" t="s">
        <v>301</v>
      </c>
      <c r="C10" s="598"/>
      <c r="D10" s="598"/>
      <c r="E10" s="598"/>
      <c r="F10" s="598"/>
      <c r="G10" s="596">
        <f t="shared" si="1"/>
        <v>0</v>
      </c>
      <c r="H10" s="597">
        <f t="shared" si="1"/>
        <v>0</v>
      </c>
      <c r="I10" s="397"/>
    </row>
    <row r="11" spans="1:9" x14ac:dyDescent="0.25">
      <c r="A11" s="33">
        <f t="shared" si="2"/>
        <v>6</v>
      </c>
      <c r="B11" s="335" t="s">
        <v>809</v>
      </c>
      <c r="C11" s="62">
        <f>SUM(C12:C15)</f>
        <v>1058706.23</v>
      </c>
      <c r="D11" s="62">
        <f t="shared" ref="D11:F11" si="3">SUM(D12:D15)</f>
        <v>150049.57</v>
      </c>
      <c r="E11" s="62">
        <f t="shared" si="3"/>
        <v>1030781.4199999999</v>
      </c>
      <c r="F11" s="62">
        <f t="shared" si="3"/>
        <v>120634.43</v>
      </c>
      <c r="G11" s="596">
        <f t="shared" si="1"/>
        <v>-27924.810000000056</v>
      </c>
      <c r="H11" s="597">
        <f t="shared" si="1"/>
        <v>-29415.140000000014</v>
      </c>
    </row>
    <row r="12" spans="1:9" x14ac:dyDescent="0.25">
      <c r="A12" s="33">
        <f t="shared" si="2"/>
        <v>7</v>
      </c>
      <c r="B12" s="318" t="s">
        <v>96</v>
      </c>
      <c r="C12" s="598">
        <v>801310</v>
      </c>
      <c r="D12" s="598"/>
      <c r="E12" s="598">
        <v>794408</v>
      </c>
      <c r="F12" s="598"/>
      <c r="G12" s="596">
        <f t="shared" si="1"/>
        <v>-6902</v>
      </c>
      <c r="H12" s="597">
        <f t="shared" si="1"/>
        <v>0</v>
      </c>
    </row>
    <row r="13" spans="1:9" x14ac:dyDescent="0.25">
      <c r="A13" s="33">
        <f t="shared" si="2"/>
        <v>8</v>
      </c>
      <c r="B13" s="318" t="s">
        <v>97</v>
      </c>
      <c r="C13" s="598">
        <v>120572.94</v>
      </c>
      <c r="D13" s="598"/>
      <c r="E13" s="598">
        <v>117048.23</v>
      </c>
      <c r="F13" s="598"/>
      <c r="G13" s="596">
        <f t="shared" si="1"/>
        <v>-3524.7100000000064</v>
      </c>
      <c r="H13" s="597">
        <f t="shared" si="1"/>
        <v>0</v>
      </c>
    </row>
    <row r="14" spans="1:9" x14ac:dyDescent="0.25">
      <c r="A14" s="33">
        <f>A13+1</f>
        <v>9</v>
      </c>
      <c r="B14" s="318" t="s">
        <v>98</v>
      </c>
      <c r="C14" s="598">
        <v>27377.26</v>
      </c>
      <c r="D14" s="598">
        <v>90317.92</v>
      </c>
      <c r="E14" s="598">
        <v>29649.49</v>
      </c>
      <c r="F14" s="598">
        <v>79027.95</v>
      </c>
      <c r="G14" s="596">
        <f t="shared" si="1"/>
        <v>2272.2300000000032</v>
      </c>
      <c r="H14" s="597">
        <f t="shared" si="1"/>
        <v>-11289.970000000001</v>
      </c>
    </row>
    <row r="15" spans="1:9" ht="31.5" x14ac:dyDescent="0.25">
      <c r="A15" s="290">
        <f t="shared" si="2"/>
        <v>10</v>
      </c>
      <c r="B15" s="318" t="s">
        <v>924</v>
      </c>
      <c r="C15" s="598">
        <v>109446.03</v>
      </c>
      <c r="D15" s="598">
        <v>59731.65</v>
      </c>
      <c r="E15" s="598">
        <v>89675.7</v>
      </c>
      <c r="F15" s="598">
        <v>41606.480000000003</v>
      </c>
      <c r="G15" s="596">
        <f t="shared" si="1"/>
        <v>-19770.330000000002</v>
      </c>
      <c r="H15" s="597">
        <f t="shared" si="1"/>
        <v>-18125.169999999998</v>
      </c>
    </row>
    <row r="16" spans="1:9" x14ac:dyDescent="0.25">
      <c r="A16" s="33">
        <f t="shared" si="2"/>
        <v>11</v>
      </c>
      <c r="B16" s="335" t="s">
        <v>28</v>
      </c>
      <c r="C16" s="598">
        <v>16040.48</v>
      </c>
      <c r="D16" s="598">
        <v>68490.740000000005</v>
      </c>
      <c r="E16" s="598">
        <v>10590.09</v>
      </c>
      <c r="F16" s="598">
        <v>73505.14</v>
      </c>
      <c r="G16" s="596">
        <f t="shared" si="1"/>
        <v>-5450.3899999999994</v>
      </c>
      <c r="H16" s="597">
        <f t="shared" si="1"/>
        <v>5014.3999999999942</v>
      </c>
    </row>
    <row r="17" spans="1:9" x14ac:dyDescent="0.25">
      <c r="A17" s="33">
        <f t="shared" si="2"/>
        <v>12</v>
      </c>
      <c r="B17" s="335" t="s">
        <v>908</v>
      </c>
      <c r="C17" s="598"/>
      <c r="D17" s="598"/>
      <c r="E17" s="598"/>
      <c r="F17" s="598"/>
      <c r="G17" s="596">
        <f t="shared" si="1"/>
        <v>0</v>
      </c>
      <c r="H17" s="597">
        <f t="shared" si="1"/>
        <v>0</v>
      </c>
    </row>
    <row r="18" spans="1:9" x14ac:dyDescent="0.25">
      <c r="A18" s="33">
        <f t="shared" si="2"/>
        <v>13</v>
      </c>
      <c r="B18" s="335" t="s">
        <v>909</v>
      </c>
      <c r="C18" s="598">
        <v>93533.53</v>
      </c>
      <c r="D18" s="598">
        <v>35648.199999999997</v>
      </c>
      <c r="E18" s="598">
        <v>88085.1</v>
      </c>
      <c r="F18" s="598">
        <v>35161.82</v>
      </c>
      <c r="G18" s="596">
        <f t="shared" si="1"/>
        <v>-5448.429999999993</v>
      </c>
      <c r="H18" s="597">
        <f t="shared" si="1"/>
        <v>-486.37999999999738</v>
      </c>
    </row>
    <row r="19" spans="1:9" x14ac:dyDescent="0.25">
      <c r="A19" s="33">
        <f t="shared" si="2"/>
        <v>14</v>
      </c>
      <c r="B19" s="335" t="s">
        <v>339</v>
      </c>
      <c r="C19" s="598">
        <v>14843.02</v>
      </c>
      <c r="D19" s="598"/>
      <c r="E19" s="598">
        <v>6990.51</v>
      </c>
      <c r="F19" s="598"/>
      <c r="G19" s="596">
        <f t="shared" si="1"/>
        <v>-7852.51</v>
      </c>
      <c r="H19" s="597">
        <f t="shared" si="1"/>
        <v>0</v>
      </c>
    </row>
    <row r="20" spans="1:9" x14ac:dyDescent="0.25">
      <c r="A20" s="33">
        <f t="shared" si="2"/>
        <v>15</v>
      </c>
      <c r="B20" s="335" t="s">
        <v>340</v>
      </c>
      <c r="C20" s="598"/>
      <c r="D20" s="598"/>
      <c r="E20" s="598"/>
      <c r="F20" s="598"/>
      <c r="G20" s="596">
        <f t="shared" si="1"/>
        <v>0</v>
      </c>
      <c r="H20" s="597">
        <f t="shared" si="1"/>
        <v>0</v>
      </c>
    </row>
    <row r="21" spans="1:9" x14ac:dyDescent="0.25">
      <c r="A21" s="33">
        <f t="shared" si="2"/>
        <v>16</v>
      </c>
      <c r="B21" s="335" t="s">
        <v>810</v>
      </c>
      <c r="C21" s="62">
        <f>SUM(C22:C23)</f>
        <v>1339.66</v>
      </c>
      <c r="D21" s="62">
        <f t="shared" ref="D21:F21" si="4">SUM(D22:D23)</f>
        <v>15.25</v>
      </c>
      <c r="E21" s="62">
        <f t="shared" si="4"/>
        <v>1436.24</v>
      </c>
      <c r="F21" s="62">
        <f t="shared" si="4"/>
        <v>10.74</v>
      </c>
      <c r="G21" s="596">
        <f t="shared" si="1"/>
        <v>96.579999999999927</v>
      </c>
      <c r="H21" s="597">
        <f t="shared" si="1"/>
        <v>-4.51</v>
      </c>
    </row>
    <row r="22" spans="1:9" x14ac:dyDescent="0.25">
      <c r="A22" s="33">
        <f t="shared" si="2"/>
        <v>17</v>
      </c>
      <c r="B22" s="318" t="s">
        <v>102</v>
      </c>
      <c r="C22" s="598"/>
      <c r="D22" s="599"/>
      <c r="E22" s="598"/>
      <c r="F22" s="598"/>
      <c r="G22" s="596">
        <f t="shared" si="1"/>
        <v>0</v>
      </c>
      <c r="H22" s="597">
        <f t="shared" si="1"/>
        <v>0</v>
      </c>
    </row>
    <row r="23" spans="1:9" x14ac:dyDescent="0.25">
      <c r="A23" s="33">
        <f t="shared" si="2"/>
        <v>18</v>
      </c>
      <c r="B23" s="318" t="s">
        <v>103</v>
      </c>
      <c r="C23" s="598">
        <v>1339.66</v>
      </c>
      <c r="D23" s="599">
        <v>15.25</v>
      </c>
      <c r="E23" s="598">
        <v>1436.24</v>
      </c>
      <c r="F23" s="599">
        <v>10.74</v>
      </c>
      <c r="G23" s="596">
        <f t="shared" si="1"/>
        <v>96.579999999999927</v>
      </c>
      <c r="H23" s="597">
        <f t="shared" si="1"/>
        <v>-4.51</v>
      </c>
    </row>
    <row r="24" spans="1:9" x14ac:dyDescent="0.25">
      <c r="A24" s="33">
        <f t="shared" si="2"/>
        <v>19</v>
      </c>
      <c r="B24" s="335" t="s">
        <v>341</v>
      </c>
      <c r="C24" s="598">
        <v>6.89</v>
      </c>
      <c r="D24" s="598"/>
      <c r="E24" s="598">
        <v>46.98</v>
      </c>
      <c r="F24" s="598"/>
      <c r="G24" s="596">
        <f t="shared" si="1"/>
        <v>40.089999999999996</v>
      </c>
      <c r="H24" s="597">
        <f t="shared" si="1"/>
        <v>0</v>
      </c>
    </row>
    <row r="25" spans="1:9" x14ac:dyDescent="0.25">
      <c r="A25" s="33">
        <f t="shared" si="2"/>
        <v>20</v>
      </c>
      <c r="B25" s="81" t="s">
        <v>1198</v>
      </c>
      <c r="C25" s="62">
        <f>SUM(C26:C30)</f>
        <v>1447838.1600000001</v>
      </c>
      <c r="D25" s="62">
        <f t="shared" ref="D25:F25" si="5">SUM(D26:D30)</f>
        <v>0</v>
      </c>
      <c r="E25" s="62">
        <f t="shared" si="5"/>
        <v>1261891.3199999998</v>
      </c>
      <c r="F25" s="62">
        <f t="shared" si="5"/>
        <v>0</v>
      </c>
      <c r="G25" s="596">
        <f t="shared" ref="G25:G35" si="6">E25-C25</f>
        <v>-185946.84000000032</v>
      </c>
      <c r="H25" s="597">
        <f t="shared" ref="H25:H35" si="7">F25-D25</f>
        <v>0</v>
      </c>
      <c r="I25" s="556" t="s">
        <v>1203</v>
      </c>
    </row>
    <row r="26" spans="1:9" x14ac:dyDescent="0.25">
      <c r="A26" s="33">
        <f t="shared" si="2"/>
        <v>21</v>
      </c>
      <c r="B26" s="130" t="s">
        <v>994</v>
      </c>
      <c r="C26" s="598">
        <v>340193.1</v>
      </c>
      <c r="D26" s="598"/>
      <c r="E26" s="598">
        <v>336910.6</v>
      </c>
      <c r="F26" s="598"/>
      <c r="G26" s="596">
        <f t="shared" si="6"/>
        <v>-3282.5</v>
      </c>
      <c r="H26" s="597">
        <f t="shared" si="7"/>
        <v>0</v>
      </c>
    </row>
    <row r="27" spans="1:9" x14ac:dyDescent="0.25">
      <c r="A27" s="33">
        <f t="shared" si="2"/>
        <v>22</v>
      </c>
      <c r="B27" s="130" t="s">
        <v>995</v>
      </c>
      <c r="C27" s="598">
        <v>2887.5</v>
      </c>
      <c r="D27" s="598"/>
      <c r="E27" s="598"/>
      <c r="F27" s="598"/>
      <c r="G27" s="596">
        <f t="shared" si="6"/>
        <v>-2887.5</v>
      </c>
      <c r="H27" s="597">
        <f t="shared" si="7"/>
        <v>0</v>
      </c>
    </row>
    <row r="28" spans="1:9" x14ac:dyDescent="0.25">
      <c r="A28" s="33">
        <f t="shared" si="2"/>
        <v>23</v>
      </c>
      <c r="B28" s="539" t="s">
        <v>1184</v>
      </c>
      <c r="C28" s="598"/>
      <c r="D28" s="598"/>
      <c r="E28" s="598"/>
      <c r="F28" s="598"/>
      <c r="G28" s="596">
        <f t="shared" ref="G28" si="8">E28-C28</f>
        <v>0</v>
      </c>
      <c r="H28" s="597">
        <f t="shared" ref="H28" si="9">F28-D28</f>
        <v>0</v>
      </c>
      <c r="I28" s="222" t="s">
        <v>1187</v>
      </c>
    </row>
    <row r="29" spans="1:9" x14ac:dyDescent="0.25">
      <c r="A29" s="33">
        <f t="shared" si="2"/>
        <v>24</v>
      </c>
      <c r="B29" s="539" t="s">
        <v>1185</v>
      </c>
      <c r="C29" s="598">
        <v>1104425.56</v>
      </c>
      <c r="D29" s="598"/>
      <c r="E29" s="598">
        <v>924648.72</v>
      </c>
      <c r="F29" s="598"/>
      <c r="G29" s="596">
        <f t="shared" si="6"/>
        <v>-179776.84000000008</v>
      </c>
      <c r="H29" s="597">
        <f t="shared" si="7"/>
        <v>0</v>
      </c>
      <c r="I29" s="222" t="s">
        <v>1188</v>
      </c>
    </row>
    <row r="30" spans="1:9" x14ac:dyDescent="0.25">
      <c r="A30" s="33">
        <f t="shared" si="2"/>
        <v>25</v>
      </c>
      <c r="B30" s="130" t="s">
        <v>996</v>
      </c>
      <c r="C30" s="598">
        <v>332</v>
      </c>
      <c r="D30" s="598"/>
      <c r="E30" s="598">
        <v>332</v>
      </c>
      <c r="F30" s="598"/>
      <c r="G30" s="596">
        <f t="shared" si="6"/>
        <v>0</v>
      </c>
      <c r="H30" s="597">
        <f t="shared" si="7"/>
        <v>0</v>
      </c>
    </row>
    <row r="31" spans="1:9" x14ac:dyDescent="0.25">
      <c r="A31" s="33">
        <f t="shared" si="2"/>
        <v>26</v>
      </c>
      <c r="B31" s="81" t="s">
        <v>1213</v>
      </c>
      <c r="C31" s="62">
        <f>SUM(C32:C37)</f>
        <v>183079.21</v>
      </c>
      <c r="D31" s="62">
        <f t="shared" ref="D31:F31" si="10">SUM(D32:D37)</f>
        <v>0</v>
      </c>
      <c r="E31" s="62">
        <f t="shared" si="10"/>
        <v>173431.12999999998</v>
      </c>
      <c r="F31" s="62">
        <f t="shared" si="10"/>
        <v>0</v>
      </c>
      <c r="G31" s="596">
        <f t="shared" ref="G31" si="11">E31-C31</f>
        <v>-9648.0800000000163</v>
      </c>
      <c r="H31" s="597">
        <f t="shared" ref="H31" si="12">F31-D31</f>
        <v>0</v>
      </c>
      <c r="I31" s="556" t="s">
        <v>1202</v>
      </c>
    </row>
    <row r="32" spans="1:9" x14ac:dyDescent="0.25">
      <c r="A32" s="33">
        <f t="shared" si="2"/>
        <v>27</v>
      </c>
      <c r="B32" s="130" t="s">
        <v>997</v>
      </c>
      <c r="C32" s="598">
        <v>152787.29999999999</v>
      </c>
      <c r="D32" s="598"/>
      <c r="E32" s="598">
        <v>149524.04999999999</v>
      </c>
      <c r="F32" s="598"/>
      <c r="G32" s="596">
        <f t="shared" si="6"/>
        <v>-3263.25</v>
      </c>
      <c r="H32" s="597">
        <f t="shared" si="7"/>
        <v>0</v>
      </c>
    </row>
    <row r="33" spans="1:9" x14ac:dyDescent="0.25">
      <c r="A33" s="33">
        <f t="shared" si="2"/>
        <v>28</v>
      </c>
      <c r="B33" s="130" t="s">
        <v>998</v>
      </c>
      <c r="C33" s="598">
        <v>23356.41</v>
      </c>
      <c r="D33" s="598"/>
      <c r="E33" s="598">
        <v>16788.75</v>
      </c>
      <c r="F33" s="598"/>
      <c r="G33" s="596">
        <f t="shared" si="6"/>
        <v>-6567.66</v>
      </c>
      <c r="H33" s="597">
        <f t="shared" si="7"/>
        <v>0</v>
      </c>
    </row>
    <row r="34" spans="1:9" x14ac:dyDescent="0.25">
      <c r="A34" s="33">
        <f t="shared" si="2"/>
        <v>29</v>
      </c>
      <c r="B34" s="130" t="s">
        <v>999</v>
      </c>
      <c r="C34" s="598">
        <v>2737.5</v>
      </c>
      <c r="D34" s="598"/>
      <c r="E34" s="598">
        <v>2507</v>
      </c>
      <c r="F34" s="598"/>
      <c r="G34" s="596">
        <f t="shared" si="6"/>
        <v>-230.5</v>
      </c>
      <c r="H34" s="597">
        <f t="shared" si="7"/>
        <v>0</v>
      </c>
    </row>
    <row r="35" spans="1:9" x14ac:dyDescent="0.25">
      <c r="A35" s="33">
        <f t="shared" si="2"/>
        <v>30</v>
      </c>
      <c r="B35" s="130" t="s">
        <v>1000</v>
      </c>
      <c r="C35" s="598">
        <v>1791.3</v>
      </c>
      <c r="D35" s="598"/>
      <c r="E35" s="598">
        <v>2532.33</v>
      </c>
      <c r="F35" s="598"/>
      <c r="G35" s="596">
        <f t="shared" si="6"/>
        <v>741.03</v>
      </c>
      <c r="H35" s="597">
        <f t="shared" si="7"/>
        <v>0</v>
      </c>
    </row>
    <row r="36" spans="1:9" x14ac:dyDescent="0.25">
      <c r="A36" s="33">
        <f t="shared" si="2"/>
        <v>31</v>
      </c>
      <c r="B36" s="130" t="s">
        <v>992</v>
      </c>
      <c r="C36" s="598">
        <v>2267.1999999999998</v>
      </c>
      <c r="D36" s="598"/>
      <c r="E36" s="598">
        <v>2079</v>
      </c>
      <c r="F36" s="598"/>
      <c r="G36" s="596">
        <f t="shared" ref="G36:G37" si="13">E36-C36</f>
        <v>-188.19999999999982</v>
      </c>
      <c r="H36" s="597">
        <f t="shared" ref="H36:H37" si="14">F36-D36</f>
        <v>0</v>
      </c>
    </row>
    <row r="37" spans="1:9" x14ac:dyDescent="0.25">
      <c r="A37" s="33">
        <f t="shared" si="2"/>
        <v>32</v>
      </c>
      <c r="B37" s="130" t="s">
        <v>993</v>
      </c>
      <c r="C37" s="598">
        <v>139.5</v>
      </c>
      <c r="D37" s="598"/>
      <c r="E37" s="598">
        <v>0</v>
      </c>
      <c r="F37" s="598"/>
      <c r="G37" s="596">
        <f t="shared" si="13"/>
        <v>-139.5</v>
      </c>
      <c r="H37" s="597">
        <f t="shared" si="14"/>
        <v>0</v>
      </c>
    </row>
    <row r="38" spans="1:9" x14ac:dyDescent="0.25">
      <c r="A38" s="33">
        <f t="shared" si="2"/>
        <v>33</v>
      </c>
      <c r="B38" s="130" t="s">
        <v>1009</v>
      </c>
      <c r="C38" s="598">
        <v>123581.12</v>
      </c>
      <c r="D38" s="598"/>
      <c r="E38" s="598">
        <v>111765.06</v>
      </c>
      <c r="F38" s="598"/>
      <c r="G38" s="596">
        <f t="shared" ref="G38" si="15">E38-C38</f>
        <v>-11816.059999999998</v>
      </c>
      <c r="H38" s="597">
        <f t="shared" ref="H38" si="16">F38-D38</f>
        <v>0</v>
      </c>
    </row>
    <row r="39" spans="1:9" s="393" customFormat="1" ht="14.25" customHeight="1" x14ac:dyDescent="0.3">
      <c r="A39" s="33">
        <f t="shared" si="2"/>
        <v>34</v>
      </c>
      <c r="B39" s="81" t="s">
        <v>1214</v>
      </c>
      <c r="C39" s="600">
        <f>SUM(C40:C49)</f>
        <v>560752.24</v>
      </c>
      <c r="D39" s="600">
        <f t="shared" ref="D39:F39" si="17">SUM(D40:D49)</f>
        <v>15533.81</v>
      </c>
      <c r="E39" s="600">
        <f t="shared" si="17"/>
        <v>648789.43999999994</v>
      </c>
      <c r="F39" s="600">
        <f t="shared" si="17"/>
        <v>9443.39</v>
      </c>
      <c r="G39" s="596">
        <f t="shared" ref="G39" si="18">E39-C39</f>
        <v>88037.199999999953</v>
      </c>
      <c r="H39" s="597">
        <f t="shared" ref="H39" si="19">F39-D39</f>
        <v>-6090.42</v>
      </c>
      <c r="I39" s="1"/>
    </row>
    <row r="40" spans="1:9" x14ac:dyDescent="0.25">
      <c r="A40" s="33">
        <f t="shared" si="2"/>
        <v>35</v>
      </c>
      <c r="B40" s="130" t="s">
        <v>959</v>
      </c>
      <c r="C40" s="598">
        <v>3606.44</v>
      </c>
      <c r="D40" s="598"/>
      <c r="E40" s="598">
        <v>10654.02</v>
      </c>
      <c r="F40" s="598"/>
      <c r="G40" s="596">
        <f t="shared" si="1"/>
        <v>7047.58</v>
      </c>
      <c r="H40" s="597">
        <f t="shared" si="1"/>
        <v>0</v>
      </c>
    </row>
    <row r="41" spans="1:9" x14ac:dyDescent="0.25">
      <c r="A41" s="33">
        <f t="shared" si="2"/>
        <v>36</v>
      </c>
      <c r="B41" s="130" t="s">
        <v>104</v>
      </c>
      <c r="C41" s="598"/>
      <c r="D41" s="598"/>
      <c r="E41" s="598"/>
      <c r="F41" s="598"/>
      <c r="G41" s="596">
        <f t="shared" si="1"/>
        <v>0</v>
      </c>
      <c r="H41" s="597">
        <f t="shared" si="1"/>
        <v>0</v>
      </c>
    </row>
    <row r="42" spans="1:9" x14ac:dyDescent="0.25">
      <c r="A42" s="33">
        <f t="shared" si="2"/>
        <v>37</v>
      </c>
      <c r="B42" s="130" t="s">
        <v>105</v>
      </c>
      <c r="C42" s="598"/>
      <c r="D42" s="598"/>
      <c r="E42" s="598"/>
      <c r="F42" s="598"/>
      <c r="G42" s="596">
        <f t="shared" si="1"/>
        <v>0</v>
      </c>
      <c r="H42" s="597">
        <f t="shared" si="1"/>
        <v>0</v>
      </c>
    </row>
    <row r="43" spans="1:9" x14ac:dyDescent="0.25">
      <c r="A43" s="33">
        <f t="shared" si="2"/>
        <v>38</v>
      </c>
      <c r="B43" s="130" t="s">
        <v>106</v>
      </c>
      <c r="C43" s="598"/>
      <c r="D43" s="598"/>
      <c r="E43" s="598"/>
      <c r="F43" s="598"/>
      <c r="G43" s="596">
        <f t="shared" si="1"/>
        <v>0</v>
      </c>
      <c r="H43" s="597">
        <f t="shared" si="1"/>
        <v>0</v>
      </c>
    </row>
    <row r="44" spans="1:9" x14ac:dyDescent="0.25">
      <c r="A44" s="33">
        <f t="shared" si="2"/>
        <v>39</v>
      </c>
      <c r="B44" s="130" t="s">
        <v>107</v>
      </c>
      <c r="C44" s="598"/>
      <c r="D44" s="598"/>
      <c r="E44" s="598"/>
      <c r="F44" s="598"/>
      <c r="G44" s="596">
        <f t="shared" si="1"/>
        <v>0</v>
      </c>
      <c r="H44" s="597">
        <f t="shared" si="1"/>
        <v>0</v>
      </c>
    </row>
    <row r="45" spans="1:9" x14ac:dyDescent="0.25">
      <c r="A45" s="33">
        <f t="shared" si="2"/>
        <v>40</v>
      </c>
      <c r="B45" s="130" t="s">
        <v>108</v>
      </c>
      <c r="C45" s="598">
        <v>516583.21</v>
      </c>
      <c r="D45" s="598"/>
      <c r="E45" s="598">
        <v>426595.48</v>
      </c>
      <c r="F45" s="598"/>
      <c r="G45" s="596">
        <f t="shared" si="1"/>
        <v>-89987.73000000004</v>
      </c>
      <c r="H45" s="597">
        <f t="shared" si="1"/>
        <v>0</v>
      </c>
    </row>
    <row r="46" spans="1:9" x14ac:dyDescent="0.25">
      <c r="A46" s="33">
        <f t="shared" si="2"/>
        <v>41</v>
      </c>
      <c r="B46" s="499" t="s">
        <v>792</v>
      </c>
      <c r="C46" s="598"/>
      <c r="D46" s="598"/>
      <c r="E46" s="598"/>
      <c r="F46" s="598"/>
      <c r="G46" s="596">
        <f t="shared" si="1"/>
        <v>0</v>
      </c>
      <c r="H46" s="597">
        <f t="shared" si="1"/>
        <v>0</v>
      </c>
    </row>
    <row r="47" spans="1:9" x14ac:dyDescent="0.25">
      <c r="A47" s="33">
        <f t="shared" si="2"/>
        <v>42</v>
      </c>
      <c r="B47" s="130" t="s">
        <v>109</v>
      </c>
      <c r="C47" s="598"/>
      <c r="D47" s="598"/>
      <c r="E47" s="598"/>
      <c r="F47" s="598"/>
      <c r="G47" s="596">
        <f t="shared" si="1"/>
        <v>0</v>
      </c>
      <c r="H47" s="597">
        <f t="shared" si="1"/>
        <v>0</v>
      </c>
    </row>
    <row r="48" spans="1:9" x14ac:dyDescent="0.25">
      <c r="A48" s="33">
        <f t="shared" si="2"/>
        <v>43</v>
      </c>
      <c r="B48" s="130" t="s">
        <v>925</v>
      </c>
      <c r="C48" s="598">
        <v>9568</v>
      </c>
      <c r="D48" s="598"/>
      <c r="E48" s="598">
        <v>16304.86</v>
      </c>
      <c r="F48" s="598"/>
      <c r="G48" s="596">
        <f t="shared" ref="G48" si="20">E48-C48</f>
        <v>6736.8600000000006</v>
      </c>
      <c r="H48" s="597">
        <f t="shared" ref="H48" si="21">F48-D48</f>
        <v>0</v>
      </c>
    </row>
    <row r="49" spans="1:9" x14ac:dyDescent="0.25">
      <c r="A49" s="33">
        <f t="shared" si="2"/>
        <v>44</v>
      </c>
      <c r="B49" s="130" t="s">
        <v>1012</v>
      </c>
      <c r="C49" s="598">
        <v>30994.59</v>
      </c>
      <c r="D49" s="598">
        <v>15533.81</v>
      </c>
      <c r="E49" s="598">
        <v>195235.08</v>
      </c>
      <c r="F49" s="598">
        <v>9443.39</v>
      </c>
      <c r="G49" s="596">
        <f t="shared" si="1"/>
        <v>164240.49</v>
      </c>
      <c r="H49" s="597">
        <f t="shared" si="1"/>
        <v>-6090.42</v>
      </c>
    </row>
    <row r="50" spans="1:9" x14ac:dyDescent="0.25">
      <c r="A50" s="33">
        <f t="shared" si="2"/>
        <v>45</v>
      </c>
      <c r="B50" s="81" t="s">
        <v>348</v>
      </c>
      <c r="C50" s="598"/>
      <c r="D50" s="598"/>
      <c r="E50" s="598">
        <v>5850</v>
      </c>
      <c r="F50" s="598"/>
      <c r="G50" s="596">
        <f t="shared" si="1"/>
        <v>5850</v>
      </c>
      <c r="H50" s="597">
        <f t="shared" si="1"/>
        <v>0</v>
      </c>
    </row>
    <row r="51" spans="1:9" x14ac:dyDescent="0.25">
      <c r="A51" s="33">
        <f t="shared" si="2"/>
        <v>46</v>
      </c>
      <c r="B51" s="81" t="s">
        <v>140</v>
      </c>
      <c r="C51" s="598"/>
      <c r="D51" s="598"/>
      <c r="E51" s="598"/>
      <c r="F51" s="598"/>
      <c r="G51" s="596">
        <f t="shared" si="1"/>
        <v>0</v>
      </c>
      <c r="H51" s="597">
        <f t="shared" si="1"/>
        <v>0</v>
      </c>
    </row>
    <row r="52" spans="1:9" x14ac:dyDescent="0.25">
      <c r="A52" s="33">
        <f t="shared" si="2"/>
        <v>47</v>
      </c>
      <c r="B52" s="81" t="s">
        <v>137</v>
      </c>
      <c r="C52" s="598"/>
      <c r="D52" s="598"/>
      <c r="E52" s="598"/>
      <c r="F52" s="598"/>
      <c r="G52" s="596">
        <f t="shared" si="1"/>
        <v>0</v>
      </c>
      <c r="H52" s="597">
        <f t="shared" si="1"/>
        <v>0</v>
      </c>
    </row>
    <row r="53" spans="1:9" x14ac:dyDescent="0.25">
      <c r="A53" s="33">
        <f t="shared" si="2"/>
        <v>48</v>
      </c>
      <c r="B53" s="81" t="s">
        <v>326</v>
      </c>
      <c r="C53" s="598"/>
      <c r="D53" s="598"/>
      <c r="E53" s="598"/>
      <c r="F53" s="598"/>
      <c r="G53" s="596">
        <f t="shared" si="1"/>
        <v>0</v>
      </c>
      <c r="H53" s="597">
        <f t="shared" si="1"/>
        <v>0</v>
      </c>
    </row>
    <row r="54" spans="1:9" x14ac:dyDescent="0.25">
      <c r="A54" s="33">
        <f t="shared" si="2"/>
        <v>49</v>
      </c>
      <c r="B54" s="81" t="s">
        <v>261</v>
      </c>
      <c r="C54" s="598"/>
      <c r="D54" s="598"/>
      <c r="E54" s="598"/>
      <c r="F54" s="598"/>
      <c r="G54" s="596">
        <f t="shared" si="1"/>
        <v>0</v>
      </c>
      <c r="H54" s="597">
        <f t="shared" si="1"/>
        <v>0</v>
      </c>
    </row>
    <row r="55" spans="1:9" ht="18.75" x14ac:dyDescent="0.25">
      <c r="A55" s="33">
        <f t="shared" si="2"/>
        <v>50</v>
      </c>
      <c r="B55" s="81" t="s">
        <v>1199</v>
      </c>
      <c r="C55" s="601">
        <f>SUM(C56:C61)</f>
        <v>88607.52</v>
      </c>
      <c r="D55" s="601">
        <f t="shared" ref="D55:F55" si="22">SUM(D56:D61)</f>
        <v>0</v>
      </c>
      <c r="E55" s="601">
        <f t="shared" si="22"/>
        <v>73945.119999999995</v>
      </c>
      <c r="F55" s="601">
        <f t="shared" si="22"/>
        <v>0</v>
      </c>
      <c r="G55" s="596">
        <f t="shared" si="1"/>
        <v>-14662.400000000009</v>
      </c>
      <c r="H55" s="597">
        <f t="shared" si="1"/>
        <v>0</v>
      </c>
      <c r="I55" s="556" t="s">
        <v>1202</v>
      </c>
    </row>
    <row r="56" spans="1:9" x14ac:dyDescent="0.25">
      <c r="A56" s="33">
        <f t="shared" si="2"/>
        <v>51</v>
      </c>
      <c r="B56" s="130" t="s">
        <v>239</v>
      </c>
      <c r="C56" s="598"/>
      <c r="D56" s="602" t="s">
        <v>317</v>
      </c>
      <c r="E56" s="598"/>
      <c r="F56" s="602" t="s">
        <v>317</v>
      </c>
      <c r="G56" s="596">
        <f t="shared" si="1"/>
        <v>0</v>
      </c>
      <c r="H56" s="597" t="s">
        <v>317</v>
      </c>
    </row>
    <row r="57" spans="1:9" x14ac:dyDescent="0.25">
      <c r="A57" s="33">
        <f t="shared" si="2"/>
        <v>52</v>
      </c>
      <c r="B57" s="130" t="s">
        <v>110</v>
      </c>
      <c r="C57" s="598">
        <v>59248</v>
      </c>
      <c r="D57" s="602" t="s">
        <v>317</v>
      </c>
      <c r="E57" s="598">
        <v>72513</v>
      </c>
      <c r="F57" s="602" t="s">
        <v>317</v>
      </c>
      <c r="G57" s="596">
        <f t="shared" si="1"/>
        <v>13265</v>
      </c>
      <c r="H57" s="597" t="s">
        <v>317</v>
      </c>
    </row>
    <row r="58" spans="1:9" ht="31.5" x14ac:dyDescent="0.25">
      <c r="A58" s="33">
        <f t="shared" si="2"/>
        <v>53</v>
      </c>
      <c r="B58" s="130" t="s">
        <v>856</v>
      </c>
      <c r="C58" s="598"/>
      <c r="D58" s="602" t="s">
        <v>317</v>
      </c>
      <c r="E58" s="598"/>
      <c r="F58" s="602" t="s">
        <v>317</v>
      </c>
      <c r="G58" s="596">
        <f t="shared" si="1"/>
        <v>0</v>
      </c>
      <c r="H58" s="597" t="s">
        <v>317</v>
      </c>
    </row>
    <row r="59" spans="1:9" ht="18.75" x14ac:dyDescent="0.25">
      <c r="A59" s="33">
        <f t="shared" si="2"/>
        <v>54</v>
      </c>
      <c r="B59" s="130" t="s">
        <v>1144</v>
      </c>
      <c r="C59" s="598"/>
      <c r="D59" s="602" t="s">
        <v>317</v>
      </c>
      <c r="E59" s="598"/>
      <c r="F59" s="602" t="s">
        <v>317</v>
      </c>
      <c r="G59" s="596">
        <f t="shared" si="1"/>
        <v>0</v>
      </c>
      <c r="H59" s="597" t="s">
        <v>317</v>
      </c>
    </row>
    <row r="60" spans="1:9" x14ac:dyDescent="0.25">
      <c r="A60" s="33">
        <f t="shared" si="2"/>
        <v>55</v>
      </c>
      <c r="B60" s="130" t="s">
        <v>850</v>
      </c>
      <c r="C60" s="598">
        <v>29359.52</v>
      </c>
      <c r="D60" s="602" t="s">
        <v>317</v>
      </c>
      <c r="E60" s="598">
        <v>1432.12</v>
      </c>
      <c r="F60" s="602" t="s">
        <v>317</v>
      </c>
      <c r="G60" s="596">
        <f t="shared" si="1"/>
        <v>-27927.4</v>
      </c>
      <c r="H60" s="597" t="s">
        <v>317</v>
      </c>
    </row>
    <row r="61" spans="1:9" x14ac:dyDescent="0.25">
      <c r="A61" s="33">
        <f t="shared" si="2"/>
        <v>56</v>
      </c>
      <c r="B61" s="81" t="s">
        <v>349</v>
      </c>
      <c r="C61" s="598"/>
      <c r="D61" s="598"/>
      <c r="E61" s="598"/>
      <c r="F61" s="598"/>
      <c r="G61" s="596">
        <f t="shared" si="1"/>
        <v>0</v>
      </c>
      <c r="H61" s="597">
        <f t="shared" si="1"/>
        <v>0</v>
      </c>
    </row>
    <row r="62" spans="1:9" x14ac:dyDescent="0.25">
      <c r="A62" s="33">
        <f t="shared" si="2"/>
        <v>57</v>
      </c>
      <c r="B62" s="81" t="s">
        <v>138</v>
      </c>
      <c r="C62" s="598">
        <v>75027.490000000005</v>
      </c>
      <c r="D62" s="598"/>
      <c r="E62" s="598">
        <v>85447.679999999993</v>
      </c>
      <c r="F62" s="598">
        <v>622.96</v>
      </c>
      <c r="G62" s="596">
        <f t="shared" si="1"/>
        <v>10420.189999999988</v>
      </c>
      <c r="H62" s="597">
        <f t="shared" si="1"/>
        <v>622.96</v>
      </c>
    </row>
    <row r="63" spans="1:9" x14ac:dyDescent="0.25">
      <c r="A63" s="33">
        <f t="shared" si="2"/>
        <v>58</v>
      </c>
      <c r="B63" s="500" t="s">
        <v>141</v>
      </c>
      <c r="C63" s="598"/>
      <c r="D63" s="598"/>
      <c r="E63" s="598">
        <v>222</v>
      </c>
      <c r="F63" s="598"/>
      <c r="G63" s="596">
        <f t="shared" si="1"/>
        <v>222</v>
      </c>
      <c r="H63" s="597">
        <f t="shared" si="1"/>
        <v>0</v>
      </c>
      <c r="I63" s="222"/>
    </row>
    <row r="64" spans="1:9" x14ac:dyDescent="0.25">
      <c r="A64" s="33">
        <f t="shared" si="2"/>
        <v>59</v>
      </c>
      <c r="B64" s="500" t="s">
        <v>980</v>
      </c>
      <c r="C64" s="598"/>
      <c r="D64" s="598"/>
      <c r="E64" s="598"/>
      <c r="F64" s="598"/>
      <c r="G64" s="596">
        <f t="shared" ref="G64" si="23">E64-C64</f>
        <v>0</v>
      </c>
      <c r="H64" s="597">
        <f t="shared" ref="H64" si="24">F64-D64</f>
        <v>0</v>
      </c>
      <c r="I64" s="222"/>
    </row>
    <row r="65" spans="1:9" x14ac:dyDescent="0.25">
      <c r="A65" s="33">
        <f t="shared" si="2"/>
        <v>60</v>
      </c>
      <c r="B65" s="501" t="s">
        <v>910</v>
      </c>
      <c r="C65" s="598">
        <v>3364.09</v>
      </c>
      <c r="D65" s="598"/>
      <c r="E65" s="598">
        <v>5183.53</v>
      </c>
      <c r="F65" s="598"/>
      <c r="G65" s="596">
        <f>E65-C65</f>
        <v>1819.4399999999996</v>
      </c>
      <c r="H65" s="597">
        <f t="shared" si="1"/>
        <v>0</v>
      </c>
      <c r="I65" s="222"/>
    </row>
    <row r="66" spans="1:9" x14ac:dyDescent="0.25">
      <c r="A66" s="33">
        <f t="shared" si="2"/>
        <v>61</v>
      </c>
      <c r="B66" s="501" t="s">
        <v>926</v>
      </c>
      <c r="C66" s="598"/>
      <c r="D66" s="598"/>
      <c r="E66" s="598"/>
      <c r="F66" s="598"/>
      <c r="G66" s="596">
        <f>E66-C66</f>
        <v>0</v>
      </c>
      <c r="H66" s="597">
        <f t="shared" ref="H66" si="25">F66-D66</f>
        <v>0</v>
      </c>
      <c r="I66" s="222"/>
    </row>
    <row r="67" spans="1:9" x14ac:dyDescent="0.25">
      <c r="A67" s="33">
        <f t="shared" si="2"/>
        <v>62</v>
      </c>
      <c r="B67" s="81" t="s">
        <v>142</v>
      </c>
      <c r="C67" s="598">
        <v>25174184.75</v>
      </c>
      <c r="D67" s="598"/>
      <c r="E67" s="598">
        <v>25840476.77</v>
      </c>
      <c r="F67" s="598"/>
      <c r="G67" s="596">
        <f t="shared" si="1"/>
        <v>666292.01999999955</v>
      </c>
      <c r="H67" s="597">
        <f t="shared" si="1"/>
        <v>0</v>
      </c>
    </row>
    <row r="68" spans="1:9" x14ac:dyDescent="0.25">
      <c r="A68" s="33">
        <f t="shared" si="2"/>
        <v>63</v>
      </c>
      <c r="B68" s="502" t="s">
        <v>303</v>
      </c>
      <c r="C68" s="603"/>
      <c r="D68" s="603"/>
      <c r="E68" s="603"/>
      <c r="F68" s="603"/>
      <c r="G68" s="596">
        <f t="shared" si="1"/>
        <v>0</v>
      </c>
      <c r="H68" s="597">
        <f t="shared" si="1"/>
        <v>0</v>
      </c>
    </row>
    <row r="69" spans="1:9" x14ac:dyDescent="0.25">
      <c r="A69" s="33">
        <f t="shared" si="2"/>
        <v>64</v>
      </c>
      <c r="B69" s="502" t="s">
        <v>160</v>
      </c>
      <c r="C69" s="604">
        <v>626607.31000000006</v>
      </c>
      <c r="D69" s="604"/>
      <c r="E69" s="604">
        <v>628057.52</v>
      </c>
      <c r="F69" s="604"/>
      <c r="G69" s="596">
        <f t="shared" si="1"/>
        <v>1450.2099999999627</v>
      </c>
      <c r="H69" s="597">
        <f t="shared" si="1"/>
        <v>0</v>
      </c>
    </row>
    <row r="70" spans="1:9" s="136" customFormat="1" ht="30" thickBot="1" x14ac:dyDescent="0.3">
      <c r="A70" s="33">
        <f t="shared" si="2"/>
        <v>65</v>
      </c>
      <c r="B70" s="503" t="s">
        <v>1215</v>
      </c>
      <c r="C70" s="63">
        <f>C6+C11+C16+C17+C18+C19+C20+C21+C24+C25+C31+C38+C39+C50+C51+C52+C53+C54+C55+C61+C62+C63+C64+C65+C66+C67</f>
        <v>28840904.390000001</v>
      </c>
      <c r="D70" s="63">
        <f t="shared" ref="D70:F70" si="26">D6+D11+D16+D17+D18+D19+D20+D21+D24+D25+D31+D38+D39+D50+D51+D52+D53+D54+D55+D61+D62+D63+D64+D65+D66+D67</f>
        <v>269737.57</v>
      </c>
      <c r="E70" s="63">
        <f t="shared" si="26"/>
        <v>29344932.390000001</v>
      </c>
      <c r="F70" s="63">
        <f t="shared" si="26"/>
        <v>239378.48</v>
      </c>
      <c r="G70" s="605">
        <f t="shared" si="1"/>
        <v>504028</v>
      </c>
      <c r="H70" s="606">
        <f t="shared" si="1"/>
        <v>-30359.089999999997</v>
      </c>
      <c r="I70" s="444" t="s">
        <v>1204</v>
      </c>
    </row>
    <row r="71" spans="1:9" ht="21" customHeight="1" x14ac:dyDescent="0.25">
      <c r="B71" s="3"/>
      <c r="C71" s="580"/>
      <c r="D71" s="581">
        <f>C70+D70</f>
        <v>29110641.960000001</v>
      </c>
      <c r="E71" s="386"/>
      <c r="F71" s="581">
        <f>E70+F70</f>
        <v>29584310.870000001</v>
      </c>
      <c r="G71" s="580"/>
      <c r="H71" s="580"/>
      <c r="I71" s="387" t="s">
        <v>897</v>
      </c>
    </row>
    <row r="72" spans="1:9" x14ac:dyDescent="0.25">
      <c r="A72" s="707" t="s">
        <v>1145</v>
      </c>
      <c r="B72" s="708"/>
      <c r="C72" s="708"/>
      <c r="D72" s="708"/>
      <c r="E72" s="708"/>
      <c r="F72" s="708"/>
      <c r="G72" s="708"/>
      <c r="H72" s="709"/>
      <c r="I72" s="397" t="s">
        <v>1245</v>
      </c>
    </row>
    <row r="73" spans="1:9" ht="30.75" customHeight="1" x14ac:dyDescent="0.25">
      <c r="A73" s="710" t="s">
        <v>240</v>
      </c>
      <c r="B73" s="711"/>
      <c r="C73" s="711"/>
      <c r="D73" s="711"/>
      <c r="E73" s="711"/>
      <c r="F73" s="711"/>
      <c r="G73" s="711"/>
      <c r="H73" s="712"/>
    </row>
    <row r="75" spans="1:9" x14ac:dyDescent="0.25">
      <c r="C75" s="443">
        <f>C6+C11+C16+C17+C18+C19+C20+C21+C25+C31+C39+C50+C51+C52+C53+C54+C55+C61+C62+C63+C64+C65+C66+C67</f>
        <v>28717316.379999999</v>
      </c>
    </row>
    <row r="76" spans="1:9" ht="18.75" customHeight="1" x14ac:dyDescent="0.25"/>
  </sheetData>
  <mergeCells count="9">
    <mergeCell ref="A72:H72"/>
    <mergeCell ref="A73:H73"/>
    <mergeCell ref="A1:H1"/>
    <mergeCell ref="A2:H2"/>
    <mergeCell ref="A3:A4"/>
    <mergeCell ref="B3:B4"/>
    <mergeCell ref="C3:D3"/>
    <mergeCell ref="E3:F3"/>
    <mergeCell ref="G3:H3"/>
  </mergeCells>
  <printOptions gridLines="1"/>
  <pageMargins left="0.51181102362204722" right="0.31496062992125984" top="0.43307086614173229" bottom="0.47244094488188981" header="0.39370078740157483" footer="0.23622047244094491"/>
  <pageSetup paperSize="9" scale="71" fitToWidth="2" fitToHeight="2" orientation="landscape" r:id="rId1"/>
  <headerFooter alignWithMargins="0">
    <oddFooter>&amp;C&amp;P z &amp;N</oddFooter>
  </headerFooter>
  <rowBreaks count="1" manualBreakCount="1">
    <brk id="45"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7"/>
  <sheetViews>
    <sheetView zoomScaleNormal="100" workbookViewId="0">
      <selection activeCell="A2" sqref="A2:D2"/>
    </sheetView>
  </sheetViews>
  <sheetFormatPr defaultRowHeight="15.75" x14ac:dyDescent="0.25"/>
  <cols>
    <col min="1" max="1" width="7.85546875" style="3" customWidth="1"/>
    <col min="2" max="2" width="98.28515625" style="6" customWidth="1"/>
    <col min="3" max="3" width="16.85546875" style="1" customWidth="1"/>
    <col min="4" max="4" width="17.28515625" style="1" customWidth="1"/>
    <col min="5" max="5" width="32.140625" style="1" customWidth="1"/>
    <col min="6" max="16384" width="9.140625" style="1"/>
  </cols>
  <sheetData>
    <row r="1" spans="1:7" ht="45.75" customHeight="1" thickBot="1" x14ac:dyDescent="0.3">
      <c r="A1" s="701" t="s">
        <v>1109</v>
      </c>
      <c r="B1" s="702"/>
      <c r="C1" s="702"/>
      <c r="D1" s="703"/>
      <c r="E1" s="222" t="s">
        <v>1186</v>
      </c>
    </row>
    <row r="2" spans="1:7" ht="37.5" customHeight="1" x14ac:dyDescent="0.25">
      <c r="A2" s="698" t="s">
        <v>1259</v>
      </c>
      <c r="B2" s="699"/>
      <c r="C2" s="699"/>
      <c r="D2" s="700"/>
    </row>
    <row r="3" spans="1:7" s="10" customFormat="1" ht="31.5" x14ac:dyDescent="0.25">
      <c r="A3" s="357" t="s">
        <v>205</v>
      </c>
      <c r="B3" s="359" t="s">
        <v>332</v>
      </c>
      <c r="C3" s="358">
        <v>2017</v>
      </c>
      <c r="D3" s="333">
        <v>2018</v>
      </c>
    </row>
    <row r="4" spans="1:7" s="10" customFormat="1" x14ac:dyDescent="0.25">
      <c r="A4" s="357"/>
      <c r="B4" s="359"/>
      <c r="C4" s="358" t="s">
        <v>286</v>
      </c>
      <c r="D4" s="333" t="s">
        <v>287</v>
      </c>
      <c r="F4" s="94"/>
    </row>
    <row r="5" spans="1:7" x14ac:dyDescent="0.25">
      <c r="A5" s="33">
        <v>1</v>
      </c>
      <c r="B5" s="335" t="s">
        <v>1008</v>
      </c>
      <c r="C5" s="607">
        <f>+SUM(C6:C9)</f>
        <v>1447838.1600000001</v>
      </c>
      <c r="D5" s="607">
        <f>+SUM(D6:D9)</f>
        <v>1261891.3199999998</v>
      </c>
      <c r="E5" s="10"/>
      <c r="F5" s="343"/>
      <c r="G5" s="236"/>
    </row>
    <row r="6" spans="1:7" x14ac:dyDescent="0.25">
      <c r="A6" s="33">
        <v>2</v>
      </c>
      <c r="B6" s="47" t="s">
        <v>984</v>
      </c>
      <c r="C6" s="53">
        <v>332</v>
      </c>
      <c r="D6" s="608">
        <v>332</v>
      </c>
      <c r="E6" s="342"/>
      <c r="F6" s="10"/>
    </row>
    <row r="7" spans="1:7" x14ac:dyDescent="0.25">
      <c r="A7" s="33">
        <v>3</v>
      </c>
      <c r="B7" s="47" t="s">
        <v>985</v>
      </c>
      <c r="C7" s="53">
        <v>340193.1</v>
      </c>
      <c r="D7" s="608">
        <v>336910.6</v>
      </c>
      <c r="E7" s="342"/>
      <c r="F7" s="10"/>
    </row>
    <row r="8" spans="1:7" x14ac:dyDescent="0.25">
      <c r="A8" s="33">
        <v>4</v>
      </c>
      <c r="B8" s="538" t="s">
        <v>1183</v>
      </c>
      <c r="C8" s="53">
        <v>2887.5</v>
      </c>
      <c r="D8" s="608">
        <v>0</v>
      </c>
      <c r="E8" s="342" t="s">
        <v>1189</v>
      </c>
      <c r="F8" s="10"/>
    </row>
    <row r="9" spans="1:7" x14ac:dyDescent="0.25">
      <c r="A9" s="33">
        <v>5</v>
      </c>
      <c r="B9" s="538" t="s">
        <v>1182</v>
      </c>
      <c r="C9" s="53">
        <v>1104425.56</v>
      </c>
      <c r="D9" s="608">
        <v>924648.72</v>
      </c>
      <c r="E9" s="342" t="s">
        <v>1190</v>
      </c>
      <c r="F9" s="10"/>
    </row>
    <row r="10" spans="1:7" ht="18.75" x14ac:dyDescent="0.25">
      <c r="A10" s="233">
        <v>6</v>
      </c>
      <c r="B10" s="47" t="s">
        <v>1142</v>
      </c>
      <c r="C10" s="148">
        <v>0</v>
      </c>
      <c r="D10" s="609">
        <v>0</v>
      </c>
    </row>
    <row r="11" spans="1:7" x14ac:dyDescent="0.25">
      <c r="A11" s="33">
        <v>7</v>
      </c>
      <c r="B11" s="65" t="s">
        <v>1143</v>
      </c>
      <c r="C11" s="62">
        <f>SUM(C12:C17)</f>
        <v>183079.21</v>
      </c>
      <c r="D11" s="610">
        <f>SUM(D12:D17)</f>
        <v>173431.12999999998</v>
      </c>
    </row>
    <row r="12" spans="1:7" x14ac:dyDescent="0.25">
      <c r="A12" s="33">
        <v>8</v>
      </c>
      <c r="B12" s="47" t="s">
        <v>986</v>
      </c>
      <c r="C12" s="53">
        <v>152787.29999999999</v>
      </c>
      <c r="D12" s="608">
        <v>149524.04999999999</v>
      </c>
    </row>
    <row r="13" spans="1:7" x14ac:dyDescent="0.25">
      <c r="A13" s="33">
        <v>9</v>
      </c>
      <c r="B13" s="47" t="s">
        <v>987</v>
      </c>
      <c r="C13" s="53">
        <v>23356.41</v>
      </c>
      <c r="D13" s="608">
        <v>16788.75</v>
      </c>
    </row>
    <row r="14" spans="1:7" x14ac:dyDescent="0.25">
      <c r="A14" s="33">
        <v>10</v>
      </c>
      <c r="B14" s="47" t="s">
        <v>988</v>
      </c>
      <c r="C14" s="53">
        <v>2737.5</v>
      </c>
      <c r="D14" s="608">
        <v>2507</v>
      </c>
    </row>
    <row r="15" spans="1:7" x14ac:dyDescent="0.25">
      <c r="A15" s="33">
        <v>11</v>
      </c>
      <c r="B15" s="47" t="s">
        <v>989</v>
      </c>
      <c r="C15" s="53">
        <v>1791.3</v>
      </c>
      <c r="D15" s="608">
        <v>2532.33</v>
      </c>
    </row>
    <row r="16" spans="1:7" ht="31.5" x14ac:dyDescent="0.25">
      <c r="A16" s="33">
        <v>12</v>
      </c>
      <c r="B16" s="47" t="s">
        <v>990</v>
      </c>
      <c r="C16" s="53">
        <v>2267.1999999999998</v>
      </c>
      <c r="D16" s="608">
        <v>2079</v>
      </c>
    </row>
    <row r="17" spans="1:5" x14ac:dyDescent="0.25">
      <c r="A17" s="33">
        <v>13</v>
      </c>
      <c r="B17" s="47" t="s">
        <v>991</v>
      </c>
      <c r="C17" s="53">
        <v>139.5</v>
      </c>
      <c r="D17" s="608">
        <v>0</v>
      </c>
    </row>
    <row r="18" spans="1:5" x14ac:dyDescent="0.25">
      <c r="A18" s="33">
        <v>14</v>
      </c>
      <c r="B18" s="65" t="s">
        <v>246</v>
      </c>
      <c r="C18" s="62">
        <f>(C6+C7)*0.2</f>
        <v>68105.02</v>
      </c>
      <c r="D18" s="610">
        <f>(D6+D7)*0.2</f>
        <v>67448.52</v>
      </c>
    </row>
    <row r="19" spans="1:5" ht="16.5" thickBot="1" x14ac:dyDescent="0.3">
      <c r="A19" s="34">
        <v>15</v>
      </c>
      <c r="B19" s="66" t="s">
        <v>338</v>
      </c>
      <c r="C19" s="611">
        <v>68105.02</v>
      </c>
      <c r="D19" s="612">
        <v>67448.52</v>
      </c>
    </row>
    <row r="20" spans="1:5" x14ac:dyDescent="0.25">
      <c r="B20" s="9"/>
      <c r="E20" s="1" t="s">
        <v>1253</v>
      </c>
    </row>
    <row r="21" spans="1:5" ht="18.75" x14ac:dyDescent="0.25">
      <c r="A21" s="291"/>
      <c r="B21" s="345" t="s">
        <v>867</v>
      </c>
    </row>
    <row r="22" spans="1:5" x14ac:dyDescent="0.25">
      <c r="B22" s="337"/>
    </row>
    <row r="23" spans="1:5" x14ac:dyDescent="0.25">
      <c r="B23" s="337"/>
    </row>
    <row r="24" spans="1:5" x14ac:dyDescent="0.25">
      <c r="B24" s="9"/>
    </row>
    <row r="25" spans="1:5" x14ac:dyDescent="0.25">
      <c r="B25" s="9"/>
    </row>
    <row r="26" spans="1:5" x14ac:dyDescent="0.25">
      <c r="B26" s="9"/>
    </row>
    <row r="27" spans="1:5" x14ac:dyDescent="0.25">
      <c r="B27" s="9"/>
    </row>
  </sheetData>
  <mergeCells count="2">
    <mergeCell ref="A1:D1"/>
    <mergeCell ref="A2:D2"/>
  </mergeCells>
  <pageMargins left="0.70866141732283472" right="0.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992"/>
  <sheetViews>
    <sheetView zoomScaleNormal="100" zoomScaleSheetLayoutView="80" workbookViewId="0">
      <pane xSplit="2" ySplit="5" topLeftCell="C6" activePane="bottomRight" state="frozen"/>
      <selection pane="topRight" activeCell="C1" sqref="C1"/>
      <selection pane="bottomLeft" activeCell="A6" sqref="A6"/>
      <selection pane="bottomRight" activeCell="B35" sqref="B35"/>
    </sheetView>
  </sheetViews>
  <sheetFormatPr defaultRowHeight="15.75" x14ac:dyDescent="0.25"/>
  <cols>
    <col min="1" max="1" width="8.42578125" style="3" customWidth="1"/>
    <col min="2" max="2" width="74.140625" style="135" customWidth="1"/>
    <col min="3" max="3" width="18" style="1" customWidth="1"/>
    <col min="4" max="7" width="17" style="1" customWidth="1"/>
    <col min="8" max="8" width="18" style="1" customWidth="1"/>
    <col min="9" max="9" width="24.28515625" style="1" customWidth="1"/>
    <col min="10" max="11" width="9.140625" style="1"/>
    <col min="12" max="12" width="3.42578125" style="1" customWidth="1"/>
    <col min="13" max="16384" width="9.140625" style="1"/>
  </cols>
  <sheetData>
    <row r="1" spans="1:9" ht="35.1" customHeight="1" thickBot="1" x14ac:dyDescent="0.3">
      <c r="A1" s="723" t="s">
        <v>1110</v>
      </c>
      <c r="B1" s="724"/>
      <c r="C1" s="724"/>
      <c r="D1" s="724"/>
      <c r="E1" s="724"/>
      <c r="F1" s="724"/>
      <c r="G1" s="724"/>
      <c r="H1" s="725"/>
      <c r="I1" s="222" t="s">
        <v>1186</v>
      </c>
    </row>
    <row r="2" spans="1:9" ht="32.450000000000003" customHeight="1" x14ac:dyDescent="0.25">
      <c r="A2" s="726" t="s">
        <v>1258</v>
      </c>
      <c r="B2" s="727"/>
      <c r="C2" s="727"/>
      <c r="D2" s="727"/>
      <c r="E2" s="727"/>
      <c r="F2" s="727"/>
      <c r="G2" s="727"/>
      <c r="H2" s="728"/>
    </row>
    <row r="3" spans="1:9" s="10" customFormat="1" ht="31.5" customHeight="1" x14ac:dyDescent="0.25">
      <c r="A3" s="716" t="s">
        <v>205</v>
      </c>
      <c r="B3" s="717" t="s">
        <v>332</v>
      </c>
      <c r="C3" s="729">
        <v>2017</v>
      </c>
      <c r="D3" s="729"/>
      <c r="E3" s="729">
        <v>2018</v>
      </c>
      <c r="F3" s="729"/>
      <c r="G3" s="719" t="s">
        <v>1108</v>
      </c>
      <c r="H3" s="721"/>
    </row>
    <row r="4" spans="1:9" ht="31.5" customHeight="1" x14ac:dyDescent="0.25">
      <c r="A4" s="716"/>
      <c r="B4" s="718"/>
      <c r="C4" s="419" t="s">
        <v>333</v>
      </c>
      <c r="D4" s="419" t="s">
        <v>334</v>
      </c>
      <c r="E4" s="419" t="s">
        <v>333</v>
      </c>
      <c r="F4" s="419" t="s">
        <v>334</v>
      </c>
      <c r="G4" s="419" t="s">
        <v>333</v>
      </c>
      <c r="H4" s="420" t="s">
        <v>334</v>
      </c>
    </row>
    <row r="5" spans="1:9" x14ac:dyDescent="0.25">
      <c r="A5" s="33"/>
      <c r="B5" s="317"/>
      <c r="C5" s="40" t="s">
        <v>286</v>
      </c>
      <c r="D5" s="40" t="s">
        <v>287</v>
      </c>
      <c r="E5" s="40" t="s">
        <v>288</v>
      </c>
      <c r="F5" s="40" t="s">
        <v>295</v>
      </c>
      <c r="G5" s="40" t="s">
        <v>31</v>
      </c>
      <c r="H5" s="80" t="s">
        <v>32</v>
      </c>
    </row>
    <row r="6" spans="1:9" x14ac:dyDescent="0.25">
      <c r="A6" s="33">
        <v>1</v>
      </c>
      <c r="B6" s="315" t="s">
        <v>1157</v>
      </c>
      <c r="C6" s="62">
        <f>SUM(C7:C18)</f>
        <v>1162892.79</v>
      </c>
      <c r="D6" s="62">
        <f>SUM(D7:D18)</f>
        <v>46234.83</v>
      </c>
      <c r="E6" s="62">
        <f>SUM(E7:E18)</f>
        <v>1587233.6300000001</v>
      </c>
      <c r="F6" s="62">
        <f>SUM(F7:F18)</f>
        <v>32315.07</v>
      </c>
      <c r="G6" s="62">
        <f>E6-C6</f>
        <v>424340.84000000008</v>
      </c>
      <c r="H6" s="147">
        <f>F6-D6</f>
        <v>-13919.760000000002</v>
      </c>
    </row>
    <row r="7" spans="1:9" ht="17.25" customHeight="1" x14ac:dyDescent="0.25">
      <c r="A7" s="33">
        <f>A6+1</f>
        <v>2</v>
      </c>
      <c r="B7" s="313" t="s">
        <v>793</v>
      </c>
      <c r="C7" s="53">
        <v>148614.76</v>
      </c>
      <c r="D7" s="53"/>
      <c r="E7" s="53">
        <v>147383.15</v>
      </c>
      <c r="F7" s="53">
        <v>129.97</v>
      </c>
      <c r="G7" s="592">
        <f>E7-C7</f>
        <v>-1231.6100000000151</v>
      </c>
      <c r="H7" s="593">
        <f>F7-D7</f>
        <v>129.97</v>
      </c>
    </row>
    <row r="8" spans="1:9" ht="30.6" customHeight="1" x14ac:dyDescent="0.25">
      <c r="A8" s="33">
        <f t="shared" ref="A8:A71" si="0">A7+1</f>
        <v>3</v>
      </c>
      <c r="B8" s="316" t="s">
        <v>916</v>
      </c>
      <c r="C8" s="53">
        <v>99392.27</v>
      </c>
      <c r="D8" s="53"/>
      <c r="E8" s="53">
        <v>199806.9</v>
      </c>
      <c r="F8" s="53"/>
      <c r="G8" s="592">
        <f t="shared" ref="G8:H71" si="1">E8-C8</f>
        <v>100414.62999999999</v>
      </c>
      <c r="H8" s="593">
        <f t="shared" si="1"/>
        <v>0</v>
      </c>
    </row>
    <row r="9" spans="1:9" x14ac:dyDescent="0.25">
      <c r="A9" s="33">
        <f t="shared" si="0"/>
        <v>4</v>
      </c>
      <c r="B9" s="313" t="s">
        <v>794</v>
      </c>
      <c r="C9" s="53">
        <v>155181.07</v>
      </c>
      <c r="D9" s="53">
        <v>1376.4</v>
      </c>
      <c r="E9" s="53">
        <v>176733.27</v>
      </c>
      <c r="F9" s="53">
        <v>404.89</v>
      </c>
      <c r="G9" s="592">
        <f t="shared" si="1"/>
        <v>21552.199999999983</v>
      </c>
      <c r="H9" s="593">
        <f t="shared" si="1"/>
        <v>-971.5100000000001</v>
      </c>
    </row>
    <row r="10" spans="1:9" x14ac:dyDescent="0.25">
      <c r="A10" s="33">
        <f t="shared" si="0"/>
        <v>5</v>
      </c>
      <c r="B10" s="313" t="s">
        <v>795</v>
      </c>
      <c r="C10" s="53">
        <v>21135.96</v>
      </c>
      <c r="D10" s="53">
        <v>22.75</v>
      </c>
      <c r="E10" s="53">
        <v>18709.46</v>
      </c>
      <c r="F10" s="53"/>
      <c r="G10" s="592">
        <f t="shared" si="1"/>
        <v>-2426.5</v>
      </c>
      <c r="H10" s="593">
        <f t="shared" si="1"/>
        <v>-22.75</v>
      </c>
    </row>
    <row r="11" spans="1:9" x14ac:dyDescent="0.25">
      <c r="A11" s="33">
        <f t="shared" si="0"/>
        <v>6</v>
      </c>
      <c r="B11" s="313" t="s">
        <v>796</v>
      </c>
      <c r="C11" s="53">
        <v>38208.54</v>
      </c>
      <c r="D11" s="53">
        <v>352.03</v>
      </c>
      <c r="E11" s="53">
        <v>35874.18</v>
      </c>
      <c r="F11" s="53">
        <v>526.9</v>
      </c>
      <c r="G11" s="592">
        <f t="shared" si="1"/>
        <v>-2334.3600000000006</v>
      </c>
      <c r="H11" s="593">
        <f t="shared" si="1"/>
        <v>174.87</v>
      </c>
    </row>
    <row r="12" spans="1:9" x14ac:dyDescent="0.25">
      <c r="A12" s="33">
        <f t="shared" si="0"/>
        <v>7</v>
      </c>
      <c r="B12" s="313" t="s">
        <v>797</v>
      </c>
      <c r="C12" s="53">
        <v>50877.99</v>
      </c>
      <c r="D12" s="53">
        <v>5698.32</v>
      </c>
      <c r="E12" s="53">
        <v>40945.15</v>
      </c>
      <c r="F12" s="53">
        <v>2629.68</v>
      </c>
      <c r="G12" s="592">
        <f t="shared" si="1"/>
        <v>-9932.8399999999965</v>
      </c>
      <c r="H12" s="593">
        <f t="shared" si="1"/>
        <v>-3068.64</v>
      </c>
    </row>
    <row r="13" spans="1:9" ht="31.5" x14ac:dyDescent="0.25">
      <c r="A13" s="33">
        <f t="shared" si="0"/>
        <v>8</v>
      </c>
      <c r="B13" s="313" t="s">
        <v>111</v>
      </c>
      <c r="C13" s="53">
        <v>34294.04</v>
      </c>
      <c r="D13" s="53">
        <v>1280.6400000000001</v>
      </c>
      <c r="E13" s="53">
        <v>30973.66</v>
      </c>
      <c r="F13" s="53">
        <v>1552.16</v>
      </c>
      <c r="G13" s="592">
        <f t="shared" si="1"/>
        <v>-3320.380000000001</v>
      </c>
      <c r="H13" s="593">
        <f t="shared" si="1"/>
        <v>271.52</v>
      </c>
    </row>
    <row r="14" spans="1:9" x14ac:dyDescent="0.25">
      <c r="A14" s="33">
        <f t="shared" si="0"/>
        <v>9</v>
      </c>
      <c r="B14" s="313" t="s">
        <v>112</v>
      </c>
      <c r="C14" s="53">
        <v>152348.78</v>
      </c>
      <c r="D14" s="53">
        <v>28800.18</v>
      </c>
      <c r="E14" s="53">
        <v>143565.41</v>
      </c>
      <c r="F14" s="53">
        <v>23286.38</v>
      </c>
      <c r="G14" s="592">
        <f t="shared" si="1"/>
        <v>-8783.3699999999953</v>
      </c>
      <c r="H14" s="593">
        <f t="shared" si="1"/>
        <v>-5513.7999999999993</v>
      </c>
    </row>
    <row r="15" spans="1:9" x14ac:dyDescent="0.25">
      <c r="A15" s="33">
        <f t="shared" si="0"/>
        <v>10</v>
      </c>
      <c r="B15" s="318" t="s">
        <v>113</v>
      </c>
      <c r="C15" s="53">
        <v>183932.03</v>
      </c>
      <c r="D15" s="53">
        <v>430.22</v>
      </c>
      <c r="E15" s="53">
        <v>210661.26</v>
      </c>
      <c r="F15" s="53"/>
      <c r="G15" s="592">
        <f t="shared" si="1"/>
        <v>26729.23000000001</v>
      </c>
      <c r="H15" s="593">
        <f t="shared" si="1"/>
        <v>-430.22</v>
      </c>
    </row>
    <row r="16" spans="1:9" ht="16.149999999999999" customHeight="1" x14ac:dyDescent="0.25">
      <c r="A16" s="33">
        <f t="shared" si="0"/>
        <v>11</v>
      </c>
      <c r="B16" s="313" t="s">
        <v>114</v>
      </c>
      <c r="C16" s="53">
        <v>30325.1</v>
      </c>
      <c r="D16" s="53"/>
      <c r="E16" s="53">
        <v>344034.92</v>
      </c>
      <c r="F16" s="53"/>
      <c r="G16" s="592">
        <f t="shared" si="1"/>
        <v>313709.82</v>
      </c>
      <c r="H16" s="593">
        <f t="shared" si="1"/>
        <v>0</v>
      </c>
    </row>
    <row r="17" spans="1:8" ht="31.5" x14ac:dyDescent="0.25">
      <c r="A17" s="33">
        <f t="shared" si="0"/>
        <v>12</v>
      </c>
      <c r="B17" s="318" t="s">
        <v>1013</v>
      </c>
      <c r="C17" s="53">
        <v>104966.5</v>
      </c>
      <c r="D17" s="53">
        <v>4220.8</v>
      </c>
      <c r="E17" s="53">
        <v>102558.72</v>
      </c>
      <c r="F17" s="53">
        <v>1116.06</v>
      </c>
      <c r="G17" s="592">
        <f t="shared" si="1"/>
        <v>-2407.7799999999988</v>
      </c>
      <c r="H17" s="593">
        <f t="shared" si="1"/>
        <v>-3104.7400000000002</v>
      </c>
    </row>
    <row r="18" spans="1:8" x14ac:dyDescent="0.25">
      <c r="A18" s="33">
        <f t="shared" si="0"/>
        <v>13</v>
      </c>
      <c r="B18" s="313" t="s">
        <v>911</v>
      </c>
      <c r="C18" s="53">
        <v>143615.75</v>
      </c>
      <c r="D18" s="53">
        <v>4053.49</v>
      </c>
      <c r="E18" s="53">
        <v>135987.54999999999</v>
      </c>
      <c r="F18" s="53">
        <v>2669.03</v>
      </c>
      <c r="G18" s="592">
        <f t="shared" si="1"/>
        <v>-7628.2000000000116</v>
      </c>
      <c r="H18" s="593">
        <f t="shared" si="1"/>
        <v>-1384.4599999999996</v>
      </c>
    </row>
    <row r="19" spans="1:8" x14ac:dyDescent="0.25">
      <c r="A19" s="33">
        <f t="shared" si="0"/>
        <v>14</v>
      </c>
      <c r="B19" s="315" t="s">
        <v>1158</v>
      </c>
      <c r="C19" s="62">
        <f>SUM(C20:C25)</f>
        <v>691395.13</v>
      </c>
      <c r="D19" s="62">
        <f>SUM(D20:D25)</f>
        <v>25471.16</v>
      </c>
      <c r="E19" s="62">
        <f>SUM(E20:E25)</f>
        <v>662733.74</v>
      </c>
      <c r="F19" s="62">
        <f>SUM(F20:F25)</f>
        <v>22512.61</v>
      </c>
      <c r="G19" s="62">
        <f t="shared" si="1"/>
        <v>-28661.390000000014</v>
      </c>
      <c r="H19" s="147">
        <f t="shared" si="1"/>
        <v>-2958.5499999999993</v>
      </c>
    </row>
    <row r="20" spans="1:8" x14ac:dyDescent="0.25">
      <c r="A20" s="33">
        <f t="shared" si="0"/>
        <v>15</v>
      </c>
      <c r="B20" s="313" t="s">
        <v>798</v>
      </c>
      <c r="C20" s="53">
        <v>261690.19</v>
      </c>
      <c r="D20" s="53">
        <v>10691.4</v>
      </c>
      <c r="E20" s="53">
        <v>283174.89</v>
      </c>
      <c r="F20" s="53">
        <v>11116.57</v>
      </c>
      <c r="G20" s="592">
        <f t="shared" si="1"/>
        <v>21484.700000000012</v>
      </c>
      <c r="H20" s="593">
        <f t="shared" si="1"/>
        <v>425.17000000000007</v>
      </c>
    </row>
    <row r="21" spans="1:8" x14ac:dyDescent="0.25">
      <c r="A21" s="33">
        <f t="shared" si="0"/>
        <v>16</v>
      </c>
      <c r="B21" s="313" t="s">
        <v>799</v>
      </c>
      <c r="C21" s="53">
        <v>53012.7</v>
      </c>
      <c r="D21" s="53"/>
      <c r="E21" s="53">
        <v>49197.37</v>
      </c>
      <c r="F21" s="53"/>
      <c r="G21" s="592">
        <f t="shared" si="1"/>
        <v>-3815.3299999999945</v>
      </c>
      <c r="H21" s="593">
        <f t="shared" si="1"/>
        <v>0</v>
      </c>
    </row>
    <row r="22" spans="1:8" x14ac:dyDescent="0.25">
      <c r="A22" s="33">
        <f t="shared" si="0"/>
        <v>17</v>
      </c>
      <c r="B22" s="313" t="s">
        <v>800</v>
      </c>
      <c r="C22" s="53">
        <v>54263.4</v>
      </c>
      <c r="D22" s="53">
        <v>4270.58</v>
      </c>
      <c r="E22" s="53">
        <v>50987.839999999997</v>
      </c>
      <c r="F22" s="53">
        <v>2830.89</v>
      </c>
      <c r="G22" s="592">
        <f t="shared" si="1"/>
        <v>-3275.5600000000049</v>
      </c>
      <c r="H22" s="593">
        <f t="shared" si="1"/>
        <v>-1439.69</v>
      </c>
    </row>
    <row r="23" spans="1:8" x14ac:dyDescent="0.25">
      <c r="A23" s="33">
        <f t="shared" si="0"/>
        <v>18</v>
      </c>
      <c r="B23" s="313" t="s">
        <v>801</v>
      </c>
      <c r="C23" s="53">
        <v>320960.25</v>
      </c>
      <c r="D23" s="53">
        <v>10509.18</v>
      </c>
      <c r="E23" s="53">
        <v>277883.93</v>
      </c>
      <c r="F23" s="53">
        <v>8565.15</v>
      </c>
      <c r="G23" s="592">
        <f t="shared" si="1"/>
        <v>-43076.320000000007</v>
      </c>
      <c r="H23" s="593">
        <f t="shared" si="1"/>
        <v>-1944.0300000000007</v>
      </c>
    </row>
    <row r="24" spans="1:8" x14ac:dyDescent="0.25">
      <c r="A24" s="33">
        <f t="shared" si="0"/>
        <v>19</v>
      </c>
      <c r="B24" s="313" t="s">
        <v>802</v>
      </c>
      <c r="C24" s="53">
        <v>1468.59</v>
      </c>
      <c r="D24" s="53"/>
      <c r="E24" s="53">
        <v>1489.71</v>
      </c>
      <c r="F24" s="53"/>
      <c r="G24" s="592">
        <f t="shared" si="1"/>
        <v>21.120000000000118</v>
      </c>
      <c r="H24" s="593">
        <f t="shared" si="1"/>
        <v>0</v>
      </c>
    </row>
    <row r="25" spans="1:8" x14ac:dyDescent="0.25">
      <c r="A25" s="33">
        <f t="shared" si="0"/>
        <v>20</v>
      </c>
      <c r="B25" s="313" t="s">
        <v>912</v>
      </c>
      <c r="C25" s="53"/>
      <c r="D25" s="53"/>
      <c r="E25" s="53">
        <v>0</v>
      </c>
      <c r="F25" s="53"/>
      <c r="G25" s="592">
        <f t="shared" si="1"/>
        <v>0</v>
      </c>
      <c r="H25" s="593">
        <f t="shared" si="1"/>
        <v>0</v>
      </c>
    </row>
    <row r="26" spans="1:8" x14ac:dyDescent="0.25">
      <c r="A26" s="33">
        <f t="shared" si="0"/>
        <v>21</v>
      </c>
      <c r="B26" s="315" t="s">
        <v>327</v>
      </c>
      <c r="C26" s="38" t="s">
        <v>317</v>
      </c>
      <c r="D26" s="38" t="s">
        <v>317</v>
      </c>
      <c r="E26" s="38" t="s">
        <v>317</v>
      </c>
      <c r="F26" s="38" t="s">
        <v>317</v>
      </c>
      <c r="G26" s="67" t="s">
        <v>158</v>
      </c>
      <c r="H26" s="594" t="s">
        <v>158</v>
      </c>
    </row>
    <row r="27" spans="1:8" x14ac:dyDescent="0.25">
      <c r="A27" s="33">
        <f t="shared" si="0"/>
        <v>22</v>
      </c>
      <c r="B27" s="315" t="s">
        <v>1159</v>
      </c>
      <c r="C27" s="62">
        <f>SUM(C28:C31)</f>
        <v>15262.78</v>
      </c>
      <c r="D27" s="62">
        <f>SUM(D28:D31)</f>
        <v>43993.55</v>
      </c>
      <c r="E27" s="62">
        <f>SUM(E28:E31)</f>
        <v>10073.129999999999</v>
      </c>
      <c r="F27" s="62">
        <f>SUM(F28:F31)</f>
        <v>48481.86</v>
      </c>
      <c r="G27" s="62">
        <f t="shared" si="1"/>
        <v>-5189.6500000000015</v>
      </c>
      <c r="H27" s="147">
        <f t="shared" si="1"/>
        <v>4488.3099999999977</v>
      </c>
    </row>
    <row r="28" spans="1:8" x14ac:dyDescent="0.25">
      <c r="A28" s="33">
        <f t="shared" si="0"/>
        <v>23</v>
      </c>
      <c r="B28" s="313" t="s">
        <v>278</v>
      </c>
      <c r="C28" s="53"/>
      <c r="D28" s="53"/>
      <c r="E28" s="53">
        <v>0</v>
      </c>
      <c r="F28" s="53"/>
      <c r="G28" s="592">
        <f t="shared" si="1"/>
        <v>0</v>
      </c>
      <c r="H28" s="593">
        <f t="shared" si="1"/>
        <v>0</v>
      </c>
    </row>
    <row r="29" spans="1:8" x14ac:dyDescent="0.25">
      <c r="A29" s="33">
        <f t="shared" si="0"/>
        <v>24</v>
      </c>
      <c r="B29" s="316" t="s">
        <v>302</v>
      </c>
      <c r="C29" s="53"/>
      <c r="D29" s="53"/>
      <c r="E29" s="53">
        <v>0</v>
      </c>
      <c r="F29" s="53"/>
      <c r="G29" s="592">
        <f t="shared" si="1"/>
        <v>0</v>
      </c>
      <c r="H29" s="593">
        <f t="shared" si="1"/>
        <v>0</v>
      </c>
    </row>
    <row r="30" spans="1:8" x14ac:dyDescent="0.25">
      <c r="A30" s="33">
        <f t="shared" si="0"/>
        <v>25</v>
      </c>
      <c r="B30" s="316" t="s">
        <v>62</v>
      </c>
      <c r="C30" s="53"/>
      <c r="D30" s="53">
        <v>43993.55</v>
      </c>
      <c r="E30" s="53">
        <v>0</v>
      </c>
      <c r="F30" s="53">
        <v>48481.86</v>
      </c>
      <c r="G30" s="592">
        <f t="shared" si="1"/>
        <v>0</v>
      </c>
      <c r="H30" s="593">
        <f t="shared" si="1"/>
        <v>4488.3099999999977</v>
      </c>
    </row>
    <row r="31" spans="1:8" x14ac:dyDescent="0.25">
      <c r="A31" s="33">
        <f t="shared" si="0"/>
        <v>26</v>
      </c>
      <c r="B31" s="313" t="s">
        <v>63</v>
      </c>
      <c r="C31" s="53">
        <v>15262.78</v>
      </c>
      <c r="D31" s="53"/>
      <c r="E31" s="53">
        <v>10073.129999999999</v>
      </c>
      <c r="F31" s="53"/>
      <c r="G31" s="592">
        <f t="shared" si="1"/>
        <v>-5189.6500000000015</v>
      </c>
      <c r="H31" s="593">
        <f t="shared" si="1"/>
        <v>0</v>
      </c>
    </row>
    <row r="32" spans="1:8" x14ac:dyDescent="0.25">
      <c r="A32" s="33">
        <f t="shared" si="0"/>
        <v>27</v>
      </c>
      <c r="B32" s="315" t="s">
        <v>1160</v>
      </c>
      <c r="C32" s="62">
        <f>SUM(C33:C39)</f>
        <v>184104.27000000002</v>
      </c>
      <c r="D32" s="62">
        <f>SUM(D33:D39)</f>
        <v>14503.48</v>
      </c>
      <c r="E32" s="62">
        <f>SUM(E33:E39)</f>
        <v>283167.32</v>
      </c>
      <c r="F32" s="62">
        <f>SUM(F33:F39)</f>
        <v>3962.74</v>
      </c>
      <c r="G32" s="62">
        <f t="shared" si="1"/>
        <v>99063.049999999988</v>
      </c>
      <c r="H32" s="147">
        <f t="shared" si="1"/>
        <v>-10540.74</v>
      </c>
    </row>
    <row r="33" spans="1:9" x14ac:dyDescent="0.25">
      <c r="A33" s="33">
        <f t="shared" si="0"/>
        <v>28</v>
      </c>
      <c r="B33" s="313" t="s">
        <v>115</v>
      </c>
      <c r="C33" s="53">
        <v>122661.16</v>
      </c>
      <c r="D33" s="53">
        <v>11180.63</v>
      </c>
      <c r="E33" s="53">
        <v>218204.79</v>
      </c>
      <c r="F33" s="53">
        <v>2369.8000000000002</v>
      </c>
      <c r="G33" s="592">
        <f t="shared" si="1"/>
        <v>95543.63</v>
      </c>
      <c r="H33" s="593">
        <f t="shared" si="1"/>
        <v>-8810.8299999999981</v>
      </c>
    </row>
    <row r="34" spans="1:9" x14ac:dyDescent="0.25">
      <c r="A34" s="33">
        <f t="shared" si="0"/>
        <v>29</v>
      </c>
      <c r="B34" s="313" t="s">
        <v>116</v>
      </c>
      <c r="C34" s="53">
        <v>19824.61</v>
      </c>
      <c r="D34" s="53">
        <v>1376.36</v>
      </c>
      <c r="E34" s="53">
        <v>26823.11</v>
      </c>
      <c r="F34" s="53">
        <v>801.03</v>
      </c>
      <c r="G34" s="592">
        <f t="shared" si="1"/>
        <v>6998.5</v>
      </c>
      <c r="H34" s="593">
        <f t="shared" si="1"/>
        <v>-575.32999999999993</v>
      </c>
    </row>
    <row r="35" spans="1:9" x14ac:dyDescent="0.25">
      <c r="A35" s="33">
        <f t="shared" si="0"/>
        <v>30</v>
      </c>
      <c r="B35" s="313" t="s">
        <v>117</v>
      </c>
      <c r="C35" s="53">
        <v>11376.42</v>
      </c>
      <c r="D35" s="53">
        <v>252.52</v>
      </c>
      <c r="E35" s="53">
        <v>17110.240000000002</v>
      </c>
      <c r="F35" s="53">
        <v>277.93</v>
      </c>
      <c r="G35" s="592">
        <f t="shared" si="1"/>
        <v>5733.8200000000015</v>
      </c>
      <c r="H35" s="593">
        <f t="shared" si="1"/>
        <v>25.409999999999997</v>
      </c>
    </row>
    <row r="36" spans="1:9" x14ac:dyDescent="0.25">
      <c r="A36" s="33">
        <f t="shared" si="0"/>
        <v>31</v>
      </c>
      <c r="B36" s="313" t="s">
        <v>118</v>
      </c>
      <c r="C36" s="53">
        <v>7490.77</v>
      </c>
      <c r="D36" s="53"/>
      <c r="E36" s="53">
        <v>4144.62</v>
      </c>
      <c r="F36" s="53"/>
      <c r="G36" s="592">
        <f t="shared" si="1"/>
        <v>-3346.1500000000005</v>
      </c>
      <c r="H36" s="593">
        <f t="shared" si="1"/>
        <v>0</v>
      </c>
    </row>
    <row r="37" spans="1:9" x14ac:dyDescent="0.25">
      <c r="A37" s="33">
        <f t="shared" si="0"/>
        <v>32</v>
      </c>
      <c r="B37" s="318" t="s">
        <v>120</v>
      </c>
      <c r="C37" s="53">
        <v>4117.2</v>
      </c>
      <c r="D37" s="53"/>
      <c r="E37" s="53">
        <v>4100.12</v>
      </c>
      <c r="F37" s="53"/>
      <c r="G37" s="592">
        <f t="shared" si="1"/>
        <v>-17.079999999999927</v>
      </c>
      <c r="H37" s="593">
        <f t="shared" si="1"/>
        <v>0</v>
      </c>
    </row>
    <row r="38" spans="1:9" x14ac:dyDescent="0.25">
      <c r="A38" s="33">
        <f t="shared" si="0"/>
        <v>33</v>
      </c>
      <c r="B38" s="313" t="s">
        <v>841</v>
      </c>
      <c r="C38" s="53">
        <v>18566.37</v>
      </c>
      <c r="D38" s="53">
        <v>1692.15</v>
      </c>
      <c r="E38" s="53">
        <v>12782.64</v>
      </c>
      <c r="F38" s="53">
        <v>513.98</v>
      </c>
      <c r="G38" s="592">
        <f t="shared" si="1"/>
        <v>-5783.73</v>
      </c>
      <c r="H38" s="593">
        <f t="shared" si="1"/>
        <v>-1178.17</v>
      </c>
    </row>
    <row r="39" spans="1:9" x14ac:dyDescent="0.25">
      <c r="A39" s="33">
        <f t="shared" si="0"/>
        <v>34</v>
      </c>
      <c r="B39" s="313" t="s">
        <v>121</v>
      </c>
      <c r="C39" s="53">
        <v>67.739999999999995</v>
      </c>
      <c r="D39" s="53">
        <v>1.82</v>
      </c>
      <c r="E39" s="53">
        <v>1.8</v>
      </c>
      <c r="F39" s="53"/>
      <c r="G39" s="592">
        <f t="shared" si="1"/>
        <v>-65.94</v>
      </c>
      <c r="H39" s="593">
        <f t="shared" si="1"/>
        <v>-1.82</v>
      </c>
    </row>
    <row r="40" spans="1:9" x14ac:dyDescent="0.25">
      <c r="A40" s="33">
        <f t="shared" si="0"/>
        <v>35</v>
      </c>
      <c r="B40" s="315" t="s">
        <v>1161</v>
      </c>
      <c r="C40" s="62">
        <f>C41+C42</f>
        <v>452901.13</v>
      </c>
      <c r="D40" s="62">
        <f>D41+D42</f>
        <v>625.29999999999995</v>
      </c>
      <c r="E40" s="62">
        <f>E41+E42</f>
        <v>517086.12</v>
      </c>
      <c r="F40" s="62">
        <f>F41+F42</f>
        <v>378.87</v>
      </c>
      <c r="G40" s="62">
        <f t="shared" si="1"/>
        <v>64184.989999999991</v>
      </c>
      <c r="H40" s="147">
        <f t="shared" si="1"/>
        <v>-246.42999999999995</v>
      </c>
    </row>
    <row r="41" spans="1:9" x14ac:dyDescent="0.25">
      <c r="A41" s="33">
        <f t="shared" si="0"/>
        <v>36</v>
      </c>
      <c r="B41" s="313" t="s">
        <v>803</v>
      </c>
      <c r="C41" s="53">
        <v>49533.42</v>
      </c>
      <c r="D41" s="53">
        <v>625.29999999999995</v>
      </c>
      <c r="E41" s="53">
        <v>49803.76</v>
      </c>
      <c r="F41" s="53">
        <v>378.87</v>
      </c>
      <c r="G41" s="592">
        <f t="shared" si="1"/>
        <v>270.34000000000378</v>
      </c>
      <c r="H41" s="593">
        <f t="shared" si="1"/>
        <v>-246.42999999999995</v>
      </c>
    </row>
    <row r="42" spans="1:9" x14ac:dyDescent="0.25">
      <c r="A42" s="33">
        <f t="shared" si="0"/>
        <v>37</v>
      </c>
      <c r="B42" s="313" t="s">
        <v>960</v>
      </c>
      <c r="C42" s="53">
        <v>403367.71</v>
      </c>
      <c r="D42" s="53"/>
      <c r="E42" s="53">
        <v>467282.36</v>
      </c>
      <c r="F42" s="53"/>
      <c r="G42" s="592">
        <f t="shared" si="1"/>
        <v>63914.649999999965</v>
      </c>
      <c r="H42" s="593">
        <f t="shared" si="1"/>
        <v>0</v>
      </c>
    </row>
    <row r="43" spans="1:9" x14ac:dyDescent="0.25">
      <c r="A43" s="33">
        <f t="shared" si="0"/>
        <v>38</v>
      </c>
      <c r="B43" s="315" t="s">
        <v>328</v>
      </c>
      <c r="C43" s="79">
        <v>21420.16</v>
      </c>
      <c r="D43" s="79"/>
      <c r="E43" s="79">
        <v>32776.33</v>
      </c>
      <c r="F43" s="79"/>
      <c r="G43" s="592">
        <f t="shared" si="1"/>
        <v>11356.170000000002</v>
      </c>
      <c r="H43" s="593">
        <f t="shared" si="1"/>
        <v>0</v>
      </c>
    </row>
    <row r="44" spans="1:9" x14ac:dyDescent="0.25">
      <c r="A44" s="33">
        <f t="shared" si="0"/>
        <v>39</v>
      </c>
      <c r="B44" s="315" t="s">
        <v>1162</v>
      </c>
      <c r="C44" s="62">
        <f>SUM(C45:C59)</f>
        <v>812708</v>
      </c>
      <c r="D44" s="62">
        <f>SUM(D45:D59)</f>
        <v>22448.489999999998</v>
      </c>
      <c r="E44" s="62">
        <f>SUM(E45:E59)</f>
        <v>820109.33</v>
      </c>
      <c r="F44" s="62">
        <f>SUM(F45:F59)</f>
        <v>11892.36</v>
      </c>
      <c r="G44" s="62">
        <f t="shared" si="1"/>
        <v>7401.3299999999581</v>
      </c>
      <c r="H44" s="147">
        <f t="shared" si="1"/>
        <v>-10556.129999999997</v>
      </c>
    </row>
    <row r="45" spans="1:9" x14ac:dyDescent="0.25">
      <c r="A45" s="33">
        <f t="shared" si="0"/>
        <v>40</v>
      </c>
      <c r="B45" s="313" t="s">
        <v>123</v>
      </c>
      <c r="C45" s="53">
        <v>45869.17</v>
      </c>
      <c r="D45" s="53"/>
      <c r="E45" s="53">
        <v>47287.41</v>
      </c>
      <c r="F45" s="53"/>
      <c r="G45" s="592">
        <f t="shared" si="1"/>
        <v>1418.2400000000052</v>
      </c>
      <c r="H45" s="593">
        <f t="shared" si="1"/>
        <v>0</v>
      </c>
    </row>
    <row r="46" spans="1:9" x14ac:dyDescent="0.25">
      <c r="A46" s="33">
        <f t="shared" si="0"/>
        <v>41</v>
      </c>
      <c r="B46" s="313" t="s">
        <v>122</v>
      </c>
      <c r="C46" s="53">
        <v>3711.34</v>
      </c>
      <c r="D46" s="53">
        <v>239.8</v>
      </c>
      <c r="E46" s="53">
        <v>8248.51</v>
      </c>
      <c r="F46" s="53">
        <v>193.2</v>
      </c>
      <c r="G46" s="592">
        <f t="shared" si="1"/>
        <v>4537.17</v>
      </c>
      <c r="H46" s="593">
        <f t="shared" si="1"/>
        <v>-46.600000000000023</v>
      </c>
    </row>
    <row r="47" spans="1:9" x14ac:dyDescent="0.25">
      <c r="A47" s="33">
        <f t="shared" si="0"/>
        <v>42</v>
      </c>
      <c r="B47" s="537" t="s">
        <v>1180</v>
      </c>
      <c r="C47" s="53">
        <v>83839.19</v>
      </c>
      <c r="D47" s="53"/>
      <c r="E47" s="53">
        <v>80512.509999999995</v>
      </c>
      <c r="F47" s="53"/>
      <c r="G47" s="592">
        <f t="shared" si="1"/>
        <v>-3326.6800000000076</v>
      </c>
      <c r="H47" s="593">
        <f t="shared" si="1"/>
        <v>0</v>
      </c>
      <c r="I47" s="483" t="s">
        <v>1181</v>
      </c>
    </row>
    <row r="48" spans="1:9" x14ac:dyDescent="0.25">
      <c r="A48" s="33">
        <f t="shared" si="0"/>
        <v>43</v>
      </c>
      <c r="B48" s="313" t="s">
        <v>124</v>
      </c>
      <c r="C48" s="53">
        <v>18191.37</v>
      </c>
      <c r="D48" s="53">
        <v>55.86</v>
      </c>
      <c r="E48" s="53">
        <v>21980.35</v>
      </c>
      <c r="F48" s="53"/>
      <c r="G48" s="592">
        <f t="shared" si="1"/>
        <v>3788.9799999999996</v>
      </c>
      <c r="H48" s="593">
        <f t="shared" si="1"/>
        <v>-55.86</v>
      </c>
    </row>
    <row r="49" spans="1:12" x14ac:dyDescent="0.25">
      <c r="A49" s="33">
        <f t="shared" si="0"/>
        <v>44</v>
      </c>
      <c r="B49" s="313" t="s">
        <v>804</v>
      </c>
      <c r="C49" s="53">
        <v>21677.55</v>
      </c>
      <c r="D49" s="53">
        <v>171.8</v>
      </c>
      <c r="E49" s="53">
        <v>17623.72</v>
      </c>
      <c r="F49" s="53">
        <v>161.5</v>
      </c>
      <c r="G49" s="592">
        <f t="shared" si="1"/>
        <v>-4053.8299999999981</v>
      </c>
      <c r="H49" s="593">
        <f t="shared" si="1"/>
        <v>-10.300000000000011</v>
      </c>
    </row>
    <row r="50" spans="1:12" x14ac:dyDescent="0.25">
      <c r="A50" s="33">
        <f t="shared" si="0"/>
        <v>45</v>
      </c>
      <c r="B50" s="313" t="s">
        <v>125</v>
      </c>
      <c r="C50" s="53">
        <v>19886.78</v>
      </c>
      <c r="D50" s="53"/>
      <c r="E50" s="53">
        <v>31773.26</v>
      </c>
      <c r="F50" s="53"/>
      <c r="G50" s="592">
        <f t="shared" si="1"/>
        <v>11886.48</v>
      </c>
      <c r="H50" s="593">
        <f t="shared" si="1"/>
        <v>0</v>
      </c>
    </row>
    <row r="51" spans="1:12" x14ac:dyDescent="0.25">
      <c r="A51" s="33">
        <f t="shared" si="0"/>
        <v>46</v>
      </c>
      <c r="B51" s="313" t="s">
        <v>805</v>
      </c>
      <c r="C51" s="53">
        <v>43815.64</v>
      </c>
      <c r="D51" s="53">
        <v>10.4</v>
      </c>
      <c r="E51" s="53">
        <v>41360</v>
      </c>
      <c r="F51" s="53">
        <v>0.65</v>
      </c>
      <c r="G51" s="592">
        <f t="shared" si="1"/>
        <v>-2455.6399999999994</v>
      </c>
      <c r="H51" s="593">
        <f t="shared" si="1"/>
        <v>-9.75</v>
      </c>
    </row>
    <row r="52" spans="1:12" x14ac:dyDescent="0.25">
      <c r="A52" s="33">
        <f t="shared" si="0"/>
        <v>47</v>
      </c>
      <c r="B52" s="313" t="s">
        <v>806</v>
      </c>
      <c r="C52" s="53">
        <v>10627.83</v>
      </c>
      <c r="D52" s="53">
        <v>2305.71</v>
      </c>
      <c r="E52" s="53">
        <v>15788.46</v>
      </c>
      <c r="F52" s="53">
        <v>2711.74</v>
      </c>
      <c r="G52" s="592">
        <f t="shared" si="1"/>
        <v>5160.6299999999992</v>
      </c>
      <c r="H52" s="593">
        <f t="shared" si="1"/>
        <v>406.02999999999975</v>
      </c>
    </row>
    <row r="53" spans="1:12" x14ac:dyDescent="0.25">
      <c r="A53" s="33">
        <f t="shared" si="0"/>
        <v>48</v>
      </c>
      <c r="B53" s="313" t="s">
        <v>126</v>
      </c>
      <c r="C53" s="53">
        <v>41564.519999999997</v>
      </c>
      <c r="D53" s="53">
        <v>5271.78</v>
      </c>
      <c r="E53" s="53">
        <v>45048.41</v>
      </c>
      <c r="F53" s="53">
        <v>1198.95</v>
      </c>
      <c r="G53" s="592">
        <f t="shared" si="1"/>
        <v>3483.8900000000067</v>
      </c>
      <c r="H53" s="593">
        <f t="shared" si="1"/>
        <v>-4072.83</v>
      </c>
    </row>
    <row r="54" spans="1:12" x14ac:dyDescent="0.25">
      <c r="A54" s="33">
        <f t="shared" si="0"/>
        <v>49</v>
      </c>
      <c r="B54" s="313" t="s">
        <v>127</v>
      </c>
      <c r="C54" s="53"/>
      <c r="D54" s="53"/>
      <c r="E54" s="53">
        <v>0</v>
      </c>
      <c r="F54" s="53"/>
      <c r="G54" s="592">
        <f t="shared" si="1"/>
        <v>0</v>
      </c>
      <c r="H54" s="593">
        <f t="shared" si="1"/>
        <v>0</v>
      </c>
    </row>
    <row r="55" spans="1:12" x14ac:dyDescent="0.25">
      <c r="A55" s="33">
        <f t="shared" si="0"/>
        <v>50</v>
      </c>
      <c r="B55" s="313" t="s">
        <v>913</v>
      </c>
      <c r="C55" s="53">
        <v>21346.82</v>
      </c>
      <c r="D55" s="53">
        <v>16.399999999999999</v>
      </c>
      <c r="E55" s="53">
        <v>17141.43</v>
      </c>
      <c r="F55" s="53"/>
      <c r="G55" s="592">
        <f t="shared" si="1"/>
        <v>-4205.3899999999994</v>
      </c>
      <c r="H55" s="593">
        <f t="shared" si="1"/>
        <v>-16.399999999999999</v>
      </c>
    </row>
    <row r="56" spans="1:12" x14ac:dyDescent="0.25">
      <c r="A56" s="33">
        <f t="shared" si="0"/>
        <v>51</v>
      </c>
      <c r="B56" s="313" t="s">
        <v>100</v>
      </c>
      <c r="C56" s="53">
        <v>3887.12</v>
      </c>
      <c r="D56" s="53"/>
      <c r="E56" s="53">
        <v>19225.29</v>
      </c>
      <c r="F56" s="53"/>
      <c r="G56" s="592">
        <f t="shared" si="1"/>
        <v>15338.170000000002</v>
      </c>
      <c r="H56" s="593">
        <f t="shared" si="1"/>
        <v>0</v>
      </c>
    </row>
    <row r="57" spans="1:12" x14ac:dyDescent="0.25">
      <c r="A57" s="33">
        <f t="shared" si="0"/>
        <v>52</v>
      </c>
      <c r="B57" s="313" t="s">
        <v>101</v>
      </c>
      <c r="C57" s="53"/>
      <c r="D57" s="53"/>
      <c r="E57" s="53">
        <v>0</v>
      </c>
      <c r="F57" s="53"/>
      <c r="G57" s="592">
        <f t="shared" si="1"/>
        <v>0</v>
      </c>
      <c r="H57" s="593">
        <f t="shared" si="1"/>
        <v>0</v>
      </c>
    </row>
    <row r="58" spans="1:12" ht="47.25" x14ac:dyDescent="0.25">
      <c r="A58" s="33">
        <f t="shared" si="0"/>
        <v>53</v>
      </c>
      <c r="B58" s="313" t="s">
        <v>1014</v>
      </c>
      <c r="C58" s="53">
        <v>498290.67</v>
      </c>
      <c r="D58" s="53">
        <v>14376.74</v>
      </c>
      <c r="E58" s="53">
        <v>474119.98</v>
      </c>
      <c r="F58" s="53">
        <v>7626.32</v>
      </c>
      <c r="G58" s="592">
        <f t="shared" si="1"/>
        <v>-24170.690000000002</v>
      </c>
      <c r="H58" s="593">
        <f t="shared" si="1"/>
        <v>-6750.42</v>
      </c>
      <c r="J58" s="722"/>
      <c r="K58" s="722"/>
      <c r="L58" s="722"/>
    </row>
    <row r="59" spans="1:12" x14ac:dyDescent="0.25">
      <c r="A59" s="33">
        <f t="shared" si="0"/>
        <v>54</v>
      </c>
      <c r="B59" s="313" t="s">
        <v>1003</v>
      </c>
      <c r="C59" s="53"/>
      <c r="D59" s="53"/>
      <c r="E59" s="53">
        <v>0</v>
      </c>
      <c r="F59" s="53"/>
      <c r="G59" s="592">
        <f t="shared" si="1"/>
        <v>0</v>
      </c>
      <c r="H59" s="593">
        <f t="shared" si="1"/>
        <v>0</v>
      </c>
    </row>
    <row r="60" spans="1:12" x14ac:dyDescent="0.25">
      <c r="A60" s="33">
        <f t="shared" si="0"/>
        <v>55</v>
      </c>
      <c r="B60" s="315" t="s">
        <v>1163</v>
      </c>
      <c r="C60" s="62">
        <f>C61+C62</f>
        <v>13630747.83</v>
      </c>
      <c r="D60" s="62">
        <f>D61+D62</f>
        <v>78102.740000000005</v>
      </c>
      <c r="E60" s="62">
        <f>E61+E62</f>
        <v>13777548.1</v>
      </c>
      <c r="F60" s="62">
        <f>F61+F62</f>
        <v>69216.350000000006</v>
      </c>
      <c r="G60" s="62">
        <f t="shared" si="1"/>
        <v>146800.26999999955</v>
      </c>
      <c r="H60" s="147">
        <f t="shared" si="1"/>
        <v>-8886.39</v>
      </c>
    </row>
    <row r="61" spans="1:12" x14ac:dyDescent="0.25">
      <c r="A61" s="33">
        <f t="shared" si="0"/>
        <v>56</v>
      </c>
      <c r="B61" s="313" t="s">
        <v>1164</v>
      </c>
      <c r="C61" s="53">
        <v>13243042.369999999</v>
      </c>
      <c r="D61" s="53">
        <v>76532.33</v>
      </c>
      <c r="E61" s="53">
        <v>13378759.15</v>
      </c>
      <c r="F61" s="53">
        <v>68033.960000000006</v>
      </c>
      <c r="G61" s="592">
        <f t="shared" si="1"/>
        <v>135716.78000000119</v>
      </c>
      <c r="H61" s="593">
        <f t="shared" si="1"/>
        <v>-8498.3699999999953</v>
      </c>
    </row>
    <row r="62" spans="1:12" x14ac:dyDescent="0.25">
      <c r="A62" s="33">
        <f t="shared" si="0"/>
        <v>57</v>
      </c>
      <c r="B62" s="315" t="s">
        <v>1165</v>
      </c>
      <c r="C62" s="62">
        <f>SUM(C63:C65)</f>
        <v>387705.46</v>
      </c>
      <c r="D62" s="62">
        <f>SUM(D63:D65)</f>
        <v>1570.41</v>
      </c>
      <c r="E62" s="62">
        <f>SUM(E63:E65)</f>
        <v>398788.95</v>
      </c>
      <c r="F62" s="62">
        <f>SUM(F63:F65)</f>
        <v>1182.3899999999999</v>
      </c>
      <c r="G62" s="62">
        <f t="shared" si="1"/>
        <v>11083.489999999991</v>
      </c>
      <c r="H62" s="147">
        <f t="shared" si="1"/>
        <v>-388.02000000000021</v>
      </c>
    </row>
    <row r="63" spans="1:12" s="140" customFormat="1" x14ac:dyDescent="0.2">
      <c r="A63" s="33">
        <f t="shared" si="0"/>
        <v>58</v>
      </c>
      <c r="B63" s="319" t="s">
        <v>13</v>
      </c>
      <c r="C63" s="595"/>
      <c r="D63" s="595"/>
      <c r="E63" s="595">
        <v>77.459999999999994</v>
      </c>
      <c r="F63" s="595">
        <v>13.8</v>
      </c>
      <c r="G63" s="592">
        <f t="shared" si="1"/>
        <v>77.459999999999994</v>
      </c>
      <c r="H63" s="593">
        <f t="shared" si="1"/>
        <v>13.8</v>
      </c>
    </row>
    <row r="64" spans="1:12" ht="31.5" x14ac:dyDescent="0.25">
      <c r="A64" s="33">
        <f t="shared" si="0"/>
        <v>59</v>
      </c>
      <c r="B64" s="319" t="s">
        <v>14</v>
      </c>
      <c r="C64" s="53">
        <v>382724.43</v>
      </c>
      <c r="D64" s="53">
        <v>1555.64</v>
      </c>
      <c r="E64" s="53">
        <v>396268</v>
      </c>
      <c r="F64" s="53">
        <v>1168.5899999999999</v>
      </c>
      <c r="G64" s="592">
        <f t="shared" si="1"/>
        <v>13543.570000000007</v>
      </c>
      <c r="H64" s="593">
        <f t="shared" si="1"/>
        <v>-387.05000000000018</v>
      </c>
    </row>
    <row r="65" spans="1:9" x14ac:dyDescent="0.25">
      <c r="A65" s="33">
        <f t="shared" si="0"/>
        <v>60</v>
      </c>
      <c r="B65" s="313" t="s">
        <v>243</v>
      </c>
      <c r="C65" s="53">
        <v>4981.03</v>
      </c>
      <c r="D65" s="53">
        <v>14.77</v>
      </c>
      <c r="E65" s="53">
        <v>2443.4899999999998</v>
      </c>
      <c r="F65" s="53"/>
      <c r="G65" s="592">
        <f t="shared" si="1"/>
        <v>-2537.54</v>
      </c>
      <c r="H65" s="593">
        <f t="shared" si="1"/>
        <v>-14.77</v>
      </c>
    </row>
    <row r="66" spans="1:9" x14ac:dyDescent="0.25">
      <c r="A66" s="33">
        <f t="shared" si="0"/>
        <v>61</v>
      </c>
      <c r="B66" s="315" t="s">
        <v>178</v>
      </c>
      <c r="C66" s="53">
        <v>4713171.01</v>
      </c>
      <c r="D66" s="53">
        <v>27437.09</v>
      </c>
      <c r="E66" s="53">
        <v>4760253.13</v>
      </c>
      <c r="F66" s="53">
        <v>24791.39</v>
      </c>
      <c r="G66" s="592">
        <f t="shared" si="1"/>
        <v>47082.120000000112</v>
      </c>
      <c r="H66" s="593">
        <f t="shared" si="1"/>
        <v>-2645.7000000000007</v>
      </c>
    </row>
    <row r="67" spans="1:9" x14ac:dyDescent="0.25">
      <c r="A67" s="33">
        <f t="shared" si="0"/>
        <v>62</v>
      </c>
      <c r="B67" s="315" t="s">
        <v>29</v>
      </c>
      <c r="C67" s="53">
        <v>109417.01</v>
      </c>
      <c r="D67" s="53">
        <v>1250.99</v>
      </c>
      <c r="E67" s="53">
        <v>116809.18</v>
      </c>
      <c r="F67" s="53">
        <v>1246.82</v>
      </c>
      <c r="G67" s="592">
        <f t="shared" si="1"/>
        <v>7392.1699999999983</v>
      </c>
      <c r="H67" s="593">
        <f t="shared" si="1"/>
        <v>-4.1700000000000728</v>
      </c>
    </row>
    <row r="68" spans="1:9" ht="18.75" customHeight="1" x14ac:dyDescent="0.25">
      <c r="A68" s="33">
        <f t="shared" si="0"/>
        <v>63</v>
      </c>
      <c r="B68" s="315" t="s">
        <v>1166</v>
      </c>
      <c r="C68" s="62">
        <f>SUM(C69:C74)</f>
        <v>376760.03</v>
      </c>
      <c r="D68" s="62">
        <f>SUM(D69:D74)</f>
        <v>2566.91</v>
      </c>
      <c r="E68" s="62">
        <f>SUM(E69:E74)</f>
        <v>371585.79</v>
      </c>
      <c r="F68" s="62">
        <f>SUM(F69:F74)</f>
        <v>2185.4</v>
      </c>
      <c r="G68" s="62">
        <f t="shared" si="1"/>
        <v>-5174.2400000000489</v>
      </c>
      <c r="H68" s="147">
        <f t="shared" si="1"/>
        <v>-381.50999999999976</v>
      </c>
    </row>
    <row r="69" spans="1:9" x14ac:dyDescent="0.25">
      <c r="A69" s="33">
        <f t="shared" si="0"/>
        <v>64</v>
      </c>
      <c r="B69" s="313" t="s">
        <v>88</v>
      </c>
      <c r="C69" s="53">
        <v>144216.57999999999</v>
      </c>
      <c r="D69" s="53"/>
      <c r="E69" s="53">
        <v>145638.76999999999</v>
      </c>
      <c r="F69" s="53"/>
      <c r="G69" s="592">
        <f t="shared" si="1"/>
        <v>1422.1900000000023</v>
      </c>
      <c r="H69" s="593">
        <f t="shared" si="1"/>
        <v>0</v>
      </c>
    </row>
    <row r="70" spans="1:9" x14ac:dyDescent="0.25">
      <c r="A70" s="33">
        <f t="shared" si="0"/>
        <v>65</v>
      </c>
      <c r="B70" s="313" t="s">
        <v>976</v>
      </c>
      <c r="C70" s="53">
        <v>121799.81</v>
      </c>
      <c r="D70" s="53"/>
      <c r="E70" s="53">
        <v>127048.51</v>
      </c>
      <c r="F70" s="53"/>
      <c r="G70" s="592">
        <f t="shared" si="1"/>
        <v>5248.6999999999971</v>
      </c>
      <c r="H70" s="593">
        <f t="shared" si="1"/>
        <v>0</v>
      </c>
    </row>
    <row r="71" spans="1:9" x14ac:dyDescent="0.25">
      <c r="A71" s="33">
        <f t="shared" si="0"/>
        <v>66</v>
      </c>
      <c r="B71" s="313" t="s">
        <v>128</v>
      </c>
      <c r="C71" s="53">
        <v>38665</v>
      </c>
      <c r="D71" s="53">
        <v>1825</v>
      </c>
      <c r="E71" s="53">
        <v>30919.55</v>
      </c>
      <c r="F71" s="53">
        <v>1290.45</v>
      </c>
      <c r="G71" s="592">
        <f t="shared" si="1"/>
        <v>-7745.4500000000007</v>
      </c>
      <c r="H71" s="593">
        <f t="shared" si="1"/>
        <v>-534.54999999999995</v>
      </c>
    </row>
    <row r="72" spans="1:9" x14ac:dyDescent="0.25">
      <c r="A72" s="33">
        <f t="shared" ref="A72:A102" si="2">A71+1</f>
        <v>67</v>
      </c>
      <c r="B72" s="313" t="s">
        <v>129</v>
      </c>
      <c r="C72" s="53">
        <v>62315.58</v>
      </c>
      <c r="D72" s="53">
        <v>741.91</v>
      </c>
      <c r="E72" s="53">
        <v>65880.639999999999</v>
      </c>
      <c r="F72" s="53">
        <v>674.35</v>
      </c>
      <c r="G72" s="592">
        <f t="shared" ref="G72:H101" si="3">E72-C72</f>
        <v>3565.0599999999977</v>
      </c>
      <c r="H72" s="593">
        <f t="shared" si="3"/>
        <v>-67.559999999999945</v>
      </c>
    </row>
    <row r="73" spans="1:9" x14ac:dyDescent="0.25">
      <c r="A73" s="33">
        <f t="shared" si="2"/>
        <v>68</v>
      </c>
      <c r="B73" s="313" t="s">
        <v>130</v>
      </c>
      <c r="C73" s="53">
        <v>9763.06</v>
      </c>
      <c r="D73" s="53"/>
      <c r="E73" s="53">
        <v>2098.3200000000002</v>
      </c>
      <c r="F73" s="53">
        <v>220.6</v>
      </c>
      <c r="G73" s="592">
        <f t="shared" si="3"/>
        <v>-7664.74</v>
      </c>
      <c r="H73" s="593">
        <f t="shared" si="3"/>
        <v>220.6</v>
      </c>
    </row>
    <row r="74" spans="1:9" x14ac:dyDescent="0.25">
      <c r="A74" s="33">
        <f t="shared" si="2"/>
        <v>69</v>
      </c>
      <c r="B74" s="313" t="s">
        <v>131</v>
      </c>
      <c r="C74" s="53"/>
      <c r="D74" s="53"/>
      <c r="E74" s="53">
        <v>0</v>
      </c>
      <c r="F74" s="53"/>
      <c r="G74" s="592">
        <f t="shared" si="3"/>
        <v>0</v>
      </c>
      <c r="H74" s="593">
        <f t="shared" si="3"/>
        <v>0</v>
      </c>
    </row>
    <row r="75" spans="1:9" x14ac:dyDescent="0.25">
      <c r="A75" s="33">
        <f t="shared" si="2"/>
        <v>70</v>
      </c>
      <c r="B75" s="315" t="s">
        <v>43</v>
      </c>
      <c r="C75" s="53"/>
      <c r="D75" s="53"/>
      <c r="E75" s="53">
        <v>0</v>
      </c>
      <c r="F75" s="53"/>
      <c r="G75" s="592">
        <f t="shared" si="3"/>
        <v>0</v>
      </c>
      <c r="H75" s="593">
        <f t="shared" si="3"/>
        <v>0</v>
      </c>
    </row>
    <row r="76" spans="1:9" x14ac:dyDescent="0.25">
      <c r="A76" s="33">
        <f t="shared" si="2"/>
        <v>71</v>
      </c>
      <c r="B76" s="315" t="s">
        <v>379</v>
      </c>
      <c r="C76" s="53">
        <v>343.01</v>
      </c>
      <c r="D76" s="53">
        <v>155.19</v>
      </c>
      <c r="E76" s="53">
        <v>245.54</v>
      </c>
      <c r="F76" s="53">
        <v>99.82</v>
      </c>
      <c r="G76" s="592">
        <f t="shared" si="3"/>
        <v>-97.47</v>
      </c>
      <c r="H76" s="593">
        <f t="shared" si="3"/>
        <v>-55.370000000000005</v>
      </c>
    </row>
    <row r="77" spans="1:9" x14ac:dyDescent="0.25">
      <c r="A77" s="33">
        <f t="shared" si="2"/>
        <v>72</v>
      </c>
      <c r="B77" s="315" t="s">
        <v>179</v>
      </c>
      <c r="C77" s="53">
        <v>40380.769999999997</v>
      </c>
      <c r="D77" s="53"/>
      <c r="E77" s="53">
        <v>39261.89</v>
      </c>
      <c r="F77" s="53"/>
      <c r="G77" s="592">
        <f t="shared" si="3"/>
        <v>-1118.8799999999974</v>
      </c>
      <c r="H77" s="593">
        <f t="shared" si="3"/>
        <v>0</v>
      </c>
    </row>
    <row r="78" spans="1:9" x14ac:dyDescent="0.25">
      <c r="A78" s="33">
        <f t="shared" si="2"/>
        <v>73</v>
      </c>
      <c r="B78" s="315" t="s">
        <v>299</v>
      </c>
      <c r="C78" s="53">
        <v>58454.16</v>
      </c>
      <c r="D78" s="53">
        <v>1125.92</v>
      </c>
      <c r="E78" s="53">
        <v>60026.19</v>
      </c>
      <c r="F78" s="53">
        <v>1219.42</v>
      </c>
      <c r="G78" s="592">
        <f t="shared" si="3"/>
        <v>1572.0299999999988</v>
      </c>
      <c r="H78" s="593">
        <f t="shared" si="3"/>
        <v>93.5</v>
      </c>
    </row>
    <row r="79" spans="1:9" x14ac:dyDescent="0.25">
      <c r="A79" s="33">
        <f t="shared" si="2"/>
        <v>74</v>
      </c>
      <c r="B79" s="315" t="s">
        <v>1155</v>
      </c>
      <c r="C79" s="62">
        <f>C80+C81</f>
        <v>1566689.1699999997</v>
      </c>
      <c r="D79" s="62">
        <f>D80+D81</f>
        <v>648.19000000000005</v>
      </c>
      <c r="E79" s="62">
        <f>E80+E81</f>
        <v>1566383.43</v>
      </c>
      <c r="F79" s="62">
        <f>F80+F81</f>
        <v>290.03000000000003</v>
      </c>
      <c r="G79" s="62">
        <f t="shared" si="3"/>
        <v>-305.73999999975786</v>
      </c>
      <c r="H79" s="147">
        <f t="shared" si="3"/>
        <v>-358.16</v>
      </c>
    </row>
    <row r="80" spans="1:9" ht="16.5" customHeight="1" x14ac:dyDescent="0.25">
      <c r="A80" s="33">
        <f t="shared" si="2"/>
        <v>75</v>
      </c>
      <c r="B80" s="315" t="s">
        <v>914</v>
      </c>
      <c r="C80" s="79">
        <v>987.09</v>
      </c>
      <c r="D80" s="79"/>
      <c r="E80" s="79">
        <v>2452.67</v>
      </c>
      <c r="F80" s="79"/>
      <c r="G80" s="592">
        <f t="shared" si="3"/>
        <v>1465.58</v>
      </c>
      <c r="H80" s="593">
        <f t="shared" si="3"/>
        <v>0</v>
      </c>
      <c r="I80" s="463"/>
    </row>
    <row r="81" spans="1:13" x14ac:dyDescent="0.25">
      <c r="A81" s="33">
        <f t="shared" si="2"/>
        <v>76</v>
      </c>
      <c r="B81" s="315" t="s">
        <v>15</v>
      </c>
      <c r="C81" s="62">
        <f>SUM(C82:C89)</f>
        <v>1565702.0799999996</v>
      </c>
      <c r="D81" s="62">
        <f>SUM(D82:D89)</f>
        <v>648.19000000000005</v>
      </c>
      <c r="E81" s="62">
        <f>SUM(E82:E89)</f>
        <v>1563930.76</v>
      </c>
      <c r="F81" s="62">
        <f>SUM(F82:F89)</f>
        <v>290.03000000000003</v>
      </c>
      <c r="G81" s="62">
        <f t="shared" si="3"/>
        <v>-1771.3199999995995</v>
      </c>
      <c r="H81" s="147">
        <f t="shared" si="3"/>
        <v>-358.16</v>
      </c>
    </row>
    <row r="82" spans="1:13" ht="16.5" customHeight="1" x14ac:dyDescent="0.25">
      <c r="A82" s="33">
        <f t="shared" si="2"/>
        <v>77</v>
      </c>
      <c r="B82" s="313" t="s">
        <v>773</v>
      </c>
      <c r="C82" s="53">
        <v>1221219.1399999999</v>
      </c>
      <c r="D82" s="53"/>
      <c r="E82" s="53">
        <v>1198597.51</v>
      </c>
      <c r="F82" s="53"/>
      <c r="G82" s="592">
        <f t="shared" si="3"/>
        <v>-22621.629999999888</v>
      </c>
      <c r="H82" s="593">
        <f t="shared" si="3"/>
        <v>0</v>
      </c>
    </row>
    <row r="83" spans="1:13" x14ac:dyDescent="0.25">
      <c r="A83" s="33">
        <f t="shared" si="2"/>
        <v>78</v>
      </c>
      <c r="B83" s="313" t="s">
        <v>132</v>
      </c>
      <c r="C83" s="53">
        <v>6185.21</v>
      </c>
      <c r="D83" s="53">
        <v>111.57</v>
      </c>
      <c r="E83" s="53">
        <v>6471.72</v>
      </c>
      <c r="F83" s="53">
        <v>99.17</v>
      </c>
      <c r="G83" s="592">
        <f t="shared" si="3"/>
        <v>286.51000000000022</v>
      </c>
      <c r="H83" s="593">
        <f t="shared" si="3"/>
        <v>-12.399999999999991</v>
      </c>
    </row>
    <row r="84" spans="1:13" x14ac:dyDescent="0.25">
      <c r="A84" s="33">
        <f t="shared" si="2"/>
        <v>79</v>
      </c>
      <c r="B84" s="313" t="s">
        <v>133</v>
      </c>
      <c r="C84" s="53"/>
      <c r="D84" s="53"/>
      <c r="E84" s="53">
        <v>0</v>
      </c>
      <c r="F84" s="53"/>
      <c r="G84" s="592">
        <f t="shared" si="3"/>
        <v>0</v>
      </c>
      <c r="H84" s="593">
        <f t="shared" si="3"/>
        <v>0</v>
      </c>
    </row>
    <row r="85" spans="1:13" ht="31.5" x14ac:dyDescent="0.25">
      <c r="A85" s="33">
        <f t="shared" si="2"/>
        <v>80</v>
      </c>
      <c r="B85" s="313" t="s">
        <v>842</v>
      </c>
      <c r="C85" s="53">
        <v>16954.689999999999</v>
      </c>
      <c r="D85" s="53"/>
      <c r="E85" s="53">
        <v>16523.509999999998</v>
      </c>
      <c r="F85" s="53"/>
      <c r="G85" s="592">
        <f t="shared" si="3"/>
        <v>-431.18000000000029</v>
      </c>
      <c r="H85" s="593">
        <f t="shared" si="3"/>
        <v>0</v>
      </c>
      <c r="I85" s="400"/>
      <c r="J85" s="399"/>
      <c r="K85" s="399"/>
      <c r="L85" s="399"/>
      <c r="M85" s="399"/>
    </row>
    <row r="86" spans="1:13" x14ac:dyDescent="0.25">
      <c r="A86" s="33">
        <f t="shared" si="2"/>
        <v>81</v>
      </c>
      <c r="B86" s="313" t="s">
        <v>920</v>
      </c>
      <c r="C86" s="53">
        <v>59248</v>
      </c>
      <c r="D86" s="53"/>
      <c r="E86" s="53">
        <v>72513</v>
      </c>
      <c r="F86" s="53"/>
      <c r="G86" s="592">
        <f t="shared" si="3"/>
        <v>13265</v>
      </c>
      <c r="H86" s="593">
        <f t="shared" si="3"/>
        <v>0</v>
      </c>
      <c r="I86" s="222"/>
      <c r="J86" s="222"/>
    </row>
    <row r="87" spans="1:13" x14ac:dyDescent="0.25">
      <c r="A87" s="33" t="s">
        <v>918</v>
      </c>
      <c r="B87" s="313" t="s">
        <v>917</v>
      </c>
      <c r="C87" s="53">
        <v>28144.41</v>
      </c>
      <c r="D87" s="53"/>
      <c r="E87" s="53">
        <v>11189.61</v>
      </c>
      <c r="F87" s="53"/>
      <c r="G87" s="592">
        <f t="shared" ref="G87" si="4">E87-C87</f>
        <v>-16954.8</v>
      </c>
      <c r="H87" s="593">
        <f t="shared" ref="H87" si="5">F87-D87</f>
        <v>0</v>
      </c>
      <c r="I87" s="222"/>
      <c r="J87" s="222"/>
    </row>
    <row r="88" spans="1:13" x14ac:dyDescent="0.25">
      <c r="A88" s="33">
        <f>A86+1</f>
        <v>82</v>
      </c>
      <c r="B88" s="313" t="s">
        <v>922</v>
      </c>
      <c r="C88" s="53">
        <v>143030</v>
      </c>
      <c r="D88" s="53"/>
      <c r="E88" s="53">
        <v>131015</v>
      </c>
      <c r="F88" s="53"/>
      <c r="G88" s="592">
        <f t="shared" si="3"/>
        <v>-12015</v>
      </c>
      <c r="H88" s="593">
        <f t="shared" si="3"/>
        <v>0</v>
      </c>
      <c r="I88" s="222"/>
    </row>
    <row r="89" spans="1:13" x14ac:dyDescent="0.25">
      <c r="A89" s="33">
        <f t="shared" si="2"/>
        <v>83</v>
      </c>
      <c r="B89" s="313" t="s">
        <v>921</v>
      </c>
      <c r="C89" s="53">
        <v>90920.63</v>
      </c>
      <c r="D89" s="53">
        <v>536.62</v>
      </c>
      <c r="E89" s="53">
        <v>127620.41</v>
      </c>
      <c r="F89" s="53">
        <v>190.86</v>
      </c>
      <c r="G89" s="592">
        <f t="shared" si="3"/>
        <v>36699.78</v>
      </c>
      <c r="H89" s="593">
        <f t="shared" si="3"/>
        <v>-345.76</v>
      </c>
      <c r="I89" s="222"/>
    </row>
    <row r="90" spans="1:13" ht="31.5" x14ac:dyDescent="0.25">
      <c r="A90" s="33">
        <f t="shared" si="2"/>
        <v>84</v>
      </c>
      <c r="B90" s="315" t="s">
        <v>1156</v>
      </c>
      <c r="C90" s="62">
        <f>SUM(C91:C99)</f>
        <v>3795579.71</v>
      </c>
      <c r="D90" s="62">
        <f>SUM(D91:D99)</f>
        <v>4046</v>
      </c>
      <c r="E90" s="62">
        <f>SUM(E91:E99)</f>
        <v>3477692.53</v>
      </c>
      <c r="F90" s="62">
        <f>SUM(F91:F99)</f>
        <v>3713</v>
      </c>
      <c r="G90" s="62">
        <f t="shared" si="3"/>
        <v>-317887.18000000017</v>
      </c>
      <c r="H90" s="147">
        <f t="shared" si="3"/>
        <v>-333</v>
      </c>
      <c r="I90" s="222"/>
    </row>
    <row r="91" spans="1:13" ht="31.5" customHeight="1" x14ac:dyDescent="0.25">
      <c r="A91" s="33">
        <f t="shared" si="2"/>
        <v>85</v>
      </c>
      <c r="B91" s="313" t="s">
        <v>807</v>
      </c>
      <c r="C91" s="53">
        <v>626607.31000000006</v>
      </c>
      <c r="D91" s="53"/>
      <c r="E91" s="53">
        <v>628057.52</v>
      </c>
      <c r="F91" s="53"/>
      <c r="G91" s="592">
        <f t="shared" si="3"/>
        <v>1450.2099999999627</v>
      </c>
      <c r="H91" s="593">
        <f t="shared" si="3"/>
        <v>0</v>
      </c>
      <c r="I91" s="222"/>
    </row>
    <row r="92" spans="1:13" ht="31.5" x14ac:dyDescent="0.25">
      <c r="A92" s="33">
        <f t="shared" si="2"/>
        <v>86</v>
      </c>
      <c r="B92" s="320" t="s">
        <v>961</v>
      </c>
      <c r="C92" s="53">
        <v>887426.82</v>
      </c>
      <c r="D92" s="53">
        <v>4046</v>
      </c>
      <c r="E92" s="53">
        <v>736679.97</v>
      </c>
      <c r="F92" s="53">
        <v>3713</v>
      </c>
      <c r="G92" s="592">
        <f t="shared" si="3"/>
        <v>-150746.84999999998</v>
      </c>
      <c r="H92" s="593">
        <f t="shared" si="3"/>
        <v>-333</v>
      </c>
      <c r="I92" s="222"/>
    </row>
    <row r="93" spans="1:13" ht="31.5" x14ac:dyDescent="0.25">
      <c r="A93" s="33" t="s">
        <v>706</v>
      </c>
      <c r="B93" s="320" t="s">
        <v>962</v>
      </c>
      <c r="C93" s="53">
        <v>1072550.56</v>
      </c>
      <c r="D93" s="53"/>
      <c r="E93" s="53">
        <v>821645.52</v>
      </c>
      <c r="F93" s="53"/>
      <c r="G93" s="592">
        <f>E93-C93</f>
        <v>-250905.04000000004</v>
      </c>
      <c r="H93" s="593">
        <f>F93-D93</f>
        <v>0</v>
      </c>
    </row>
    <row r="94" spans="1:13" ht="15.75" customHeight="1" x14ac:dyDescent="0.25">
      <c r="A94" s="33">
        <f>A92+1</f>
        <v>87</v>
      </c>
      <c r="B94" s="313" t="s">
        <v>915</v>
      </c>
      <c r="C94" s="53"/>
      <c r="D94" s="53"/>
      <c r="E94" s="53">
        <v>0</v>
      </c>
      <c r="F94" s="53"/>
      <c r="G94" s="592">
        <f t="shared" si="3"/>
        <v>0</v>
      </c>
      <c r="H94" s="593">
        <f t="shared" si="3"/>
        <v>0</v>
      </c>
    </row>
    <row r="95" spans="1:13" x14ac:dyDescent="0.25">
      <c r="A95" s="33">
        <f t="shared" si="2"/>
        <v>88</v>
      </c>
      <c r="B95" s="313" t="s">
        <v>161</v>
      </c>
      <c r="C95" s="53"/>
      <c r="D95" s="53"/>
      <c r="E95" s="53">
        <v>0</v>
      </c>
      <c r="F95" s="53"/>
      <c r="G95" s="592">
        <f t="shared" si="3"/>
        <v>0</v>
      </c>
      <c r="H95" s="593">
        <f t="shared" si="3"/>
        <v>0</v>
      </c>
    </row>
    <row r="96" spans="1:13" x14ac:dyDescent="0.25">
      <c r="A96" s="33">
        <f t="shared" si="2"/>
        <v>89</v>
      </c>
      <c r="B96" s="313" t="s">
        <v>162</v>
      </c>
      <c r="C96" s="53">
        <v>1208995.02</v>
      </c>
      <c r="D96" s="53"/>
      <c r="E96" s="53">
        <v>1285459.52</v>
      </c>
      <c r="F96" s="53"/>
      <c r="G96" s="592">
        <f t="shared" si="3"/>
        <v>76464.5</v>
      </c>
      <c r="H96" s="593">
        <f t="shared" si="3"/>
        <v>0</v>
      </c>
    </row>
    <row r="97" spans="1:9" ht="31.5" x14ac:dyDescent="0.25">
      <c r="A97" s="33">
        <f t="shared" si="2"/>
        <v>90</v>
      </c>
      <c r="B97" s="401" t="s">
        <v>919</v>
      </c>
      <c r="C97" s="53"/>
      <c r="D97" s="53"/>
      <c r="E97" s="53">
        <v>5850</v>
      </c>
      <c r="F97" s="53"/>
      <c r="G97" s="592">
        <f t="shared" si="3"/>
        <v>5850</v>
      </c>
      <c r="H97" s="593">
        <f t="shared" si="3"/>
        <v>0</v>
      </c>
      <c r="I97" s="398" t="s">
        <v>1249</v>
      </c>
    </row>
    <row r="98" spans="1:9" ht="32.25" customHeight="1" x14ac:dyDescent="0.25">
      <c r="A98" s="33">
        <f t="shared" si="2"/>
        <v>91</v>
      </c>
      <c r="B98" s="318" t="s">
        <v>855</v>
      </c>
      <c r="C98" s="53"/>
      <c r="D98" s="53"/>
      <c r="E98" s="53">
        <v>0</v>
      </c>
      <c r="F98" s="53"/>
      <c r="G98" s="592">
        <f t="shared" ref="G98" si="6">E98-C98</f>
        <v>0</v>
      </c>
      <c r="H98" s="593">
        <f t="shared" ref="H98" si="7">F98-D98</f>
        <v>0</v>
      </c>
    </row>
    <row r="99" spans="1:9" ht="16.5" customHeight="1" x14ac:dyDescent="0.25">
      <c r="A99" s="33">
        <f>A98+1</f>
        <v>92</v>
      </c>
      <c r="B99" s="313" t="s">
        <v>849</v>
      </c>
      <c r="C99" s="53"/>
      <c r="D99" s="53"/>
      <c r="E99" s="53">
        <v>0</v>
      </c>
      <c r="F99" s="53"/>
      <c r="G99" s="592">
        <f t="shared" si="3"/>
        <v>0</v>
      </c>
      <c r="H99" s="593">
        <f t="shared" si="3"/>
        <v>0</v>
      </c>
    </row>
    <row r="100" spans="1:9" ht="16.5" customHeight="1" x14ac:dyDescent="0.25">
      <c r="A100" s="33">
        <f t="shared" si="2"/>
        <v>93</v>
      </c>
      <c r="B100" s="315" t="s">
        <v>977</v>
      </c>
      <c r="C100" s="53">
        <v>272902.53999999998</v>
      </c>
      <c r="D100" s="53"/>
      <c r="E100" s="53">
        <v>322964.65999999997</v>
      </c>
      <c r="F100" s="53"/>
      <c r="G100" s="592">
        <f t="shared" si="3"/>
        <v>50062.119999999995</v>
      </c>
      <c r="H100" s="593">
        <f t="shared" si="3"/>
        <v>0</v>
      </c>
    </row>
    <row r="101" spans="1:9" x14ac:dyDescent="0.25">
      <c r="A101" s="33">
        <f>A100+1</f>
        <v>94</v>
      </c>
      <c r="B101" s="315" t="s">
        <v>978</v>
      </c>
      <c r="C101" s="53">
        <v>9824.98</v>
      </c>
      <c r="D101" s="53">
        <v>411.32</v>
      </c>
      <c r="E101" s="53">
        <v>12509.55</v>
      </c>
      <c r="F101" s="53">
        <v>3409.62</v>
      </c>
      <c r="G101" s="592">
        <f t="shared" si="3"/>
        <v>2684.5699999999997</v>
      </c>
      <c r="H101" s="593">
        <f t="shared" si="3"/>
        <v>2998.2999999999997</v>
      </c>
    </row>
    <row r="102" spans="1:9" ht="34.5" customHeight="1" thickBot="1" x14ac:dyDescent="0.3">
      <c r="A102" s="34">
        <f t="shared" si="2"/>
        <v>95</v>
      </c>
      <c r="B102" s="534" t="s">
        <v>1167</v>
      </c>
      <c r="C102" s="63">
        <f>C6+C19+C27+C32+C40+C43+C44+C60+C66+C67+C68+C75+C76+C77+C78+C79+C90+C100+C101</f>
        <v>27914954.480000004</v>
      </c>
      <c r="D102" s="63">
        <f t="shared" ref="D102:F102" si="8">D6+D19+D27+D32+D40+D43+D44+D60+D66+D67+D68+D75+D76+D77+D78+D79+D90+D100+D101</f>
        <v>269021.15999999997</v>
      </c>
      <c r="E102" s="63">
        <f t="shared" si="8"/>
        <v>28418459.59</v>
      </c>
      <c r="F102" s="63">
        <f t="shared" si="8"/>
        <v>225715.36000000002</v>
      </c>
      <c r="G102" s="63">
        <f>E102-C102</f>
        <v>503505.10999999568</v>
      </c>
      <c r="H102" s="149">
        <f>F102-D102</f>
        <v>-43305.799999999959</v>
      </c>
      <c r="I102" s="444"/>
    </row>
    <row r="103" spans="1:9" x14ac:dyDescent="0.25">
      <c r="A103" s="4"/>
      <c r="B103" s="535"/>
      <c r="D103" s="388">
        <f>C102+D102-C101-D101</f>
        <v>28173739.340000004</v>
      </c>
      <c r="E103" s="389"/>
      <c r="F103" s="388">
        <f>E102+F102-E101-F101</f>
        <v>28628255.779999997</v>
      </c>
      <c r="I103" s="387" t="s">
        <v>898</v>
      </c>
    </row>
    <row r="104" spans="1:9" x14ac:dyDescent="0.25">
      <c r="B104" s="535"/>
      <c r="I104" s="397" t="s">
        <v>1245</v>
      </c>
    </row>
    <row r="105" spans="1:9" ht="31.5" x14ac:dyDescent="0.25">
      <c r="A105" s="314" t="s">
        <v>808</v>
      </c>
      <c r="B105" s="536" t="s">
        <v>979</v>
      </c>
    </row>
    <row r="107" spans="1:9" x14ac:dyDescent="0.25">
      <c r="A107" s="3" t="s">
        <v>1239</v>
      </c>
      <c r="B107" s="242" t="s">
        <v>1240</v>
      </c>
      <c r="C107" s="247"/>
      <c r="D107" s="242"/>
      <c r="E107" s="242"/>
      <c r="F107" s="242"/>
    </row>
    <row r="108" spans="1:9" x14ac:dyDescent="0.25">
      <c r="B108" s="242" t="s">
        <v>1241</v>
      </c>
      <c r="C108" s="247"/>
      <c r="D108" s="242"/>
      <c r="E108" s="242"/>
      <c r="F108" s="242"/>
    </row>
    <row r="973" spans="6:6" x14ac:dyDescent="0.25">
      <c r="F973" s="1" t="s">
        <v>383</v>
      </c>
    </row>
    <row r="992" spans="4:4" x14ac:dyDescent="0.25">
      <c r="D992" s="1" t="s">
        <v>382</v>
      </c>
    </row>
  </sheetData>
  <mergeCells count="8">
    <mergeCell ref="J58:L58"/>
    <mergeCell ref="A1:H1"/>
    <mergeCell ref="A2:H2"/>
    <mergeCell ref="A3:A4"/>
    <mergeCell ref="B3:B4"/>
    <mergeCell ref="C3:D3"/>
    <mergeCell ref="E3:F3"/>
    <mergeCell ref="G3:H3"/>
  </mergeCells>
  <printOptions gridLines="1"/>
  <pageMargins left="0.74803149606299213" right="0.63" top="0.64" bottom="0.39370078740157483" header="0.39370078740157483" footer="0.23622047244094491"/>
  <pageSetup paperSize="9" scale="61" fitToWidth="3" fitToHeight="3" orientation="landscape" r:id="rId1"/>
  <headerFooter alignWithMargins="0">
    <oddFooter xml:space="preserve">&amp;C &amp;P z &amp;N  </oddFooter>
  </headerFooter>
  <rowBreaks count="2" manualBreakCount="2">
    <brk id="39" max="7" man="1"/>
    <brk id="78"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10">
    <tabColor indexed="42"/>
    <pageSetUpPr fitToPage="1"/>
  </sheetPr>
  <dimension ref="A1:O39"/>
  <sheetViews>
    <sheetView zoomScaleNormal="100" workbookViewId="0">
      <pane xSplit="2" ySplit="6" topLeftCell="C7" activePane="bottomRight" state="frozen"/>
      <selection pane="topRight" activeCell="C1" sqref="C1"/>
      <selection pane="bottomLeft" activeCell="A7" sqref="A7"/>
      <selection pane="bottomRight" activeCell="B24" sqref="B24"/>
    </sheetView>
  </sheetViews>
  <sheetFormatPr defaultRowHeight="15.75" x14ac:dyDescent="0.2"/>
  <cols>
    <col min="1" max="1" width="5.5703125" style="24" customWidth="1"/>
    <col min="2" max="2" width="65.42578125" style="50" customWidth="1"/>
    <col min="3" max="3" width="14.7109375" style="19" customWidth="1"/>
    <col min="4" max="4" width="14" style="19" customWidth="1"/>
    <col min="5" max="5" width="15.85546875" style="19" customWidth="1"/>
    <col min="6" max="6" width="15.7109375" style="19" customWidth="1"/>
    <col min="7" max="7" width="19.140625" style="19" customWidth="1"/>
    <col min="8" max="8" width="18.7109375" style="19" customWidth="1"/>
    <col min="9" max="9" width="16.28515625" style="19" customWidth="1"/>
    <col min="10" max="10" width="17.7109375" style="19" bestFit="1" customWidth="1"/>
    <col min="11" max="11" width="13.28515625" style="19" customWidth="1"/>
    <col min="12" max="13" width="9.85546875" style="19" customWidth="1"/>
    <col min="14" max="14" width="9.140625" style="19" customWidth="1"/>
    <col min="15" max="16384" width="9.140625" style="19"/>
  </cols>
  <sheetData>
    <row r="1" spans="1:15" ht="35.1" customHeight="1" thickBot="1" x14ac:dyDescent="0.25">
      <c r="A1" s="745" t="s">
        <v>1111</v>
      </c>
      <c r="B1" s="746"/>
      <c r="C1" s="746"/>
      <c r="D1" s="746"/>
      <c r="E1" s="746"/>
      <c r="F1" s="746"/>
      <c r="G1" s="746"/>
      <c r="H1" s="746"/>
      <c r="I1" s="746"/>
      <c r="J1" s="746"/>
      <c r="K1" s="746"/>
    </row>
    <row r="2" spans="1:15" ht="35.450000000000003" customHeight="1" thickBot="1" x14ac:dyDescent="0.25">
      <c r="A2" s="726" t="s">
        <v>1262</v>
      </c>
      <c r="B2" s="727"/>
      <c r="C2" s="727"/>
      <c r="D2" s="727"/>
      <c r="E2" s="727"/>
      <c r="F2" s="727"/>
      <c r="G2" s="727"/>
      <c r="H2" s="727"/>
      <c r="I2" s="727"/>
      <c r="J2" s="727"/>
      <c r="K2" s="728"/>
      <c r="L2" s="474"/>
      <c r="M2" s="474"/>
      <c r="N2" s="474"/>
    </row>
    <row r="3" spans="1:15" ht="42.75" customHeight="1" x14ac:dyDescent="0.2">
      <c r="A3" s="756" t="s">
        <v>205</v>
      </c>
      <c r="B3" s="718" t="s">
        <v>233</v>
      </c>
      <c r="C3" s="749" t="s">
        <v>1112</v>
      </c>
      <c r="D3" s="749"/>
      <c r="E3" s="749"/>
      <c r="F3" s="749"/>
      <c r="G3" s="749" t="s">
        <v>743</v>
      </c>
      <c r="H3" s="750" t="s">
        <v>303</v>
      </c>
      <c r="I3" s="749" t="s">
        <v>745</v>
      </c>
      <c r="J3" s="747" t="s">
        <v>746</v>
      </c>
      <c r="K3" s="752" t="s">
        <v>843</v>
      </c>
      <c r="L3" s="736" t="s">
        <v>1005</v>
      </c>
      <c r="M3" s="739" t="s">
        <v>1154</v>
      </c>
      <c r="N3" s="742" t="s">
        <v>1006</v>
      </c>
      <c r="O3" s="530"/>
    </row>
    <row r="4" spans="1:15" ht="34.5" customHeight="1" x14ac:dyDescent="0.2">
      <c r="A4" s="757"/>
      <c r="B4" s="755"/>
      <c r="C4" s="754" t="s">
        <v>231</v>
      </c>
      <c r="D4" s="14" t="s">
        <v>303</v>
      </c>
      <c r="E4" s="754" t="s">
        <v>232</v>
      </c>
      <c r="F4" s="754" t="s">
        <v>183</v>
      </c>
      <c r="G4" s="754"/>
      <c r="H4" s="751"/>
      <c r="I4" s="754"/>
      <c r="J4" s="748"/>
      <c r="K4" s="752"/>
      <c r="L4" s="737"/>
      <c r="M4" s="740"/>
      <c r="N4" s="743"/>
      <c r="O4" s="530"/>
    </row>
    <row r="5" spans="1:15" s="76" customFormat="1" ht="63.75" thickBot="1" x14ac:dyDescent="0.25">
      <c r="A5" s="757"/>
      <c r="B5" s="755"/>
      <c r="C5" s="754"/>
      <c r="D5" s="14" t="s">
        <v>694</v>
      </c>
      <c r="E5" s="754"/>
      <c r="F5" s="754"/>
      <c r="G5" s="754"/>
      <c r="H5" s="14" t="s">
        <v>744</v>
      </c>
      <c r="I5" s="754"/>
      <c r="J5" s="748"/>
      <c r="K5" s="753"/>
      <c r="L5" s="738"/>
      <c r="M5" s="741"/>
      <c r="N5" s="744"/>
      <c r="O5" s="532"/>
    </row>
    <row r="6" spans="1:15" s="77" customFormat="1" ht="18" customHeight="1" thickBot="1" x14ac:dyDescent="0.25">
      <c r="A6" s="143"/>
      <c r="B6" s="65"/>
      <c r="C6" s="16" t="s">
        <v>286</v>
      </c>
      <c r="D6" s="16" t="s">
        <v>287</v>
      </c>
      <c r="E6" s="16" t="s">
        <v>288</v>
      </c>
      <c r="F6" s="16" t="s">
        <v>184</v>
      </c>
      <c r="G6" s="16" t="s">
        <v>289</v>
      </c>
      <c r="H6" s="16" t="s">
        <v>290</v>
      </c>
      <c r="I6" s="16" t="s">
        <v>291</v>
      </c>
      <c r="J6" s="332" t="s">
        <v>185</v>
      </c>
      <c r="K6" s="382" t="s">
        <v>844</v>
      </c>
    </row>
    <row r="7" spans="1:15" s="22" customFormat="1" x14ac:dyDescent="0.2">
      <c r="A7" s="31">
        <v>1</v>
      </c>
      <c r="B7" s="46" t="s">
        <v>282</v>
      </c>
      <c r="C7" s="62">
        <f>SUM(C8:C12)</f>
        <v>514.59999999999991</v>
      </c>
      <c r="D7" s="62">
        <f>SUM(D8:D12)</f>
        <v>512.9</v>
      </c>
      <c r="E7" s="62">
        <f>SUM(E8:E12)</f>
        <v>1</v>
      </c>
      <c r="F7" s="62">
        <f t="shared" ref="F7:F13" si="0">C7+E7</f>
        <v>515.59999999999991</v>
      </c>
      <c r="G7" s="62">
        <f>SUM(G8:G12)</f>
        <v>8768197</v>
      </c>
      <c r="H7" s="62">
        <f>SUM(H8:H12)</f>
        <v>8689030</v>
      </c>
      <c r="I7" s="62">
        <f>SUM(I8:I12)</f>
        <v>326081</v>
      </c>
      <c r="J7" s="162">
        <f t="shared" ref="J7:J13" si="1">G7+I7</f>
        <v>9094278</v>
      </c>
      <c r="K7" s="380">
        <f>IF(F7=0,0,J7/F7/12)</f>
        <v>1469.8535686578746</v>
      </c>
      <c r="L7" s="466">
        <v>1138</v>
      </c>
      <c r="M7" s="467">
        <v>1318</v>
      </c>
      <c r="N7" s="468">
        <v>1628</v>
      </c>
    </row>
    <row r="8" spans="1:15" x14ac:dyDescent="0.2">
      <c r="A8" s="31">
        <v>2</v>
      </c>
      <c r="B8" s="27" t="s">
        <v>845</v>
      </c>
      <c r="C8" s="582">
        <v>67.2</v>
      </c>
      <c r="D8" s="582">
        <v>67.2</v>
      </c>
      <c r="E8" s="582"/>
      <c r="F8" s="62">
        <f t="shared" si="0"/>
        <v>67.2</v>
      </c>
      <c r="G8" s="582">
        <v>1565341</v>
      </c>
      <c r="H8" s="582">
        <v>1552508</v>
      </c>
      <c r="I8" s="582">
        <v>43045</v>
      </c>
      <c r="J8" s="162">
        <f t="shared" si="1"/>
        <v>1608386</v>
      </c>
      <c r="K8" s="380">
        <f t="shared" ref="K8:K30" si="2">IF(F8=0,0,J8/F8/12)</f>
        <v>1994.5262896825395</v>
      </c>
      <c r="L8" s="469">
        <v>1584</v>
      </c>
      <c r="M8" s="465">
        <v>1832</v>
      </c>
      <c r="N8" s="470">
        <v>2196</v>
      </c>
    </row>
    <row r="9" spans="1:15" x14ac:dyDescent="0.2">
      <c r="A9" s="31">
        <v>3</v>
      </c>
      <c r="B9" s="27" t="s">
        <v>234</v>
      </c>
      <c r="C9" s="582">
        <v>152.19999999999999</v>
      </c>
      <c r="D9" s="582">
        <v>152.19999999999999</v>
      </c>
      <c r="E9" s="582"/>
      <c r="F9" s="62">
        <f t="shared" si="0"/>
        <v>152.19999999999999</v>
      </c>
      <c r="G9" s="582">
        <v>2867176</v>
      </c>
      <c r="H9" s="582">
        <v>2843094</v>
      </c>
      <c r="I9" s="582">
        <v>102884</v>
      </c>
      <c r="J9" s="162">
        <f t="shared" si="1"/>
        <v>2970060</v>
      </c>
      <c r="K9" s="380">
        <f t="shared" si="2"/>
        <v>1626.1826544021026</v>
      </c>
      <c r="L9" s="469">
        <v>1354</v>
      </c>
      <c r="M9" s="465">
        <v>1511</v>
      </c>
      <c r="N9" s="470">
        <v>1752</v>
      </c>
    </row>
    <row r="10" spans="1:15" x14ac:dyDescent="0.2">
      <c r="A10" s="31">
        <v>4</v>
      </c>
      <c r="B10" s="27" t="s">
        <v>235</v>
      </c>
      <c r="C10" s="582">
        <v>284.89999999999998</v>
      </c>
      <c r="D10" s="582">
        <v>283.2</v>
      </c>
      <c r="E10" s="582">
        <v>1</v>
      </c>
      <c r="F10" s="62">
        <f t="shared" si="0"/>
        <v>285.89999999999998</v>
      </c>
      <c r="G10" s="582">
        <v>4206290</v>
      </c>
      <c r="H10" s="582">
        <v>4164488</v>
      </c>
      <c r="I10" s="582">
        <v>178094</v>
      </c>
      <c r="J10" s="162">
        <f t="shared" si="1"/>
        <v>4384384</v>
      </c>
      <c r="K10" s="380">
        <f t="shared" si="2"/>
        <v>1277.9480004663635</v>
      </c>
      <c r="L10" s="469">
        <v>1070</v>
      </c>
      <c r="M10" s="465">
        <v>1187</v>
      </c>
      <c r="N10" s="470">
        <v>1339</v>
      </c>
    </row>
    <row r="11" spans="1:15" x14ac:dyDescent="0.2">
      <c r="A11" s="31">
        <v>5</v>
      </c>
      <c r="B11" s="27" t="s">
        <v>236</v>
      </c>
      <c r="C11" s="582"/>
      <c r="D11" s="582"/>
      <c r="E11" s="582"/>
      <c r="F11" s="62">
        <f t="shared" si="0"/>
        <v>0</v>
      </c>
      <c r="G11" s="582"/>
      <c r="H11" s="582"/>
      <c r="I11" s="582"/>
      <c r="J11" s="162">
        <f t="shared" si="1"/>
        <v>0</v>
      </c>
      <c r="K11" s="380">
        <f t="shared" si="2"/>
        <v>0</v>
      </c>
      <c r="L11" s="469"/>
      <c r="M11" s="465"/>
      <c r="N11" s="470"/>
    </row>
    <row r="12" spans="1:15" x14ac:dyDescent="0.2">
      <c r="A12" s="31">
        <v>6</v>
      </c>
      <c r="B12" s="27" t="s">
        <v>237</v>
      </c>
      <c r="C12" s="582">
        <v>10.3</v>
      </c>
      <c r="D12" s="582">
        <v>10.3</v>
      </c>
      <c r="E12" s="582"/>
      <c r="F12" s="62">
        <f t="shared" si="0"/>
        <v>10.3</v>
      </c>
      <c r="G12" s="582">
        <v>129390</v>
      </c>
      <c r="H12" s="582">
        <v>128940</v>
      </c>
      <c r="I12" s="582">
        <v>2058</v>
      </c>
      <c r="J12" s="162">
        <f t="shared" si="1"/>
        <v>131448</v>
      </c>
      <c r="K12" s="380">
        <f t="shared" si="2"/>
        <v>1063.495145631068</v>
      </c>
      <c r="L12" s="469">
        <v>892</v>
      </c>
      <c r="M12" s="465">
        <v>1015</v>
      </c>
      <c r="N12" s="470">
        <v>1109</v>
      </c>
    </row>
    <row r="13" spans="1:15" x14ac:dyDescent="0.2">
      <c r="A13" s="31">
        <v>7</v>
      </c>
      <c r="B13" s="46" t="s">
        <v>64</v>
      </c>
      <c r="C13" s="582">
        <v>75.7</v>
      </c>
      <c r="D13" s="582">
        <v>75.7</v>
      </c>
      <c r="E13" s="582"/>
      <c r="F13" s="62">
        <f t="shared" si="0"/>
        <v>75.7</v>
      </c>
      <c r="G13" s="582">
        <v>904617</v>
      </c>
      <c r="H13" s="582">
        <v>903144</v>
      </c>
      <c r="I13" s="582">
        <v>19575</v>
      </c>
      <c r="J13" s="162">
        <f t="shared" si="1"/>
        <v>924192</v>
      </c>
      <c r="K13" s="380">
        <f t="shared" si="2"/>
        <v>1017.3844121532364</v>
      </c>
      <c r="L13" s="469">
        <v>786</v>
      </c>
      <c r="M13" s="465">
        <v>990</v>
      </c>
      <c r="N13" s="470">
        <v>1171</v>
      </c>
    </row>
    <row r="14" spans="1:15" x14ac:dyDescent="0.2">
      <c r="A14" s="31"/>
      <c r="B14" s="27" t="s">
        <v>303</v>
      </c>
      <c r="C14" s="155"/>
      <c r="D14" s="155"/>
      <c r="E14" s="155"/>
      <c r="F14" s="156"/>
      <c r="G14" s="155"/>
      <c r="H14" s="155"/>
      <c r="I14" s="155"/>
      <c r="J14" s="334"/>
      <c r="K14" s="380"/>
      <c r="L14" s="469"/>
      <c r="M14" s="465"/>
      <c r="N14" s="470"/>
    </row>
    <row r="15" spans="1:15" x14ac:dyDescent="0.2">
      <c r="A15" s="31">
        <v>8</v>
      </c>
      <c r="B15" s="27" t="s">
        <v>68</v>
      </c>
      <c r="C15" s="582">
        <v>28.8</v>
      </c>
      <c r="D15" s="582">
        <v>28.8</v>
      </c>
      <c r="E15" s="582"/>
      <c r="F15" s="62">
        <f t="shared" ref="F15:F21" si="3">C15+E15</f>
        <v>28.8</v>
      </c>
      <c r="G15" s="582">
        <v>390714</v>
      </c>
      <c r="H15" s="582">
        <v>390714</v>
      </c>
      <c r="I15" s="582">
        <v>16723</v>
      </c>
      <c r="J15" s="162">
        <f t="shared" ref="J15:J21" si="4">G15+I15</f>
        <v>407437</v>
      </c>
      <c r="K15" s="380">
        <f t="shared" si="2"/>
        <v>1178.9265046296296</v>
      </c>
      <c r="L15" s="469">
        <v>980</v>
      </c>
      <c r="M15" s="465">
        <v>1104</v>
      </c>
      <c r="N15" s="470">
        <v>1273</v>
      </c>
    </row>
    <row r="16" spans="1:15" x14ac:dyDescent="0.2">
      <c r="A16" s="31">
        <v>9</v>
      </c>
      <c r="B16" s="46" t="s">
        <v>283</v>
      </c>
      <c r="C16" s="62">
        <f>SUM(C17:C19)</f>
        <v>148.1</v>
      </c>
      <c r="D16" s="62">
        <f>SUM(D17:D19)</f>
        <v>148.1</v>
      </c>
      <c r="E16" s="62">
        <f>SUM(E17:E19)</f>
        <v>1.7</v>
      </c>
      <c r="F16" s="62">
        <f t="shared" si="3"/>
        <v>149.79999999999998</v>
      </c>
      <c r="G16" s="62">
        <f>SUM(G17:G19)</f>
        <v>2081147</v>
      </c>
      <c r="H16" s="62">
        <f>SUM(H17:H19)</f>
        <v>2069727</v>
      </c>
      <c r="I16" s="62">
        <f>SUM(I17:I19)</f>
        <v>97168</v>
      </c>
      <c r="J16" s="162">
        <f t="shared" si="4"/>
        <v>2178315</v>
      </c>
      <c r="K16" s="380">
        <f t="shared" si="2"/>
        <v>1211.790720961282</v>
      </c>
      <c r="L16" s="469">
        <v>784</v>
      </c>
      <c r="M16" s="465">
        <v>965</v>
      </c>
      <c r="N16" s="470">
        <v>1251</v>
      </c>
    </row>
    <row r="17" spans="1:14" x14ac:dyDescent="0.2">
      <c r="A17" s="31">
        <v>10</v>
      </c>
      <c r="B17" s="27" t="s">
        <v>238</v>
      </c>
      <c r="C17" s="582">
        <v>57.8</v>
      </c>
      <c r="D17" s="582">
        <v>57.8</v>
      </c>
      <c r="E17" s="582">
        <v>1.7</v>
      </c>
      <c r="F17" s="62">
        <f t="shared" si="3"/>
        <v>59.5</v>
      </c>
      <c r="G17" s="582">
        <v>980515</v>
      </c>
      <c r="H17" s="582">
        <v>980515</v>
      </c>
      <c r="I17" s="582">
        <v>22252</v>
      </c>
      <c r="J17" s="162">
        <f t="shared" si="4"/>
        <v>1002767</v>
      </c>
      <c r="K17" s="380">
        <f t="shared" si="2"/>
        <v>1404.4355742296918</v>
      </c>
      <c r="L17" s="469">
        <v>952</v>
      </c>
      <c r="M17" s="465">
        <v>1058</v>
      </c>
      <c r="N17" s="470">
        <v>1832</v>
      </c>
    </row>
    <row r="18" spans="1:14" x14ac:dyDescent="0.2">
      <c r="A18" s="31">
        <v>11</v>
      </c>
      <c r="B18" s="27" t="s">
        <v>186</v>
      </c>
      <c r="C18" s="582">
        <v>56.3</v>
      </c>
      <c r="D18" s="582">
        <v>56.3</v>
      </c>
      <c r="E18" s="582"/>
      <c r="F18" s="62">
        <f t="shared" si="3"/>
        <v>56.3</v>
      </c>
      <c r="G18" s="582">
        <v>828064</v>
      </c>
      <c r="H18" s="582">
        <v>816644</v>
      </c>
      <c r="I18" s="582">
        <v>59827</v>
      </c>
      <c r="J18" s="162">
        <f t="shared" si="4"/>
        <v>887891</v>
      </c>
      <c r="K18" s="380">
        <f t="shared" si="2"/>
        <v>1314.2258732978094</v>
      </c>
      <c r="L18" s="469">
        <v>871</v>
      </c>
      <c r="M18" s="465">
        <v>974</v>
      </c>
      <c r="N18" s="470">
        <v>1438</v>
      </c>
    </row>
    <row r="19" spans="1:14" x14ac:dyDescent="0.2">
      <c r="A19" s="31">
        <v>12</v>
      </c>
      <c r="B19" s="27" t="s">
        <v>164</v>
      </c>
      <c r="C19" s="582">
        <v>34</v>
      </c>
      <c r="D19" s="582">
        <v>34</v>
      </c>
      <c r="E19" s="582"/>
      <c r="F19" s="62">
        <f t="shared" si="3"/>
        <v>34</v>
      </c>
      <c r="G19" s="582">
        <v>272568</v>
      </c>
      <c r="H19" s="582">
        <v>272568</v>
      </c>
      <c r="I19" s="582">
        <v>15089</v>
      </c>
      <c r="J19" s="162">
        <f t="shared" si="4"/>
        <v>287657</v>
      </c>
      <c r="K19" s="380">
        <f t="shared" si="2"/>
        <v>705.04166666666663</v>
      </c>
      <c r="L19" s="469">
        <v>623</v>
      </c>
      <c r="M19" s="465">
        <v>708</v>
      </c>
      <c r="N19" s="470">
        <v>778</v>
      </c>
    </row>
    <row r="20" spans="1:14" x14ac:dyDescent="0.2">
      <c r="A20" s="31">
        <v>13</v>
      </c>
      <c r="B20" s="46" t="s">
        <v>280</v>
      </c>
      <c r="C20" s="582">
        <v>3.8</v>
      </c>
      <c r="D20" s="582">
        <v>3.7</v>
      </c>
      <c r="E20" s="582"/>
      <c r="F20" s="62">
        <f t="shared" si="3"/>
        <v>3.8</v>
      </c>
      <c r="G20" s="582">
        <v>64586</v>
      </c>
      <c r="H20" s="582">
        <v>61684</v>
      </c>
      <c r="I20" s="582">
        <v>481</v>
      </c>
      <c r="J20" s="162">
        <f t="shared" si="4"/>
        <v>65067</v>
      </c>
      <c r="K20" s="380">
        <f t="shared" si="2"/>
        <v>1426.9078947368423</v>
      </c>
      <c r="L20" s="469">
        <v>1010</v>
      </c>
      <c r="M20" s="465">
        <v>1123</v>
      </c>
      <c r="N20" s="470">
        <v>1653</v>
      </c>
    </row>
    <row r="21" spans="1:14" ht="31.5" x14ac:dyDescent="0.2">
      <c r="A21" s="31">
        <v>14</v>
      </c>
      <c r="B21" s="46" t="s">
        <v>65</v>
      </c>
      <c r="C21" s="583">
        <v>74.5</v>
      </c>
      <c r="D21" s="583">
        <v>74.5</v>
      </c>
      <c r="E21" s="582"/>
      <c r="F21" s="62">
        <f t="shared" si="3"/>
        <v>74.5</v>
      </c>
      <c r="G21" s="583">
        <v>583891</v>
      </c>
      <c r="H21" s="583">
        <v>583891</v>
      </c>
      <c r="I21" s="583">
        <v>18329</v>
      </c>
      <c r="J21" s="162">
        <f t="shared" si="4"/>
        <v>602220</v>
      </c>
      <c r="K21" s="380">
        <f t="shared" si="2"/>
        <v>673.62416107382558</v>
      </c>
      <c r="L21" s="589">
        <v>533</v>
      </c>
      <c r="M21" s="590">
        <v>586</v>
      </c>
      <c r="N21" s="591">
        <v>729</v>
      </c>
    </row>
    <row r="22" spans="1:14" ht="47.25" x14ac:dyDescent="0.2">
      <c r="A22" s="31">
        <v>15</v>
      </c>
      <c r="B22" s="46" t="s">
        <v>324</v>
      </c>
      <c r="C22" s="62">
        <f>SUM(C23:C26)</f>
        <v>5.8</v>
      </c>
      <c r="D22" s="62">
        <f>SUM(D23:D26)</f>
        <v>5.8</v>
      </c>
      <c r="E22" s="62">
        <f>SUM(E23:E26)</f>
        <v>0</v>
      </c>
      <c r="F22" s="62">
        <f>SUM(F27:F27)</f>
        <v>0</v>
      </c>
      <c r="G22" s="62">
        <f>SUM(G23:G26)</f>
        <v>69022</v>
      </c>
      <c r="H22" s="62">
        <f>SUM(H23:H26)</f>
        <v>69022</v>
      </c>
      <c r="I22" s="62">
        <f>SUM(I23:I26)</f>
        <v>0</v>
      </c>
      <c r="J22" s="162">
        <f>SUM(J23:J26)</f>
        <v>69022</v>
      </c>
      <c r="K22" s="380">
        <f t="shared" si="2"/>
        <v>0</v>
      </c>
      <c r="L22" s="31" t="s">
        <v>317</v>
      </c>
      <c r="M22" s="31" t="s">
        <v>317</v>
      </c>
      <c r="N22" s="31" t="s">
        <v>317</v>
      </c>
    </row>
    <row r="23" spans="1:14" x14ac:dyDescent="0.2">
      <c r="A23" s="31" t="s">
        <v>281</v>
      </c>
      <c r="B23" s="47" t="s">
        <v>1269</v>
      </c>
      <c r="C23" s="582">
        <v>5.8</v>
      </c>
      <c r="D23" s="582">
        <v>5.8</v>
      </c>
      <c r="E23" s="582"/>
      <c r="F23" s="62">
        <f t="shared" ref="F23:F29" si="5">C23+E23</f>
        <v>5.8</v>
      </c>
      <c r="G23" s="582">
        <v>69022</v>
      </c>
      <c r="H23" s="582">
        <v>69022</v>
      </c>
      <c r="I23" s="582">
        <v>0</v>
      </c>
      <c r="J23" s="162">
        <f>G23+I23</f>
        <v>69022</v>
      </c>
      <c r="K23" s="380">
        <f t="shared" si="2"/>
        <v>991.69540229885058</v>
      </c>
      <c r="L23" s="31" t="s">
        <v>317</v>
      </c>
      <c r="M23" s="31" t="s">
        <v>317</v>
      </c>
      <c r="N23" s="31" t="s">
        <v>317</v>
      </c>
    </row>
    <row r="24" spans="1:14" x14ac:dyDescent="0.2">
      <c r="A24" s="31" t="s">
        <v>393</v>
      </c>
      <c r="B24" s="47"/>
      <c r="C24" s="582"/>
      <c r="D24" s="582"/>
      <c r="E24" s="582"/>
      <c r="F24" s="62">
        <f t="shared" si="5"/>
        <v>0</v>
      </c>
      <c r="G24" s="582"/>
      <c r="H24" s="582"/>
      <c r="I24" s="582"/>
      <c r="J24" s="162">
        <f>G24+I24</f>
        <v>0</v>
      </c>
      <c r="K24" s="380">
        <f t="shared" si="2"/>
        <v>0</v>
      </c>
      <c r="L24" s="31" t="s">
        <v>317</v>
      </c>
      <c r="M24" s="31" t="s">
        <v>317</v>
      </c>
      <c r="N24" s="31" t="s">
        <v>317</v>
      </c>
    </row>
    <row r="25" spans="1:14" x14ac:dyDescent="0.2">
      <c r="A25" s="31" t="s">
        <v>394</v>
      </c>
      <c r="B25" s="47"/>
      <c r="C25" s="582"/>
      <c r="D25" s="582"/>
      <c r="E25" s="582"/>
      <c r="F25" s="62">
        <f t="shared" si="5"/>
        <v>0</v>
      </c>
      <c r="G25" s="582"/>
      <c r="H25" s="582"/>
      <c r="I25" s="582"/>
      <c r="J25" s="162">
        <f>G25+I25</f>
        <v>0</v>
      </c>
      <c r="K25" s="380">
        <f t="shared" si="2"/>
        <v>0</v>
      </c>
      <c r="L25" s="31" t="s">
        <v>317</v>
      </c>
      <c r="M25" s="31" t="s">
        <v>317</v>
      </c>
      <c r="N25" s="31" t="s">
        <v>317</v>
      </c>
    </row>
    <row r="26" spans="1:14" ht="16.5" customHeight="1" x14ac:dyDescent="0.2">
      <c r="A26" s="31" t="s">
        <v>395</v>
      </c>
      <c r="B26" s="47"/>
      <c r="C26" s="582"/>
      <c r="D26" s="582"/>
      <c r="E26" s="582"/>
      <c r="F26" s="62">
        <f t="shared" si="5"/>
        <v>0</v>
      </c>
      <c r="G26" s="582"/>
      <c r="H26" s="582"/>
      <c r="I26" s="582"/>
      <c r="J26" s="162">
        <f>G26+I26</f>
        <v>0</v>
      </c>
      <c r="K26" s="380">
        <f t="shared" si="2"/>
        <v>0</v>
      </c>
      <c r="L26" s="31" t="s">
        <v>317</v>
      </c>
      <c r="M26" s="31" t="s">
        <v>317</v>
      </c>
      <c r="N26" s="31" t="s">
        <v>317</v>
      </c>
    </row>
    <row r="27" spans="1:14" x14ac:dyDescent="0.2">
      <c r="A27" s="31"/>
      <c r="B27" s="27"/>
      <c r="C27" s="584"/>
      <c r="D27" s="584"/>
      <c r="E27" s="584"/>
      <c r="F27" s="156">
        <f t="shared" si="5"/>
        <v>0</v>
      </c>
      <c r="G27" s="584"/>
      <c r="H27" s="584"/>
      <c r="I27" s="584"/>
      <c r="J27" s="334"/>
      <c r="K27" s="380"/>
      <c r="L27" s="469"/>
      <c r="M27" s="465"/>
      <c r="N27" s="470"/>
    </row>
    <row r="28" spans="1:14" x14ac:dyDescent="0.2">
      <c r="A28" s="31">
        <v>16</v>
      </c>
      <c r="B28" s="46" t="s">
        <v>66</v>
      </c>
      <c r="C28" s="583">
        <v>56.5</v>
      </c>
      <c r="D28" s="583">
        <v>56.5</v>
      </c>
      <c r="E28" s="583"/>
      <c r="F28" s="62">
        <f t="shared" si="5"/>
        <v>56.5</v>
      </c>
      <c r="G28" s="583">
        <v>408218</v>
      </c>
      <c r="H28" s="583">
        <v>408218</v>
      </c>
      <c r="I28" s="583">
        <v>3110</v>
      </c>
      <c r="J28" s="162">
        <f>G28+I28</f>
        <v>411328</v>
      </c>
      <c r="K28" s="380">
        <f t="shared" si="2"/>
        <v>606.67846607669617</v>
      </c>
      <c r="L28" s="589">
        <v>501</v>
      </c>
      <c r="M28" s="590">
        <v>587</v>
      </c>
      <c r="N28" s="591">
        <v>682</v>
      </c>
    </row>
    <row r="29" spans="1:14" x14ac:dyDescent="0.2">
      <c r="A29" s="31">
        <v>17</v>
      </c>
      <c r="B29" s="46" t="s">
        <v>67</v>
      </c>
      <c r="C29" s="582"/>
      <c r="D29" s="582"/>
      <c r="E29" s="582">
        <v>22</v>
      </c>
      <c r="F29" s="62">
        <f t="shared" si="5"/>
        <v>22</v>
      </c>
      <c r="G29" s="582"/>
      <c r="H29" s="582"/>
      <c r="I29" s="582">
        <v>161434</v>
      </c>
      <c r="J29" s="162">
        <f>G29+I29</f>
        <v>161434</v>
      </c>
      <c r="K29" s="380">
        <f t="shared" si="2"/>
        <v>611.49242424242425</v>
      </c>
      <c r="L29" s="469">
        <v>504</v>
      </c>
      <c r="M29" s="465">
        <v>554</v>
      </c>
      <c r="N29" s="470">
        <v>673</v>
      </c>
    </row>
    <row r="30" spans="1:14" ht="16.5" thickBot="1" x14ac:dyDescent="0.25">
      <c r="A30" s="32">
        <v>18</v>
      </c>
      <c r="B30" s="48" t="s">
        <v>325</v>
      </c>
      <c r="C30" s="63">
        <f t="shared" ref="C30:J30" si="6">C7+C13+C16+C20+C21+C28+C29</f>
        <v>873.19999999999993</v>
      </c>
      <c r="D30" s="63">
        <f t="shared" si="6"/>
        <v>871.40000000000009</v>
      </c>
      <c r="E30" s="63">
        <f t="shared" si="6"/>
        <v>24.7</v>
      </c>
      <c r="F30" s="63">
        <f t="shared" si="6"/>
        <v>897.89999999999986</v>
      </c>
      <c r="G30" s="63">
        <f t="shared" si="6"/>
        <v>12810656</v>
      </c>
      <c r="H30" s="63">
        <f t="shared" si="6"/>
        <v>12715694</v>
      </c>
      <c r="I30" s="63">
        <f t="shared" si="6"/>
        <v>626178</v>
      </c>
      <c r="J30" s="163">
        <f t="shared" si="6"/>
        <v>13436834</v>
      </c>
      <c r="K30" s="381">
        <f t="shared" si="2"/>
        <v>1247.0611055425625</v>
      </c>
      <c r="L30" s="471">
        <v>777</v>
      </c>
      <c r="M30" s="472">
        <v>1149</v>
      </c>
      <c r="N30" s="473">
        <v>1447</v>
      </c>
    </row>
    <row r="31" spans="1:14" ht="16.5" thickBot="1" x14ac:dyDescent="0.25">
      <c r="A31" s="18"/>
      <c r="B31" s="18"/>
      <c r="C31" s="21"/>
      <c r="D31" s="18"/>
      <c r="E31" s="18"/>
      <c r="F31" s="21"/>
      <c r="G31" s="21"/>
      <c r="H31" s="21"/>
      <c r="I31" s="21"/>
      <c r="J31" s="21"/>
    </row>
    <row r="32" spans="1:14" ht="16.5" thickBot="1" x14ac:dyDescent="0.3">
      <c r="A32" s="730" t="s">
        <v>10</v>
      </c>
      <c r="B32" s="731"/>
      <c r="C32" s="731"/>
      <c r="D32" s="731"/>
      <c r="E32" s="731"/>
      <c r="F32" s="731"/>
      <c r="G32" s="731"/>
      <c r="H32" s="731"/>
      <c r="I32" s="731"/>
      <c r="J32" s="731"/>
      <c r="K32" s="477"/>
      <c r="L32" s="533" t="s">
        <v>1007</v>
      </c>
      <c r="M32" s="475"/>
      <c r="N32" s="476"/>
    </row>
    <row r="33" spans="1:13" x14ac:dyDescent="0.25">
      <c r="A33" s="733" t="s">
        <v>846</v>
      </c>
      <c r="B33" s="734"/>
      <c r="C33" s="734"/>
      <c r="D33" s="734"/>
      <c r="E33" s="734"/>
      <c r="F33" s="734"/>
      <c r="G33" s="734"/>
      <c r="H33" s="734"/>
      <c r="I33" s="734"/>
      <c r="J33" s="735"/>
    </row>
    <row r="34" spans="1:13" ht="50.25" customHeight="1" x14ac:dyDescent="0.2">
      <c r="B34" s="732" t="s">
        <v>748</v>
      </c>
      <c r="C34" s="732"/>
      <c r="D34" s="732"/>
      <c r="E34" s="732"/>
      <c r="F34" s="732"/>
      <c r="G34" s="732"/>
      <c r="H34" s="732"/>
      <c r="I34" s="732"/>
      <c r="J34" s="732"/>
      <c r="M34" s="667" t="s">
        <v>1244</v>
      </c>
    </row>
    <row r="35" spans="1:13" x14ac:dyDescent="0.2">
      <c r="B35" s="235" t="s">
        <v>724</v>
      </c>
    </row>
    <row r="36" spans="1:13" x14ac:dyDescent="0.2">
      <c r="B36" s="235" t="s">
        <v>725</v>
      </c>
    </row>
    <row r="37" spans="1:13" x14ac:dyDescent="0.2">
      <c r="B37" s="235" t="s">
        <v>726</v>
      </c>
    </row>
    <row r="39" spans="1:13" x14ac:dyDescent="0.25">
      <c r="B39" s="730" t="s">
        <v>1243</v>
      </c>
      <c r="C39" s="731"/>
      <c r="D39" s="731"/>
      <c r="E39" s="731"/>
      <c r="F39" s="731"/>
      <c r="G39" s="731"/>
      <c r="H39" s="731"/>
      <c r="I39" s="731"/>
      <c r="J39" s="731"/>
      <c r="K39" s="731"/>
    </row>
  </sheetData>
  <mergeCells count="20">
    <mergeCell ref="M3:M5"/>
    <mergeCell ref="N3:N5"/>
    <mergeCell ref="A1:K1"/>
    <mergeCell ref="A2:K2"/>
    <mergeCell ref="J3:J5"/>
    <mergeCell ref="C3:F3"/>
    <mergeCell ref="H3:H4"/>
    <mergeCell ref="K3:K5"/>
    <mergeCell ref="G3:G5"/>
    <mergeCell ref="I3:I5"/>
    <mergeCell ref="C4:C5"/>
    <mergeCell ref="E4:E5"/>
    <mergeCell ref="F4:F5"/>
    <mergeCell ref="B3:B5"/>
    <mergeCell ref="A3:A5"/>
    <mergeCell ref="B39:K39"/>
    <mergeCell ref="A32:J32"/>
    <mergeCell ref="B34:J34"/>
    <mergeCell ref="A33:J33"/>
    <mergeCell ref="L3:L5"/>
  </mergeCells>
  <phoneticPr fontId="0" type="noConversion"/>
  <printOptions gridLines="1"/>
  <pageMargins left="0.47244094488188981" right="0.31496062992125984" top="0.74803149606299213" bottom="0.39370078740157483" header="0.51181102362204722" footer="0.27559055118110237"/>
  <pageSetup paperSize="9" scale="5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37"/>
  <sheetViews>
    <sheetView tabSelected="1" zoomScaleNormal="100" workbookViewId="0">
      <pane xSplit="2" ySplit="6" topLeftCell="C7" activePane="bottomRight" state="frozen"/>
      <selection pane="topRight" activeCell="C1" sqref="C1"/>
      <selection pane="bottomLeft" activeCell="A7" sqref="A7"/>
      <selection pane="bottomRight" activeCell="B24" sqref="B24"/>
    </sheetView>
  </sheetViews>
  <sheetFormatPr defaultRowHeight="15.75" x14ac:dyDescent="0.2"/>
  <cols>
    <col min="1" max="1" width="5.5703125" style="24" customWidth="1"/>
    <col min="2" max="2" width="60.28515625" style="50" customWidth="1"/>
    <col min="3" max="3" width="14.7109375" style="19" customWidth="1"/>
    <col min="4" max="4" width="14" style="19" customWidth="1"/>
    <col min="5" max="5" width="15.85546875" style="19" customWidth="1"/>
    <col min="6" max="6" width="15.7109375" style="19" customWidth="1"/>
    <col min="7" max="7" width="19.140625" style="19" customWidth="1"/>
    <col min="8" max="8" width="18.7109375" style="19" customWidth="1"/>
    <col min="9" max="9" width="16.28515625" style="19" customWidth="1"/>
    <col min="10" max="10" width="17.7109375" style="19" bestFit="1" customWidth="1"/>
    <col min="11" max="11" width="13.28515625" style="19" customWidth="1"/>
    <col min="12" max="12" width="12.42578125" style="19" customWidth="1"/>
    <col min="13" max="13" width="9.7109375" style="19" customWidth="1"/>
    <col min="14" max="14" width="9" style="19" customWidth="1"/>
    <col min="15" max="15" width="8.7109375" style="19" customWidth="1"/>
    <col min="16" max="16" width="3.5703125" style="19" customWidth="1"/>
    <col min="17" max="18" width="3.85546875" style="19" customWidth="1"/>
    <col min="19" max="16384" width="9.140625" style="19"/>
  </cols>
  <sheetData>
    <row r="1" spans="1:15" ht="35.1" customHeight="1" thickBot="1" x14ac:dyDescent="0.25">
      <c r="A1" s="761" t="s">
        <v>1113</v>
      </c>
      <c r="B1" s="762"/>
      <c r="C1" s="762"/>
      <c r="D1" s="762"/>
      <c r="E1" s="762"/>
      <c r="F1" s="762"/>
      <c r="G1" s="762"/>
      <c r="H1" s="762"/>
      <c r="I1" s="762"/>
      <c r="J1" s="762"/>
      <c r="K1" s="762"/>
    </row>
    <row r="2" spans="1:15" ht="35.450000000000003" customHeight="1" thickBot="1" x14ac:dyDescent="0.25">
      <c r="A2" s="726" t="s">
        <v>1262</v>
      </c>
      <c r="B2" s="727"/>
      <c r="C2" s="727"/>
      <c r="D2" s="727"/>
      <c r="E2" s="727"/>
      <c r="F2" s="727"/>
      <c r="G2" s="727"/>
      <c r="H2" s="727"/>
      <c r="I2" s="727"/>
      <c r="J2" s="727"/>
      <c r="K2" s="727"/>
      <c r="L2" s="514" t="s">
        <v>889</v>
      </c>
      <c r="M2" s="515"/>
      <c r="N2" s="515"/>
      <c r="O2" s="515"/>
    </row>
    <row r="3" spans="1:15" ht="42.75" customHeight="1" x14ac:dyDescent="0.2">
      <c r="A3" s="756" t="s">
        <v>205</v>
      </c>
      <c r="B3" s="763" t="s">
        <v>1153</v>
      </c>
      <c r="C3" s="749" t="s">
        <v>1114</v>
      </c>
      <c r="D3" s="749"/>
      <c r="E3" s="749"/>
      <c r="F3" s="749"/>
      <c r="G3" s="749" t="s">
        <v>743</v>
      </c>
      <c r="H3" s="750" t="s">
        <v>303</v>
      </c>
      <c r="I3" s="749" t="s">
        <v>745</v>
      </c>
      <c r="J3" s="747" t="s">
        <v>746</v>
      </c>
      <c r="K3" s="765" t="s">
        <v>891</v>
      </c>
      <c r="L3" s="759" t="s">
        <v>890</v>
      </c>
      <c r="M3" s="736" t="s">
        <v>1005</v>
      </c>
      <c r="N3" s="739" t="s">
        <v>1154</v>
      </c>
      <c r="O3" s="742" t="s">
        <v>1006</v>
      </c>
    </row>
    <row r="4" spans="1:15" ht="34.5" customHeight="1" x14ac:dyDescent="0.2">
      <c r="A4" s="757"/>
      <c r="B4" s="764"/>
      <c r="C4" s="754" t="s">
        <v>892</v>
      </c>
      <c r="D4" s="14" t="s">
        <v>303</v>
      </c>
      <c r="E4" s="754" t="s">
        <v>894</v>
      </c>
      <c r="F4" s="754" t="s">
        <v>895</v>
      </c>
      <c r="G4" s="754"/>
      <c r="H4" s="751"/>
      <c r="I4" s="754"/>
      <c r="J4" s="748"/>
      <c r="K4" s="765"/>
      <c r="L4" s="759"/>
      <c r="M4" s="737"/>
      <c r="N4" s="740"/>
      <c r="O4" s="743"/>
    </row>
    <row r="5" spans="1:15" s="76" customFormat="1" ht="63.75" thickBot="1" x14ac:dyDescent="0.25">
      <c r="A5" s="757"/>
      <c r="B5" s="764"/>
      <c r="C5" s="754"/>
      <c r="D5" s="98" t="s">
        <v>893</v>
      </c>
      <c r="E5" s="754"/>
      <c r="F5" s="754"/>
      <c r="G5" s="754"/>
      <c r="H5" s="14" t="s">
        <v>744</v>
      </c>
      <c r="I5" s="754"/>
      <c r="J5" s="748"/>
      <c r="K5" s="766"/>
      <c r="L5" s="760"/>
      <c r="M5" s="738"/>
      <c r="N5" s="741"/>
      <c r="O5" s="744"/>
    </row>
    <row r="6" spans="1:15" s="77" customFormat="1" ht="18" customHeight="1" thickBot="1" x14ac:dyDescent="0.25">
      <c r="A6" s="143"/>
      <c r="B6" s="65"/>
      <c r="C6" s="16" t="s">
        <v>286</v>
      </c>
      <c r="D6" s="16" t="s">
        <v>287</v>
      </c>
      <c r="E6" s="16" t="s">
        <v>288</v>
      </c>
      <c r="F6" s="16" t="s">
        <v>184</v>
      </c>
      <c r="G6" s="16" t="s">
        <v>289</v>
      </c>
      <c r="H6" s="16" t="s">
        <v>290</v>
      </c>
      <c r="I6" s="16" t="s">
        <v>291</v>
      </c>
      <c r="J6" s="332" t="s">
        <v>185</v>
      </c>
      <c r="K6" s="383" t="s">
        <v>844</v>
      </c>
      <c r="L6" s="516" t="s">
        <v>712</v>
      </c>
      <c r="M6" s="517"/>
      <c r="N6" s="517"/>
      <c r="O6" s="517"/>
    </row>
    <row r="7" spans="1:15" s="22" customFormat="1" x14ac:dyDescent="0.2">
      <c r="A7" s="31">
        <v>1</v>
      </c>
      <c r="B7" s="46" t="s">
        <v>282</v>
      </c>
      <c r="C7" s="62">
        <f>SUM(C8:C12)</f>
        <v>290.20000000000005</v>
      </c>
      <c r="D7" s="62">
        <f>SUM(D8:D12)</f>
        <v>290.20000000000005</v>
      </c>
      <c r="E7" s="62">
        <f>SUM(E8:E12)</f>
        <v>0</v>
      </c>
      <c r="F7" s="62">
        <f t="shared" ref="F7:F13" si="0">C7+E7</f>
        <v>290.20000000000005</v>
      </c>
      <c r="G7" s="62">
        <f>SUM(G8:G12)</f>
        <v>4794558</v>
      </c>
      <c r="H7" s="62">
        <f>SUM(H8:H12)</f>
        <v>4792858</v>
      </c>
      <c r="I7" s="62">
        <f>SUM(I8:I12)</f>
        <v>166854</v>
      </c>
      <c r="J7" s="162">
        <f t="shared" ref="J7:J13" si="1">G7+I7</f>
        <v>4961412</v>
      </c>
      <c r="K7" s="380">
        <f>IF(F7=0,0,J7/F7/12)</f>
        <v>1424.7105444521019</v>
      </c>
      <c r="L7" s="518">
        <f>IF('T6-Zamestnanci_a_mzdy'!F7-'T6a-Zamestnanci_a_mzdy (ženy)'!F7=0,0,('T6-Zamestnanci_a_mzdy'!J7-'T6a-Zamestnanci_a_mzdy (ženy)'!J7)/('T6-Zamestnanci_a_mzdy'!F7-'T6a-Zamestnanci_a_mzdy (ženy)'!F7)/12)</f>
        <v>1527.9747116237806</v>
      </c>
      <c r="M7" s="519">
        <v>1128</v>
      </c>
      <c r="N7" s="520">
        <v>1277</v>
      </c>
      <c r="O7" s="521">
        <v>1584</v>
      </c>
    </row>
    <row r="8" spans="1:15" ht="31.5" x14ac:dyDescent="0.2">
      <c r="A8" s="31">
        <v>2</v>
      </c>
      <c r="B8" s="27" t="s">
        <v>845</v>
      </c>
      <c r="C8" s="585">
        <v>28.2</v>
      </c>
      <c r="D8" s="585">
        <v>28.2</v>
      </c>
      <c r="E8" s="585"/>
      <c r="F8" s="62">
        <f t="shared" si="0"/>
        <v>28.2</v>
      </c>
      <c r="G8" s="154">
        <v>652006</v>
      </c>
      <c r="H8" s="154">
        <v>652006</v>
      </c>
      <c r="I8" s="154">
        <v>25023</v>
      </c>
      <c r="J8" s="162">
        <f t="shared" si="1"/>
        <v>677029</v>
      </c>
      <c r="K8" s="380">
        <f t="shared" ref="K8:K30" si="2">IF(F8=0,0,J8/F8/12)</f>
        <v>2000.6767139479907</v>
      </c>
      <c r="L8" s="518">
        <f>IF('T6-Zamestnanci_a_mzdy'!F8-'T6a-Zamestnanci_a_mzdy (ženy)'!F8=0,0,('T6-Zamestnanci_a_mzdy'!J8-'T6a-Zamestnanci_a_mzdy (ženy)'!J8)/('T6-Zamestnanci_a_mzdy'!F8-'T6a-Zamestnanci_a_mzdy (ženy)'!F8)/12)</f>
        <v>1990.0790598290598</v>
      </c>
      <c r="M8" s="522">
        <v>1729</v>
      </c>
      <c r="N8" s="523">
        <v>1926</v>
      </c>
      <c r="O8" s="524">
        <v>2160</v>
      </c>
    </row>
    <row r="9" spans="1:15" x14ac:dyDescent="0.2">
      <c r="A9" s="31">
        <v>3</v>
      </c>
      <c r="B9" s="27" t="s">
        <v>234</v>
      </c>
      <c r="C9" s="585">
        <v>79.099999999999994</v>
      </c>
      <c r="D9" s="585">
        <v>79.099999999999994</v>
      </c>
      <c r="E9" s="585"/>
      <c r="F9" s="62">
        <f t="shared" si="0"/>
        <v>79.099999999999994</v>
      </c>
      <c r="G9" s="154">
        <v>1511472</v>
      </c>
      <c r="H9" s="154">
        <v>1509772</v>
      </c>
      <c r="I9" s="154">
        <v>60035</v>
      </c>
      <c r="J9" s="162">
        <f t="shared" si="1"/>
        <v>1571507</v>
      </c>
      <c r="K9" s="380">
        <f t="shared" si="2"/>
        <v>1655.6120943952803</v>
      </c>
      <c r="L9" s="518">
        <f>IF('T6-Zamestnanci_a_mzdy'!F9-'T6a-Zamestnanci_a_mzdy (ženy)'!F9=0,0,('T6-Zamestnanci_a_mzdy'!J9-'T6a-Zamestnanci_a_mzdy (ženy)'!J9)/('T6-Zamestnanci_a_mzdy'!F9-'T6a-Zamestnanci_a_mzdy (ženy)'!F9)/12)</f>
        <v>1594.3376652986778</v>
      </c>
      <c r="M9" s="522">
        <v>1398</v>
      </c>
      <c r="N9" s="523">
        <v>1523</v>
      </c>
      <c r="O9" s="524">
        <v>1770</v>
      </c>
    </row>
    <row r="10" spans="1:15" x14ac:dyDescent="0.2">
      <c r="A10" s="31">
        <v>4</v>
      </c>
      <c r="B10" s="27" t="s">
        <v>235</v>
      </c>
      <c r="C10" s="585">
        <v>177.3</v>
      </c>
      <c r="D10" s="585">
        <v>177.3</v>
      </c>
      <c r="E10" s="585"/>
      <c r="F10" s="62">
        <f t="shared" si="0"/>
        <v>177.3</v>
      </c>
      <c r="G10" s="154">
        <v>2561023</v>
      </c>
      <c r="H10" s="154">
        <v>2561023</v>
      </c>
      <c r="I10" s="154">
        <v>81592</v>
      </c>
      <c r="J10" s="162">
        <f t="shared" si="1"/>
        <v>2642615</v>
      </c>
      <c r="K10" s="380">
        <f t="shared" si="2"/>
        <v>1242.0638277871778</v>
      </c>
      <c r="L10" s="518">
        <f>IF('T6-Zamestnanci_a_mzdy'!F10-'T6a-Zamestnanci_a_mzdy (ženy)'!F10=0,0,('T6-Zamestnanci_a_mzdy'!J10-'T6a-Zamestnanci_a_mzdy (ženy)'!J10)/('T6-Zamestnanci_a_mzdy'!F10-'T6a-Zamestnanci_a_mzdy (ženy)'!F10)/12)</f>
        <v>1336.5323818293436</v>
      </c>
      <c r="M10" s="522">
        <v>1070</v>
      </c>
      <c r="N10" s="523">
        <v>1186</v>
      </c>
      <c r="O10" s="524">
        <v>1317</v>
      </c>
    </row>
    <row r="11" spans="1:15" x14ac:dyDescent="0.2">
      <c r="A11" s="31">
        <v>5</v>
      </c>
      <c r="B11" s="27" t="s">
        <v>236</v>
      </c>
      <c r="C11" s="585"/>
      <c r="D11" s="585"/>
      <c r="E11" s="585"/>
      <c r="F11" s="62">
        <f t="shared" si="0"/>
        <v>0</v>
      </c>
      <c r="G11" s="154"/>
      <c r="H11" s="154"/>
      <c r="I11" s="154"/>
      <c r="J11" s="162">
        <f t="shared" si="1"/>
        <v>0</v>
      </c>
      <c r="K11" s="380">
        <f t="shared" si="2"/>
        <v>0</v>
      </c>
      <c r="L11" s="518">
        <f>IF('T6-Zamestnanci_a_mzdy'!F11-'T6a-Zamestnanci_a_mzdy (ženy)'!F11=0,0,('T6-Zamestnanci_a_mzdy'!J11-'T6a-Zamestnanci_a_mzdy (ženy)'!J11)/('T6-Zamestnanci_a_mzdy'!F11-'T6a-Zamestnanci_a_mzdy (ženy)'!F11)/12)</f>
        <v>0</v>
      </c>
      <c r="M11" s="522"/>
      <c r="N11" s="523"/>
      <c r="O11" s="524"/>
    </row>
    <row r="12" spans="1:15" x14ac:dyDescent="0.2">
      <c r="A12" s="31">
        <v>6</v>
      </c>
      <c r="B12" s="27" t="s">
        <v>237</v>
      </c>
      <c r="C12" s="585">
        <v>5.6</v>
      </c>
      <c r="D12" s="585">
        <v>5.6</v>
      </c>
      <c r="E12" s="585"/>
      <c r="F12" s="62">
        <f t="shared" si="0"/>
        <v>5.6</v>
      </c>
      <c r="G12" s="154">
        <v>70057</v>
      </c>
      <c r="H12" s="154">
        <v>70057</v>
      </c>
      <c r="I12" s="154">
        <v>204</v>
      </c>
      <c r="J12" s="162">
        <f t="shared" si="1"/>
        <v>70261</v>
      </c>
      <c r="K12" s="380">
        <f t="shared" si="2"/>
        <v>1045.5505952380952</v>
      </c>
      <c r="L12" s="518">
        <f>IF('T6-Zamestnanci_a_mzdy'!F12-'T6a-Zamestnanci_a_mzdy (ženy)'!F12=0,0,('T6-Zamestnanci_a_mzdy'!J12-'T6a-Zamestnanci_a_mzdy (ženy)'!J12)/('T6-Zamestnanci_a_mzdy'!F12-'T6a-Zamestnanci_a_mzdy (ženy)'!F12)/12)</f>
        <v>1084.8758865248226</v>
      </c>
      <c r="M12" s="522">
        <v>892</v>
      </c>
      <c r="N12" s="523">
        <v>961</v>
      </c>
      <c r="O12" s="524">
        <v>1129</v>
      </c>
    </row>
    <row r="13" spans="1:15" x14ac:dyDescent="0.2">
      <c r="A13" s="31">
        <v>7</v>
      </c>
      <c r="B13" s="46" t="s">
        <v>64</v>
      </c>
      <c r="C13" s="585">
        <v>37.299999999999997</v>
      </c>
      <c r="D13" s="585">
        <v>37.299999999999997</v>
      </c>
      <c r="E13" s="585"/>
      <c r="F13" s="62">
        <f t="shared" si="0"/>
        <v>37.299999999999997</v>
      </c>
      <c r="G13" s="154">
        <v>401111</v>
      </c>
      <c r="H13" s="154">
        <v>401111</v>
      </c>
      <c r="I13" s="154">
        <v>2936</v>
      </c>
      <c r="J13" s="162">
        <f t="shared" si="1"/>
        <v>404047</v>
      </c>
      <c r="K13" s="380">
        <f t="shared" si="2"/>
        <v>902.69660411081338</v>
      </c>
      <c r="L13" s="518">
        <f>IF('T6-Zamestnanci_a_mzdy'!F13-'T6a-Zamestnanci_a_mzdy (ženy)'!F13=0,0,('T6-Zamestnanci_a_mzdy'!J13-'T6a-Zamestnanci_a_mzdy (ženy)'!J13)/('T6-Zamestnanci_a_mzdy'!F13-'T6a-Zamestnanci_a_mzdy (ženy)'!F13)/12)</f>
        <v>1128.7868923611111</v>
      </c>
      <c r="M13" s="522">
        <v>761</v>
      </c>
      <c r="N13" s="523">
        <v>873</v>
      </c>
      <c r="O13" s="524">
        <v>1006</v>
      </c>
    </row>
    <row r="14" spans="1:15" x14ac:dyDescent="0.2">
      <c r="A14" s="31"/>
      <c r="B14" s="27" t="s">
        <v>303</v>
      </c>
      <c r="C14" s="155"/>
      <c r="D14" s="155"/>
      <c r="E14" s="155"/>
      <c r="F14" s="156"/>
      <c r="G14" s="155"/>
      <c r="H14" s="155"/>
      <c r="I14" s="155"/>
      <c r="J14" s="334"/>
      <c r="K14" s="334"/>
      <c r="L14" s="525"/>
      <c r="M14" s="522"/>
      <c r="N14" s="523"/>
      <c r="O14" s="524"/>
    </row>
    <row r="15" spans="1:15" x14ac:dyDescent="0.2">
      <c r="A15" s="31">
        <v>8</v>
      </c>
      <c r="B15" s="27" t="s">
        <v>68</v>
      </c>
      <c r="C15" s="585">
        <v>5</v>
      </c>
      <c r="D15" s="585">
        <v>5</v>
      </c>
      <c r="E15" s="585"/>
      <c r="F15" s="62">
        <f t="shared" ref="F15:F21" si="3">C15+E15</f>
        <v>5</v>
      </c>
      <c r="G15" s="154">
        <v>64679</v>
      </c>
      <c r="H15" s="154">
        <v>64679</v>
      </c>
      <c r="I15" s="154">
        <v>1430</v>
      </c>
      <c r="J15" s="162">
        <f t="shared" ref="J15:J21" si="4">G15+I15</f>
        <v>66109</v>
      </c>
      <c r="K15" s="380">
        <f t="shared" si="2"/>
        <v>1101.8166666666666</v>
      </c>
      <c r="L15" s="518">
        <f>IF('T6-Zamestnanci_a_mzdy'!F15-'T6a-Zamestnanci_a_mzdy (ženy)'!F15=0,0,('T6-Zamestnanci_a_mzdy'!J15-'T6a-Zamestnanci_a_mzdy (ženy)'!J15)/('T6-Zamestnanci_a_mzdy'!F15-'T6a-Zamestnanci_a_mzdy (ženy)'!F15)/12)</f>
        <v>1195.126050420168</v>
      </c>
      <c r="M15" s="522">
        <v>902</v>
      </c>
      <c r="N15" s="523">
        <v>1085</v>
      </c>
      <c r="O15" s="524">
        <v>1244</v>
      </c>
    </row>
    <row r="16" spans="1:15" x14ac:dyDescent="0.2">
      <c r="A16" s="31">
        <v>9</v>
      </c>
      <c r="B16" s="46" t="s">
        <v>283</v>
      </c>
      <c r="C16" s="62">
        <f>SUM(C17:C19)</f>
        <v>137.69999999999999</v>
      </c>
      <c r="D16" s="62">
        <f>SUM(D17:D19)</f>
        <v>137.69999999999999</v>
      </c>
      <c r="E16" s="62">
        <f>SUM(E17:E19)</f>
        <v>1.7</v>
      </c>
      <c r="F16" s="62">
        <f t="shared" si="3"/>
        <v>139.39999999999998</v>
      </c>
      <c r="G16" s="62">
        <f>SUM(G17:G19)</f>
        <v>1745716</v>
      </c>
      <c r="H16" s="62">
        <f>SUM(H17:H19)</f>
        <v>1745165</v>
      </c>
      <c r="I16" s="62">
        <f>SUM(I17:I19)</f>
        <v>84252</v>
      </c>
      <c r="J16" s="162">
        <f t="shared" si="4"/>
        <v>1829968</v>
      </c>
      <c r="K16" s="380">
        <f t="shared" si="2"/>
        <v>1093.9550454328075</v>
      </c>
      <c r="L16" s="518">
        <f>IF('T6-Zamestnanci_a_mzdy'!F16-'T6a-Zamestnanci_a_mzdy (ženy)'!F16=0,0,('T6-Zamestnanci_a_mzdy'!J16-'T6a-Zamestnanci_a_mzdy (ženy)'!J16)/('T6-Zamestnanci_a_mzdy'!F16-'T6a-Zamestnanci_a_mzdy (ženy)'!F16)/12)</f>
        <v>2791.2419871794859</v>
      </c>
      <c r="M16" s="522">
        <v>764</v>
      </c>
      <c r="N16" s="523">
        <v>947</v>
      </c>
      <c r="O16" s="524">
        <v>1169</v>
      </c>
    </row>
    <row r="17" spans="1:15" x14ac:dyDescent="0.2">
      <c r="A17" s="31">
        <v>10</v>
      </c>
      <c r="B17" s="27" t="s">
        <v>238</v>
      </c>
      <c r="C17" s="585">
        <v>50.7</v>
      </c>
      <c r="D17" s="585">
        <v>50.7</v>
      </c>
      <c r="E17" s="585">
        <v>1.7</v>
      </c>
      <c r="F17" s="62">
        <f t="shared" si="3"/>
        <v>52.400000000000006</v>
      </c>
      <c r="G17" s="582">
        <v>785907</v>
      </c>
      <c r="H17" s="582">
        <v>785907</v>
      </c>
      <c r="I17" s="582">
        <v>27281</v>
      </c>
      <c r="J17" s="162">
        <f t="shared" si="4"/>
        <v>813188</v>
      </c>
      <c r="K17" s="380">
        <f t="shared" si="2"/>
        <v>1293.237913486005</v>
      </c>
      <c r="L17" s="518">
        <f>IF('T6-Zamestnanci_a_mzdy'!F17-'T6a-Zamestnanci_a_mzdy (ženy)'!F17=0,0,('T6-Zamestnanci_a_mzdy'!J17-'T6a-Zamestnanci_a_mzdy (ženy)'!J17)/('T6-Zamestnanci_a_mzdy'!F17-'T6a-Zamestnanci_a_mzdy (ženy)'!F17)/12)</f>
        <v>2225.1056338028188</v>
      </c>
      <c r="M17" s="522">
        <v>948</v>
      </c>
      <c r="N17" s="523">
        <v>1045</v>
      </c>
      <c r="O17" s="524">
        <v>1404</v>
      </c>
    </row>
    <row r="18" spans="1:15" x14ac:dyDescent="0.2">
      <c r="A18" s="31">
        <v>11</v>
      </c>
      <c r="B18" s="27" t="s">
        <v>186</v>
      </c>
      <c r="C18" s="585">
        <v>53</v>
      </c>
      <c r="D18" s="585">
        <v>53</v>
      </c>
      <c r="E18" s="585"/>
      <c r="F18" s="62">
        <f t="shared" si="3"/>
        <v>53</v>
      </c>
      <c r="G18" s="582">
        <v>687241</v>
      </c>
      <c r="H18" s="582">
        <v>686690</v>
      </c>
      <c r="I18" s="582">
        <v>41882</v>
      </c>
      <c r="J18" s="162">
        <f t="shared" si="4"/>
        <v>729123</v>
      </c>
      <c r="K18" s="380">
        <f t="shared" si="2"/>
        <v>1146.4198113207547</v>
      </c>
      <c r="L18" s="518">
        <f>IF('T6-Zamestnanci_a_mzdy'!F18-'T6a-Zamestnanci_a_mzdy (ženy)'!F18=0,0,('T6-Zamestnanci_a_mzdy'!J18-'T6a-Zamestnanci_a_mzdy (ženy)'!J18)/('T6-Zamestnanci_a_mzdy'!F18-'T6a-Zamestnanci_a_mzdy (ženy)'!F18)/12)</f>
        <v>4009.292929292933</v>
      </c>
      <c r="M18" s="522">
        <v>856</v>
      </c>
      <c r="N18" s="523">
        <v>956</v>
      </c>
      <c r="O18" s="524">
        <v>1123</v>
      </c>
    </row>
    <row r="19" spans="1:15" x14ac:dyDescent="0.2">
      <c r="A19" s="31">
        <v>12</v>
      </c>
      <c r="B19" s="27" t="s">
        <v>164</v>
      </c>
      <c r="C19" s="585">
        <v>34</v>
      </c>
      <c r="D19" s="585">
        <v>34</v>
      </c>
      <c r="E19" s="585"/>
      <c r="F19" s="62">
        <f t="shared" si="3"/>
        <v>34</v>
      </c>
      <c r="G19" s="582">
        <v>272568</v>
      </c>
      <c r="H19" s="582">
        <v>272568</v>
      </c>
      <c r="I19" s="582">
        <v>15089</v>
      </c>
      <c r="J19" s="162">
        <f t="shared" si="4"/>
        <v>287657</v>
      </c>
      <c r="K19" s="380">
        <f t="shared" si="2"/>
        <v>705.04166666666663</v>
      </c>
      <c r="L19" s="518">
        <f>IF('T6-Zamestnanci_a_mzdy'!F19-'T6a-Zamestnanci_a_mzdy (ženy)'!F19=0,0,('T6-Zamestnanci_a_mzdy'!J19-'T6a-Zamestnanci_a_mzdy (ženy)'!J19)/('T6-Zamestnanci_a_mzdy'!F19-'T6a-Zamestnanci_a_mzdy (ženy)'!F19)/12)</f>
        <v>0</v>
      </c>
      <c r="M19" s="522">
        <v>623</v>
      </c>
      <c r="N19" s="523">
        <v>708</v>
      </c>
      <c r="O19" s="524">
        <v>778</v>
      </c>
    </row>
    <row r="20" spans="1:15" x14ac:dyDescent="0.2">
      <c r="A20" s="31">
        <v>13</v>
      </c>
      <c r="B20" s="46" t="s">
        <v>280</v>
      </c>
      <c r="C20" s="585">
        <v>2.7</v>
      </c>
      <c r="D20" s="585">
        <v>2.7</v>
      </c>
      <c r="E20" s="585"/>
      <c r="F20" s="62">
        <f t="shared" si="3"/>
        <v>2.7</v>
      </c>
      <c r="G20" s="582">
        <v>42441</v>
      </c>
      <c r="H20" s="582">
        <v>42441</v>
      </c>
      <c r="I20" s="582">
        <v>400</v>
      </c>
      <c r="J20" s="162">
        <f t="shared" si="4"/>
        <v>42841</v>
      </c>
      <c r="K20" s="380">
        <f t="shared" si="2"/>
        <v>1322.2530864197531</v>
      </c>
      <c r="L20" s="518">
        <f>IF('T6-Zamestnanci_a_mzdy'!F20-'T6a-Zamestnanci_a_mzdy (ženy)'!F20=0,0,('T6-Zamestnanci_a_mzdy'!J20-'T6a-Zamestnanci_a_mzdy (ženy)'!J20)/('T6-Zamestnanci_a_mzdy'!F20-'T6a-Zamestnanci_a_mzdy (ženy)'!F20)/12)</f>
        <v>1683.7878787878792</v>
      </c>
      <c r="M20" s="522">
        <v>867</v>
      </c>
      <c r="N20" s="523">
        <v>1010</v>
      </c>
      <c r="O20" s="524">
        <v>1450</v>
      </c>
    </row>
    <row r="21" spans="1:15" ht="31.5" x14ac:dyDescent="0.2">
      <c r="A21" s="31">
        <v>14</v>
      </c>
      <c r="B21" s="46" t="s">
        <v>65</v>
      </c>
      <c r="C21" s="586">
        <v>52.1</v>
      </c>
      <c r="D21" s="586">
        <v>52.1</v>
      </c>
      <c r="E21" s="586"/>
      <c r="F21" s="62">
        <f t="shared" si="3"/>
        <v>52.1</v>
      </c>
      <c r="G21" s="583">
        <v>353071</v>
      </c>
      <c r="H21" s="583">
        <v>353071</v>
      </c>
      <c r="I21" s="583">
        <v>13190</v>
      </c>
      <c r="J21" s="162">
        <f t="shared" si="4"/>
        <v>366261</v>
      </c>
      <c r="K21" s="380">
        <f t="shared" si="2"/>
        <v>585.8301343570057</v>
      </c>
      <c r="L21" s="518">
        <f>IF('T6-Zamestnanci_a_mzdy'!F21-'T6a-Zamestnanci_a_mzdy (ženy)'!F21=0,0,('T6-Zamestnanci_a_mzdy'!J21-'T6a-Zamestnanci_a_mzdy (ženy)'!J21)/('T6-Zamestnanci_a_mzdy'!F21-'T6a-Zamestnanci_a_mzdy (ženy)'!F21)/12)</f>
        <v>877.82366071428578</v>
      </c>
      <c r="M21" s="522">
        <v>507</v>
      </c>
      <c r="N21" s="523">
        <v>558</v>
      </c>
      <c r="O21" s="524">
        <v>655</v>
      </c>
    </row>
    <row r="22" spans="1:15" ht="47.25" x14ac:dyDescent="0.2">
      <c r="A22" s="31">
        <v>15</v>
      </c>
      <c r="B22" s="46" t="s">
        <v>324</v>
      </c>
      <c r="C22" s="62">
        <f>SUM(C23:C26)</f>
        <v>3.6</v>
      </c>
      <c r="D22" s="62">
        <f>SUM(D23:D26)</f>
        <v>3.6</v>
      </c>
      <c r="E22" s="62">
        <f>SUM(E23:E26)</f>
        <v>0</v>
      </c>
      <c r="F22" s="62">
        <f>SUM(F27:F27)</f>
        <v>0</v>
      </c>
      <c r="G22" s="62">
        <f>SUM(G23:G26)</f>
        <v>45398</v>
      </c>
      <c r="H22" s="62">
        <f>SUM(H23:H26)</f>
        <v>45398</v>
      </c>
      <c r="I22" s="62">
        <f>SUM(I23:I26)</f>
        <v>0</v>
      </c>
      <c r="J22" s="162">
        <f>SUM(J23:J26)</f>
        <v>45398</v>
      </c>
      <c r="K22" s="380">
        <f t="shared" si="2"/>
        <v>0</v>
      </c>
      <c r="L22" s="518">
        <f>IF('T6-Zamestnanci_a_mzdy'!F22-'T6a-Zamestnanci_a_mzdy (ženy)'!F22=0,0,('T6-Zamestnanci_a_mzdy'!J22-'T6a-Zamestnanci_a_mzdy (ženy)'!J22)/('T6-Zamestnanci_a_mzdy'!F22-'T6a-Zamestnanci_a_mzdy (ženy)'!F22)/12)</f>
        <v>0</v>
      </c>
      <c r="M22" s="509" t="s">
        <v>317</v>
      </c>
      <c r="N22" s="509" t="s">
        <v>317</v>
      </c>
      <c r="O22" s="509" t="s">
        <v>317</v>
      </c>
    </row>
    <row r="23" spans="1:15" x14ac:dyDescent="0.2">
      <c r="A23" s="31" t="s">
        <v>281</v>
      </c>
      <c r="B23" s="47" t="s">
        <v>1270</v>
      </c>
      <c r="C23" s="585">
        <v>3.6</v>
      </c>
      <c r="D23" s="585">
        <v>3.6</v>
      </c>
      <c r="E23" s="585"/>
      <c r="F23" s="62">
        <f t="shared" ref="F23:F29" si="5">C23+E23</f>
        <v>3.6</v>
      </c>
      <c r="G23" s="154">
        <v>45398</v>
      </c>
      <c r="H23" s="154">
        <v>45398</v>
      </c>
      <c r="I23" s="154"/>
      <c r="J23" s="162">
        <f>G23+I23</f>
        <v>45398</v>
      </c>
      <c r="K23" s="380">
        <f t="shared" si="2"/>
        <v>1050.8796296296296</v>
      </c>
      <c r="L23" s="518">
        <f>IF('T6-Zamestnanci_a_mzdy'!F23-'T6a-Zamestnanci_a_mzdy (ženy)'!F23=0,0,('T6-Zamestnanci_a_mzdy'!J23-'T6a-Zamestnanci_a_mzdy (ženy)'!J23)/('T6-Zamestnanci_a_mzdy'!F23-'T6a-Zamestnanci_a_mzdy (ženy)'!F23)/12)</f>
        <v>894.84848484848499</v>
      </c>
      <c r="M23" s="509" t="s">
        <v>317</v>
      </c>
      <c r="N23" s="509" t="s">
        <v>317</v>
      </c>
      <c r="O23" s="509" t="s">
        <v>317</v>
      </c>
    </row>
    <row r="24" spans="1:15" x14ac:dyDescent="0.2">
      <c r="A24" s="31" t="s">
        <v>393</v>
      </c>
      <c r="B24" s="47"/>
      <c r="C24" s="585"/>
      <c r="D24" s="585"/>
      <c r="E24" s="585"/>
      <c r="F24" s="62">
        <f t="shared" si="5"/>
        <v>0</v>
      </c>
      <c r="G24" s="154"/>
      <c r="H24" s="154"/>
      <c r="I24" s="154"/>
      <c r="J24" s="162">
        <f>G24+I24</f>
        <v>0</v>
      </c>
      <c r="K24" s="380">
        <f t="shared" si="2"/>
        <v>0</v>
      </c>
      <c r="L24" s="518">
        <f>IF('T6-Zamestnanci_a_mzdy'!F24-'T6a-Zamestnanci_a_mzdy (ženy)'!F24=0,0,('T6-Zamestnanci_a_mzdy'!J24-'T6a-Zamestnanci_a_mzdy (ženy)'!J24)/('T6-Zamestnanci_a_mzdy'!F24-'T6a-Zamestnanci_a_mzdy (ženy)'!F24)/12)</f>
        <v>0</v>
      </c>
      <c r="M24" s="509" t="s">
        <v>317</v>
      </c>
      <c r="N24" s="509" t="s">
        <v>317</v>
      </c>
      <c r="O24" s="509" t="s">
        <v>317</v>
      </c>
    </row>
    <row r="25" spans="1:15" x14ac:dyDescent="0.2">
      <c r="A25" s="31" t="s">
        <v>394</v>
      </c>
      <c r="B25" s="47"/>
      <c r="C25" s="585"/>
      <c r="D25" s="585"/>
      <c r="E25" s="585"/>
      <c r="F25" s="62">
        <f t="shared" si="5"/>
        <v>0</v>
      </c>
      <c r="G25" s="154"/>
      <c r="H25" s="588"/>
      <c r="I25" s="154"/>
      <c r="J25" s="162">
        <f>G25+I25</f>
        <v>0</v>
      </c>
      <c r="K25" s="380">
        <f t="shared" si="2"/>
        <v>0</v>
      </c>
      <c r="L25" s="518">
        <f>IF('T6-Zamestnanci_a_mzdy'!F25-'T6a-Zamestnanci_a_mzdy (ženy)'!F25=0,0,('T6-Zamestnanci_a_mzdy'!J25-'T6a-Zamestnanci_a_mzdy (ženy)'!J25)/('T6-Zamestnanci_a_mzdy'!F25-'T6a-Zamestnanci_a_mzdy (ženy)'!F25)/12)</f>
        <v>0</v>
      </c>
      <c r="M25" s="509" t="s">
        <v>317</v>
      </c>
      <c r="N25" s="509" t="s">
        <v>317</v>
      </c>
      <c r="O25" s="509" t="s">
        <v>317</v>
      </c>
    </row>
    <row r="26" spans="1:15" ht="16.5" customHeight="1" x14ac:dyDescent="0.2">
      <c r="A26" s="31" t="s">
        <v>395</v>
      </c>
      <c r="B26" s="47"/>
      <c r="C26" s="585"/>
      <c r="D26" s="585"/>
      <c r="E26" s="585"/>
      <c r="F26" s="62">
        <f t="shared" si="5"/>
        <v>0</v>
      </c>
      <c r="G26" s="154"/>
      <c r="H26" s="154"/>
      <c r="I26" s="154"/>
      <c r="J26" s="162">
        <f>G26+I26</f>
        <v>0</v>
      </c>
      <c r="K26" s="380">
        <f t="shared" si="2"/>
        <v>0</v>
      </c>
      <c r="L26" s="518">
        <f>IF('T6-Zamestnanci_a_mzdy'!F26-'T6a-Zamestnanci_a_mzdy (ženy)'!F26=0,0,('T6-Zamestnanci_a_mzdy'!J26-'T6a-Zamestnanci_a_mzdy (ženy)'!J26)/('T6-Zamestnanci_a_mzdy'!F26-'T6a-Zamestnanci_a_mzdy (ženy)'!F26)/12)</f>
        <v>0</v>
      </c>
      <c r="M26" s="509" t="s">
        <v>317</v>
      </c>
      <c r="N26" s="509" t="s">
        <v>317</v>
      </c>
      <c r="O26" s="509" t="s">
        <v>317</v>
      </c>
    </row>
    <row r="27" spans="1:15" x14ac:dyDescent="0.2">
      <c r="A27" s="31"/>
      <c r="B27" s="27"/>
      <c r="C27" s="587"/>
      <c r="D27" s="587"/>
      <c r="E27" s="587"/>
      <c r="F27" s="156">
        <f t="shared" si="5"/>
        <v>0</v>
      </c>
      <c r="G27" s="155"/>
      <c r="H27" s="155"/>
      <c r="I27" s="155"/>
      <c r="J27" s="334"/>
      <c r="K27" s="334"/>
      <c r="L27" s="525"/>
      <c r="M27" s="522"/>
      <c r="N27" s="523"/>
      <c r="O27" s="524"/>
    </row>
    <row r="28" spans="1:15" x14ac:dyDescent="0.2">
      <c r="A28" s="31">
        <v>16</v>
      </c>
      <c r="B28" s="46" t="s">
        <v>66</v>
      </c>
      <c r="C28" s="586">
        <v>37.200000000000003</v>
      </c>
      <c r="D28" s="586">
        <v>37.200000000000003</v>
      </c>
      <c r="E28" s="586"/>
      <c r="F28" s="62">
        <f t="shared" si="5"/>
        <v>37.200000000000003</v>
      </c>
      <c r="G28" s="583">
        <v>240353</v>
      </c>
      <c r="H28" s="583">
        <v>240353</v>
      </c>
      <c r="I28" s="583">
        <v>0</v>
      </c>
      <c r="J28" s="162">
        <f>G28+I28</f>
        <v>240353</v>
      </c>
      <c r="K28" s="380">
        <f t="shared" si="2"/>
        <v>538.42517921146953</v>
      </c>
      <c r="L28" s="518">
        <f>IF('T6-Zamestnanci_a_mzdy'!F28-'T6a-Zamestnanci_a_mzdy (ženy)'!F28=0,0,('T6-Zamestnanci_a_mzdy'!J28-'T6a-Zamestnanci_a_mzdy (ženy)'!J28)/('T6-Zamestnanci_a_mzdy'!F28-'T6a-Zamestnanci_a_mzdy (ženy)'!F28)/12)</f>
        <v>738.23402417962018</v>
      </c>
      <c r="M28" s="522">
        <v>479</v>
      </c>
      <c r="N28" s="523">
        <v>518</v>
      </c>
      <c r="O28" s="524">
        <v>605</v>
      </c>
    </row>
    <row r="29" spans="1:15" x14ac:dyDescent="0.2">
      <c r="A29" s="31">
        <v>17</v>
      </c>
      <c r="B29" s="46" t="s">
        <v>67</v>
      </c>
      <c r="C29" s="585"/>
      <c r="D29" s="585"/>
      <c r="E29" s="585">
        <v>15.4</v>
      </c>
      <c r="F29" s="62">
        <f t="shared" si="5"/>
        <v>15.4</v>
      </c>
      <c r="G29" s="582">
        <v>0</v>
      </c>
      <c r="H29" s="582">
        <v>0</v>
      </c>
      <c r="I29" s="582">
        <v>101752</v>
      </c>
      <c r="J29" s="162">
        <f>G29+I29</f>
        <v>101752</v>
      </c>
      <c r="K29" s="380">
        <f t="shared" si="2"/>
        <v>550.60606060606062</v>
      </c>
      <c r="L29" s="518">
        <f>IF('T6-Zamestnanci_a_mzdy'!F29-'T6a-Zamestnanci_a_mzdy (ženy)'!F29=0,0,('T6-Zamestnanci_a_mzdy'!J29-'T6a-Zamestnanci_a_mzdy (ženy)'!J29)/('T6-Zamestnanci_a_mzdy'!F29-'T6a-Zamestnanci_a_mzdy (ženy)'!F29)/12)</f>
        <v>753.56060606060612</v>
      </c>
      <c r="M29" s="522">
        <v>504</v>
      </c>
      <c r="N29" s="523">
        <v>541</v>
      </c>
      <c r="O29" s="524">
        <v>587</v>
      </c>
    </row>
    <row r="30" spans="1:15" ht="16.5" thickBot="1" x14ac:dyDescent="0.25">
      <c r="A30" s="32">
        <v>18</v>
      </c>
      <c r="B30" s="48" t="s">
        <v>325</v>
      </c>
      <c r="C30" s="63">
        <f t="shared" ref="C30:J30" si="6">C7+C13+C16+C20+C21+C28+C29</f>
        <v>557.20000000000005</v>
      </c>
      <c r="D30" s="63">
        <f t="shared" si="6"/>
        <v>557.20000000000005</v>
      </c>
      <c r="E30" s="63">
        <f t="shared" si="6"/>
        <v>17.100000000000001</v>
      </c>
      <c r="F30" s="63">
        <f t="shared" si="6"/>
        <v>574.30000000000007</v>
      </c>
      <c r="G30" s="63">
        <f t="shared" si="6"/>
        <v>7577250</v>
      </c>
      <c r="H30" s="63">
        <f t="shared" si="6"/>
        <v>7574999</v>
      </c>
      <c r="I30" s="63">
        <f t="shared" si="6"/>
        <v>369384</v>
      </c>
      <c r="J30" s="163">
        <f t="shared" si="6"/>
        <v>7946634</v>
      </c>
      <c r="K30" s="381">
        <f t="shared" si="2"/>
        <v>1153.0898485112309</v>
      </c>
      <c r="L30" s="526">
        <f>IF('T6-Zamestnanci_a_mzdy'!F30-'T6a-Zamestnanci_a_mzdy (ženy)'!F30=0,0,('T6-Zamestnanci_a_mzdy'!J30-'T6a-Zamestnanci_a_mzdy (ženy)'!J30)/('T6-Zamestnanci_a_mzdy'!F30-'T6a-Zamestnanci_a_mzdy (ženy)'!F30)/12)</f>
        <v>1413.8339513803057</v>
      </c>
      <c r="M30" s="527">
        <v>651</v>
      </c>
      <c r="N30" s="528">
        <v>1089</v>
      </c>
      <c r="O30" s="529">
        <v>1390</v>
      </c>
    </row>
    <row r="31" spans="1:15" x14ac:dyDescent="0.2">
      <c r="A31" s="18"/>
      <c r="B31" s="18"/>
      <c r="C31" s="21"/>
      <c r="D31" s="18"/>
      <c r="E31" s="18"/>
      <c r="F31" s="21"/>
      <c r="G31" s="21"/>
      <c r="H31" s="21"/>
      <c r="I31" s="21"/>
      <c r="J31" s="21"/>
      <c r="L31" s="530"/>
      <c r="M31" s="530"/>
      <c r="N31" s="530"/>
      <c r="O31" s="530"/>
    </row>
    <row r="32" spans="1:15" x14ac:dyDescent="0.25">
      <c r="A32" s="730" t="s">
        <v>10</v>
      </c>
      <c r="B32" s="731"/>
      <c r="C32" s="731"/>
      <c r="D32" s="731"/>
      <c r="E32" s="731"/>
      <c r="F32" s="731"/>
      <c r="G32" s="731"/>
      <c r="H32" s="731"/>
      <c r="I32" s="731"/>
      <c r="J32" s="758"/>
      <c r="L32" s="530"/>
      <c r="M32" s="530"/>
      <c r="N32" s="530"/>
      <c r="O32" s="530"/>
    </row>
    <row r="33" spans="1:15" x14ac:dyDescent="0.25">
      <c r="A33" s="733" t="s">
        <v>846</v>
      </c>
      <c r="B33" s="734"/>
      <c r="C33" s="734"/>
      <c r="D33" s="734"/>
      <c r="E33" s="734"/>
      <c r="F33" s="734"/>
      <c r="G33" s="734"/>
      <c r="H33" s="734"/>
      <c r="I33" s="734"/>
      <c r="J33" s="735"/>
      <c r="L33" s="530"/>
      <c r="M33" s="531" t="s">
        <v>1007</v>
      </c>
      <c r="N33" s="530"/>
      <c r="O33" s="530"/>
    </row>
    <row r="34" spans="1:15" ht="50.25" customHeight="1" x14ac:dyDescent="0.2">
      <c r="B34" s="732" t="s">
        <v>748</v>
      </c>
      <c r="C34" s="732"/>
      <c r="D34" s="732"/>
      <c r="E34" s="732"/>
      <c r="F34" s="732"/>
      <c r="G34" s="732"/>
      <c r="H34" s="732"/>
      <c r="I34" s="732"/>
      <c r="J34" s="732"/>
      <c r="L34" s="530"/>
      <c r="M34" s="667" t="s">
        <v>1244</v>
      </c>
      <c r="N34" s="530"/>
      <c r="O34" s="530"/>
    </row>
    <row r="35" spans="1:15" x14ac:dyDescent="0.2">
      <c r="B35" s="235" t="s">
        <v>724</v>
      </c>
      <c r="L35" s="530"/>
      <c r="M35" s="530"/>
      <c r="N35" s="530"/>
      <c r="O35" s="530"/>
    </row>
    <row r="36" spans="1:15" x14ac:dyDescent="0.2">
      <c r="B36" s="235" t="s">
        <v>725</v>
      </c>
    </row>
    <row r="37" spans="1:15" x14ac:dyDescent="0.2">
      <c r="B37" s="235" t="s">
        <v>726</v>
      </c>
    </row>
  </sheetData>
  <mergeCells count="20">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 ref="N3:N5"/>
    <mergeCell ref="O3:O5"/>
    <mergeCell ref="A32:J32"/>
    <mergeCell ref="A33:J33"/>
    <mergeCell ref="L3:L5"/>
  </mergeCells>
  <printOptions gridLines="1"/>
  <pageMargins left="0.2" right="0.19" top="0.8" bottom="0.39370078740157483" header="0.51181102362204722" footer="0.27559055118110237"/>
  <pageSetup paperSize="9"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G12"/>
  <sheetViews>
    <sheetView zoomScaleNormal="100" workbookViewId="0">
      <pane xSplit="2" ySplit="4" topLeftCell="C5" activePane="bottomRight" state="frozen"/>
      <selection pane="topRight" activeCell="C1" sqref="C1"/>
      <selection pane="bottomLeft" activeCell="A7" sqref="A7"/>
      <selection pane="bottomRight" activeCell="A2" sqref="A2:E2"/>
    </sheetView>
  </sheetViews>
  <sheetFormatPr defaultRowHeight="15.75" x14ac:dyDescent="0.25"/>
  <cols>
    <col min="1" max="1" width="9.140625" style="172"/>
    <col min="2" max="2" width="69.7109375" style="172" customWidth="1"/>
    <col min="3" max="3" width="18" style="172" bestFit="1" customWidth="1"/>
    <col min="4" max="4" width="20.28515625" style="172" bestFit="1" customWidth="1"/>
    <col min="5" max="5" width="26.42578125" style="172" customWidth="1"/>
    <col min="6" max="6" width="15.42578125" style="172" customWidth="1"/>
    <col min="7" max="7" width="12" style="172" customWidth="1"/>
    <col min="8" max="16384" width="9.140625" style="172"/>
  </cols>
  <sheetData>
    <row r="1" spans="1:7" ht="39.75" customHeight="1" thickBot="1" x14ac:dyDescent="0.3">
      <c r="A1" s="767" t="s">
        <v>1176</v>
      </c>
      <c r="B1" s="768"/>
      <c r="C1" s="768"/>
      <c r="D1" s="768"/>
      <c r="E1" s="769"/>
    </row>
    <row r="2" spans="1:7" ht="44.25" customHeight="1" thickBot="1" x14ac:dyDescent="0.3">
      <c r="A2" s="770" t="s">
        <v>1263</v>
      </c>
      <c r="B2" s="771"/>
      <c r="C2" s="771"/>
      <c r="D2" s="771"/>
      <c r="E2" s="772"/>
    </row>
    <row r="3" spans="1:7" ht="65.25" customHeight="1" x14ac:dyDescent="0.25">
      <c r="A3" s="451" t="s">
        <v>205</v>
      </c>
      <c r="B3" s="452" t="s">
        <v>332</v>
      </c>
      <c r="C3" s="453" t="s">
        <v>982</v>
      </c>
      <c r="D3" s="453" t="s">
        <v>1150</v>
      </c>
      <c r="E3" s="454" t="s">
        <v>788</v>
      </c>
    </row>
    <row r="4" spans="1:7" ht="26.25" customHeight="1" x14ac:dyDescent="0.25">
      <c r="A4" s="455"/>
      <c r="B4" s="450"/>
      <c r="C4" s="449" t="s">
        <v>286</v>
      </c>
      <c r="D4" s="449" t="s">
        <v>287</v>
      </c>
      <c r="E4" s="456" t="s">
        <v>981</v>
      </c>
      <c r="G4" s="172" t="s">
        <v>1251</v>
      </c>
    </row>
    <row r="5" spans="1:7" ht="35.25" customHeight="1" thickBot="1" x14ac:dyDescent="0.3">
      <c r="A5" s="460">
        <v>1</v>
      </c>
      <c r="B5" s="461" t="s">
        <v>1151</v>
      </c>
      <c r="C5" s="613">
        <v>1184151.31</v>
      </c>
      <c r="D5" s="613">
        <v>14446.2</v>
      </c>
      <c r="E5" s="614">
        <f>C5+D5</f>
        <v>1198597.51</v>
      </c>
      <c r="F5" s="494">
        <f>'T5 - Analýza nákladov'!E82</f>
        <v>1198597.51</v>
      </c>
      <c r="G5" s="673">
        <v>1198597.51</v>
      </c>
    </row>
    <row r="6" spans="1:7" ht="30.75" customHeight="1" thickTop="1" x14ac:dyDescent="0.25">
      <c r="A6" s="458">
        <v>2</v>
      </c>
      <c r="B6" s="459" t="s">
        <v>1152</v>
      </c>
      <c r="C6" s="615">
        <v>1769</v>
      </c>
      <c r="D6" s="615">
        <v>40</v>
      </c>
      <c r="E6" s="616">
        <f>C6+D6</f>
        <v>1809</v>
      </c>
      <c r="F6" s="462"/>
    </row>
    <row r="7" spans="1:7" ht="31.5" customHeight="1" thickBot="1" x14ac:dyDescent="0.3">
      <c r="A7" s="289">
        <v>3</v>
      </c>
      <c r="B7" s="457" t="s">
        <v>400</v>
      </c>
      <c r="C7" s="384">
        <f>IF(C6=0,0,+C5/C6)</f>
        <v>669.39022611644998</v>
      </c>
      <c r="D7" s="384">
        <f t="shared" ref="D7:E7" si="0">IF(D6=0,0,+D5/D6)</f>
        <v>361.15500000000003</v>
      </c>
      <c r="E7" s="385">
        <f t="shared" si="0"/>
        <v>662.57463239358765</v>
      </c>
      <c r="F7" s="674" t="s">
        <v>1250</v>
      </c>
    </row>
    <row r="9" spans="1:7" ht="51" customHeight="1" x14ac:dyDescent="0.25">
      <c r="A9" s="773" t="s">
        <v>1141</v>
      </c>
      <c r="B9" s="773"/>
    </row>
    <row r="11" spans="1:7" x14ac:dyDescent="0.25">
      <c r="A11" s="464" t="s">
        <v>1001</v>
      </c>
    </row>
    <row r="12" spans="1:7" x14ac:dyDescent="0.25">
      <c r="A12" s="172" t="s">
        <v>1002</v>
      </c>
    </row>
  </sheetData>
  <mergeCells count="3">
    <mergeCell ref="A1:E1"/>
    <mergeCell ref="A2:E2"/>
    <mergeCell ref="A9:B9"/>
  </mergeCells>
  <pageMargins left="0.45" right="0.33" top="0.74803149606299213" bottom="0.74803149606299213" header="0.31496062992125984" footer="0.31496062992125984"/>
  <pageSetup paperSize="9" scale="9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12">
    <tabColor indexed="42"/>
    <pageSetUpPr fitToPage="1"/>
  </sheetPr>
  <dimension ref="A1:H17"/>
  <sheetViews>
    <sheetView zoomScale="90" zoomScaleNormal="90" workbookViewId="0">
      <pane xSplit="2" ySplit="5" topLeftCell="C6" activePane="bottomRight" state="frozen"/>
      <selection pane="topRight" activeCell="C1" sqref="C1"/>
      <selection pane="bottomLeft" activeCell="A6" sqref="A6"/>
      <selection pane="bottomRight" activeCell="A2" sqref="A2:B2"/>
    </sheetView>
  </sheetViews>
  <sheetFormatPr defaultRowHeight="15.75" x14ac:dyDescent="0.2"/>
  <cols>
    <col min="1" max="1" width="8.140625" style="19" customWidth="1"/>
    <col min="2" max="2" width="93.140625" style="72" customWidth="1"/>
    <col min="3" max="3" width="17.28515625" style="19" customWidth="1"/>
    <col min="4" max="4" width="17.140625" style="19" customWidth="1"/>
    <col min="5" max="5" width="15.7109375" style="19" customWidth="1"/>
    <col min="6" max="6" width="18" style="19" customWidth="1"/>
    <col min="7" max="7" width="7.5703125" style="19" customWidth="1"/>
    <col min="8" max="16384" width="9.140625" style="19"/>
  </cols>
  <sheetData>
    <row r="1" spans="1:8" ht="50.1" customHeight="1" thickBot="1" x14ac:dyDescent="0.25">
      <c r="A1" s="780" t="s">
        <v>1115</v>
      </c>
      <c r="B1" s="781"/>
      <c r="C1" s="781"/>
      <c r="D1" s="781"/>
      <c r="E1" s="781"/>
      <c r="F1" s="782"/>
      <c r="G1" s="175"/>
      <c r="H1" s="24"/>
    </row>
    <row r="2" spans="1:8" ht="36.75" customHeight="1" x14ac:dyDescent="0.2">
      <c r="A2" s="726" t="s">
        <v>1258</v>
      </c>
      <c r="B2" s="791"/>
      <c r="C2" s="792" t="s">
        <v>813</v>
      </c>
      <c r="D2" s="792"/>
      <c r="E2" s="792"/>
      <c r="F2" s="793"/>
      <c r="G2" s="176"/>
    </row>
    <row r="3" spans="1:8" ht="33" customHeight="1" x14ac:dyDescent="0.2">
      <c r="A3" s="789" t="s">
        <v>205</v>
      </c>
      <c r="B3" s="787" t="s">
        <v>332</v>
      </c>
      <c r="C3" s="783">
        <v>2017</v>
      </c>
      <c r="D3" s="784"/>
      <c r="E3" s="785">
        <v>2018</v>
      </c>
      <c r="F3" s="786"/>
      <c r="G3" s="176"/>
    </row>
    <row r="4" spans="1:8" ht="69" customHeight="1" x14ac:dyDescent="0.2">
      <c r="A4" s="790"/>
      <c r="B4" s="788"/>
      <c r="C4" s="117" t="s">
        <v>747</v>
      </c>
      <c r="D4" s="117" t="s">
        <v>188</v>
      </c>
      <c r="E4" s="117" t="s">
        <v>747</v>
      </c>
      <c r="F4" s="29" t="s">
        <v>275</v>
      </c>
      <c r="G4" s="176"/>
    </row>
    <row r="5" spans="1:8" x14ac:dyDescent="0.2">
      <c r="A5" s="124"/>
      <c r="B5" s="92"/>
      <c r="C5" s="37" t="s">
        <v>286</v>
      </c>
      <c r="D5" s="37" t="s">
        <v>287</v>
      </c>
      <c r="E5" s="89" t="s">
        <v>288</v>
      </c>
      <c r="F5" s="99" t="s">
        <v>295</v>
      </c>
      <c r="G5" s="176"/>
    </row>
    <row r="6" spans="1:8" ht="38.25" customHeight="1" x14ac:dyDescent="0.2">
      <c r="A6" s="31">
        <v>1</v>
      </c>
      <c r="B6" s="93" t="s">
        <v>73</v>
      </c>
      <c r="C6" s="157">
        <v>939040</v>
      </c>
      <c r="D6" s="158" t="s">
        <v>317</v>
      </c>
      <c r="E6" s="157">
        <v>763870</v>
      </c>
      <c r="F6" s="159" t="s">
        <v>317</v>
      </c>
      <c r="G6" s="176" t="s">
        <v>1252</v>
      </c>
    </row>
    <row r="7" spans="1:8" ht="38.25" customHeight="1" x14ac:dyDescent="0.2">
      <c r="A7" s="31">
        <f>A6+1</f>
        <v>2</v>
      </c>
      <c r="B7" s="93" t="s">
        <v>342</v>
      </c>
      <c r="C7" s="158" t="s">
        <v>317</v>
      </c>
      <c r="D7" s="79">
        <v>5379</v>
      </c>
      <c r="E7" s="158" t="s">
        <v>317</v>
      </c>
      <c r="F7" s="84">
        <v>4264</v>
      </c>
      <c r="G7" s="176"/>
    </row>
    <row r="8" spans="1:8" ht="38.25" customHeight="1" x14ac:dyDescent="0.2">
      <c r="A8" s="31">
        <f>A7+1</f>
        <v>3</v>
      </c>
      <c r="B8" s="93" t="s">
        <v>778</v>
      </c>
      <c r="C8" s="158" t="s">
        <v>317</v>
      </c>
      <c r="D8" s="79">
        <v>760</v>
      </c>
      <c r="E8" s="158" t="s">
        <v>317</v>
      </c>
      <c r="F8" s="84">
        <v>614</v>
      </c>
      <c r="G8" s="176"/>
    </row>
    <row r="9" spans="1:8" ht="35.25" customHeight="1" x14ac:dyDescent="0.2">
      <c r="A9" s="31">
        <f>A8+1</f>
        <v>4</v>
      </c>
      <c r="B9" s="69" t="s">
        <v>701</v>
      </c>
      <c r="C9" s="157">
        <v>441906.66</v>
      </c>
      <c r="D9" s="158" t="s">
        <v>317</v>
      </c>
      <c r="E9" s="160">
        <f>+C11</f>
        <v>272791.65999999992</v>
      </c>
      <c r="F9" s="159" t="s">
        <v>317</v>
      </c>
      <c r="G9" s="176" t="s">
        <v>1252</v>
      </c>
    </row>
    <row r="10" spans="1:8" ht="37.5" customHeight="1" x14ac:dyDescent="0.2">
      <c r="A10" s="31">
        <f>A9+1</f>
        <v>5</v>
      </c>
      <c r="B10" s="69" t="s">
        <v>775</v>
      </c>
      <c r="C10" s="157">
        <v>769925</v>
      </c>
      <c r="D10" s="158" t="s">
        <v>317</v>
      </c>
      <c r="E10" s="161">
        <v>753082</v>
      </c>
      <c r="F10" s="159" t="s">
        <v>317</v>
      </c>
      <c r="G10" s="176" t="s">
        <v>1252</v>
      </c>
    </row>
    <row r="11" spans="1:8" ht="33" customHeight="1" x14ac:dyDescent="0.2">
      <c r="A11" s="31">
        <v>6</v>
      </c>
      <c r="B11" s="69" t="s">
        <v>248</v>
      </c>
      <c r="C11" s="162">
        <f>+C9+C10-C6</f>
        <v>272791.65999999992</v>
      </c>
      <c r="D11" s="158" t="s">
        <v>317</v>
      </c>
      <c r="E11" s="160">
        <f>+E9+E10-E6</f>
        <v>262003.65999999992</v>
      </c>
      <c r="F11" s="159" t="s">
        <v>317</v>
      </c>
      <c r="G11" s="176"/>
    </row>
    <row r="12" spans="1:8" ht="36" customHeight="1" thickBot="1" x14ac:dyDescent="0.25">
      <c r="A12" s="32">
        <v>7</v>
      </c>
      <c r="B12" s="82" t="s">
        <v>249</v>
      </c>
      <c r="C12" s="163">
        <f>IF(C6=0,0,C6/D7)</f>
        <v>174.57519985127348</v>
      </c>
      <c r="D12" s="164" t="s">
        <v>317</v>
      </c>
      <c r="E12" s="163">
        <f>IF(E6=0,0,E6/F7)</f>
        <v>179.1439962476548</v>
      </c>
      <c r="F12" s="165" t="s">
        <v>317</v>
      </c>
      <c r="G12" s="176"/>
    </row>
    <row r="13" spans="1:8" x14ac:dyDescent="0.2">
      <c r="B13" s="21"/>
      <c r="G13" s="176"/>
    </row>
    <row r="14" spans="1:8" x14ac:dyDescent="0.2">
      <c r="A14" s="774" t="s">
        <v>82</v>
      </c>
      <c r="B14" s="775"/>
      <c r="C14" s="775"/>
      <c r="D14" s="775"/>
      <c r="E14" s="775"/>
      <c r="F14" s="776"/>
      <c r="G14" s="176"/>
    </row>
    <row r="15" spans="1:8" x14ac:dyDescent="0.2">
      <c r="A15" s="777" t="s">
        <v>381</v>
      </c>
      <c r="B15" s="778"/>
      <c r="C15" s="778"/>
      <c r="D15" s="778"/>
      <c r="E15" s="778"/>
      <c r="F15" s="779"/>
      <c r="G15" s="176"/>
    </row>
    <row r="17" spans="6:6" x14ac:dyDescent="0.2">
      <c r="F17" s="19" t="s">
        <v>1255</v>
      </c>
    </row>
  </sheetData>
  <mergeCells count="9">
    <mergeCell ref="A14:F14"/>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árok13">
    <tabColor indexed="42"/>
    <pageSetUpPr fitToPage="1"/>
  </sheetPr>
  <dimension ref="A1:H23"/>
  <sheetViews>
    <sheetView workbookViewId="0">
      <pane xSplit="2" ySplit="5" topLeftCell="C6" activePane="bottomRight" state="frozen"/>
      <selection pane="topRight" activeCell="C1" sqref="C1"/>
      <selection pane="bottomLeft" activeCell="A6" sqref="A6"/>
      <selection pane="bottomRight" activeCell="A2" sqref="A2:F2"/>
    </sheetView>
  </sheetViews>
  <sheetFormatPr defaultRowHeight="12.75" x14ac:dyDescent="0.2"/>
  <cols>
    <col min="1" max="1" width="8.28515625" style="91" customWidth="1"/>
    <col min="2" max="2" width="77.7109375" style="91" customWidth="1"/>
    <col min="3" max="6" width="14.7109375" style="91" customWidth="1"/>
    <col min="7" max="16384" width="9.140625" style="91"/>
  </cols>
  <sheetData>
    <row r="1" spans="1:8" ht="50.1" customHeight="1" x14ac:dyDescent="0.2">
      <c r="A1" s="797" t="s">
        <v>1116</v>
      </c>
      <c r="B1" s="798"/>
      <c r="C1" s="798"/>
      <c r="D1" s="798"/>
      <c r="E1" s="798"/>
      <c r="F1" s="799"/>
      <c r="H1" s="118"/>
    </row>
    <row r="2" spans="1:8" ht="33" customHeight="1" x14ac:dyDescent="0.2">
      <c r="A2" s="802" t="s">
        <v>1264</v>
      </c>
      <c r="B2" s="803"/>
      <c r="C2" s="803"/>
      <c r="D2" s="803"/>
      <c r="E2" s="803"/>
      <c r="F2" s="804"/>
    </row>
    <row r="3" spans="1:8" ht="18.75" customHeight="1" x14ac:dyDescent="0.2">
      <c r="A3" s="789" t="s">
        <v>205</v>
      </c>
      <c r="B3" s="755" t="s">
        <v>332</v>
      </c>
      <c r="C3" s="754" t="s">
        <v>783</v>
      </c>
      <c r="D3" s="754"/>
      <c r="E3" s="754" t="s">
        <v>354</v>
      </c>
      <c r="F3" s="801"/>
    </row>
    <row r="4" spans="1:8" ht="18.75" customHeight="1" x14ac:dyDescent="0.2">
      <c r="A4" s="800"/>
      <c r="B4" s="755"/>
      <c r="C4" s="98">
        <v>2017</v>
      </c>
      <c r="D4" s="98">
        <v>2018</v>
      </c>
      <c r="E4" s="14">
        <v>2017</v>
      </c>
      <c r="F4" s="29">
        <v>2018</v>
      </c>
    </row>
    <row r="5" spans="1:8" ht="15.75" x14ac:dyDescent="0.2">
      <c r="A5" s="31"/>
      <c r="B5" s="88"/>
      <c r="C5" s="25" t="s">
        <v>286</v>
      </c>
      <c r="D5" s="25" t="s">
        <v>287</v>
      </c>
      <c r="E5" s="37" t="s">
        <v>288</v>
      </c>
      <c r="F5" s="90" t="s">
        <v>295</v>
      </c>
    </row>
    <row r="6" spans="1:8" ht="31.5" x14ac:dyDescent="0.2">
      <c r="A6" s="31">
        <v>1</v>
      </c>
      <c r="B6" s="347" t="s">
        <v>707</v>
      </c>
      <c r="C6" s="83" t="s">
        <v>317</v>
      </c>
      <c r="D6" s="83" t="s">
        <v>317</v>
      </c>
      <c r="E6" s="559">
        <v>1363</v>
      </c>
      <c r="F6" s="675">
        <v>1505</v>
      </c>
      <c r="G6" s="573" t="s">
        <v>1256</v>
      </c>
    </row>
    <row r="7" spans="1:8" ht="37.5" x14ac:dyDescent="0.2">
      <c r="A7" s="31">
        <f>A6+1</f>
        <v>2</v>
      </c>
      <c r="B7" s="65" t="s">
        <v>343</v>
      </c>
      <c r="C7" s="83" t="s">
        <v>317</v>
      </c>
      <c r="D7" s="83" t="s">
        <v>317</v>
      </c>
      <c r="E7" s="559">
        <v>16326</v>
      </c>
      <c r="F7" s="559">
        <v>15926</v>
      </c>
    </row>
    <row r="8" spans="1:8" ht="15.75" x14ac:dyDescent="0.2">
      <c r="A8" s="31">
        <v>3</v>
      </c>
      <c r="B8" s="81" t="s">
        <v>273</v>
      </c>
      <c r="C8" s="83" t="s">
        <v>317</v>
      </c>
      <c r="D8" s="83" t="s">
        <v>317</v>
      </c>
      <c r="E8" s="62">
        <f>E7/12</f>
        <v>1360.5</v>
      </c>
      <c r="F8" s="147">
        <f>F7/12</f>
        <v>1327.1666666666667</v>
      </c>
    </row>
    <row r="9" spans="1:8" ht="31.5" x14ac:dyDescent="0.2">
      <c r="A9" s="31">
        <f t="shared" ref="A9:A18" si="0">A8+1</f>
        <v>4</v>
      </c>
      <c r="B9" s="65" t="s">
        <v>357</v>
      </c>
      <c r="C9" s="595">
        <v>799250</v>
      </c>
      <c r="D9" s="617">
        <v>792148</v>
      </c>
      <c r="E9" s="83" t="s">
        <v>317</v>
      </c>
      <c r="F9" s="85" t="s">
        <v>317</v>
      </c>
    </row>
    <row r="10" spans="1:8" ht="31.5" x14ac:dyDescent="0.2">
      <c r="A10" s="31">
        <f t="shared" si="0"/>
        <v>5</v>
      </c>
      <c r="B10" s="65" t="s">
        <v>374</v>
      </c>
      <c r="C10" s="560">
        <f>1560+500</f>
        <v>2060</v>
      </c>
      <c r="D10" s="560">
        <v>2260</v>
      </c>
      <c r="E10" s="560">
        <v>18</v>
      </c>
      <c r="F10" s="561">
        <v>20</v>
      </c>
    </row>
    <row r="11" spans="1:8" ht="31.5" x14ac:dyDescent="0.2">
      <c r="A11" s="31">
        <f t="shared" si="0"/>
        <v>6</v>
      </c>
      <c r="B11" s="335" t="s">
        <v>975</v>
      </c>
      <c r="C11" s="148">
        <v>752807</v>
      </c>
      <c r="D11" s="618">
        <v>1029381</v>
      </c>
      <c r="E11" s="83" t="s">
        <v>317</v>
      </c>
      <c r="F11" s="85" t="s">
        <v>317</v>
      </c>
      <c r="G11" s="573" t="s">
        <v>1252</v>
      </c>
    </row>
    <row r="12" spans="1:8" ht="15.75" x14ac:dyDescent="0.2">
      <c r="A12" s="31">
        <f t="shared" si="0"/>
        <v>7</v>
      </c>
      <c r="B12" s="65" t="s">
        <v>355</v>
      </c>
      <c r="C12" s="53">
        <v>99534.080000000002</v>
      </c>
      <c r="D12" s="560">
        <v>99647.41</v>
      </c>
      <c r="E12" s="83" t="s">
        <v>317</v>
      </c>
      <c r="F12" s="85" t="s">
        <v>317</v>
      </c>
    </row>
    <row r="13" spans="1:8" ht="15.75" x14ac:dyDescent="0.2">
      <c r="A13" s="31">
        <f t="shared" si="0"/>
        <v>8</v>
      </c>
      <c r="B13" s="65" t="s">
        <v>375</v>
      </c>
      <c r="C13" s="62">
        <f>SUM(C9:C12)</f>
        <v>1653651.08</v>
      </c>
      <c r="D13" s="62">
        <f>SUM(D9:D12)</f>
        <v>1923436.41</v>
      </c>
      <c r="E13" s="83" t="s">
        <v>317</v>
      </c>
      <c r="F13" s="85" t="s">
        <v>317</v>
      </c>
    </row>
    <row r="14" spans="1:8" ht="15.75" x14ac:dyDescent="0.2">
      <c r="A14" s="31">
        <f t="shared" si="0"/>
        <v>9</v>
      </c>
      <c r="B14" s="65" t="s">
        <v>376</v>
      </c>
      <c r="C14" s="62">
        <f>C15+C16</f>
        <v>1173429.54</v>
      </c>
      <c r="D14" s="62">
        <f>D15+D16</f>
        <v>1351836.65</v>
      </c>
      <c r="E14" s="83" t="s">
        <v>317</v>
      </c>
      <c r="F14" s="85" t="s">
        <v>317</v>
      </c>
    </row>
    <row r="15" spans="1:8" ht="15.75" x14ac:dyDescent="0.2">
      <c r="A15" s="31">
        <f t="shared" si="0"/>
        <v>10</v>
      </c>
      <c r="B15" s="47" t="s">
        <v>60</v>
      </c>
      <c r="C15" s="53">
        <v>534783.9</v>
      </c>
      <c r="D15" s="560">
        <v>550102.91</v>
      </c>
      <c r="E15" s="83" t="s">
        <v>317</v>
      </c>
      <c r="F15" s="85" t="s">
        <v>317</v>
      </c>
    </row>
    <row r="16" spans="1:8" ht="15.75" x14ac:dyDescent="0.2">
      <c r="A16" s="31">
        <f t="shared" si="0"/>
        <v>11</v>
      </c>
      <c r="B16" s="47" t="s">
        <v>61</v>
      </c>
      <c r="C16" s="53">
        <v>638645.64</v>
      </c>
      <c r="D16" s="560">
        <v>801733.74</v>
      </c>
      <c r="E16" s="83" t="s">
        <v>317</v>
      </c>
      <c r="F16" s="85" t="s">
        <v>317</v>
      </c>
    </row>
    <row r="17" spans="1:6" ht="31.5" x14ac:dyDescent="0.2">
      <c r="A17" s="31">
        <f t="shared" si="0"/>
        <v>12</v>
      </c>
      <c r="B17" s="65" t="s">
        <v>377</v>
      </c>
      <c r="C17" s="62">
        <f>+C13-C14</f>
        <v>480221.54000000004</v>
      </c>
      <c r="D17" s="62">
        <f>+D13-D14</f>
        <v>571599.76</v>
      </c>
      <c r="E17" s="83" t="s">
        <v>317</v>
      </c>
      <c r="F17" s="85" t="s">
        <v>317</v>
      </c>
    </row>
    <row r="18" spans="1:6" ht="16.5" thickBot="1" x14ac:dyDescent="0.25">
      <c r="A18" s="32">
        <f t="shared" si="0"/>
        <v>13</v>
      </c>
      <c r="B18" s="96" t="s">
        <v>378</v>
      </c>
      <c r="C18" s="63">
        <f>IF(E8=0,0,C14/E8)</f>
        <v>862.49874310915106</v>
      </c>
      <c r="D18" s="63">
        <f>IF(F8=0,0,D14/F8)</f>
        <v>1018.5884591234458</v>
      </c>
      <c r="E18" s="86" t="s">
        <v>317</v>
      </c>
      <c r="F18" s="87" t="s">
        <v>317</v>
      </c>
    </row>
    <row r="20" spans="1:6" ht="15" x14ac:dyDescent="0.2">
      <c r="A20" s="774" t="s">
        <v>356</v>
      </c>
      <c r="B20" s="775"/>
      <c r="C20" s="775"/>
      <c r="D20" s="775"/>
      <c r="E20" s="775"/>
      <c r="F20" s="776"/>
    </row>
    <row r="21" spans="1:6" ht="35.25" customHeight="1" x14ac:dyDescent="0.2">
      <c r="A21" s="794" t="s">
        <v>87</v>
      </c>
      <c r="B21" s="795"/>
      <c r="C21" s="795"/>
      <c r="D21" s="795"/>
      <c r="E21" s="795"/>
      <c r="F21" s="796"/>
    </row>
    <row r="22" spans="1:6" ht="15.75" customHeight="1" x14ac:dyDescent="0.2">
      <c r="A22" s="573" t="s">
        <v>1235</v>
      </c>
      <c r="D22" s="572"/>
      <c r="E22" s="572"/>
      <c r="F22" s="572"/>
    </row>
    <row r="23" spans="1:6" x14ac:dyDescent="0.2">
      <c r="A23" s="573" t="s">
        <v>1238</v>
      </c>
    </row>
  </sheetData>
  <mergeCells count="8">
    <mergeCell ref="A21:F21"/>
    <mergeCell ref="A1:F1"/>
    <mergeCell ref="A3:A4"/>
    <mergeCell ref="B3:B4"/>
    <mergeCell ref="C3:D3"/>
    <mergeCell ref="E3:F3"/>
    <mergeCell ref="A2:F2"/>
    <mergeCell ref="A20:F20"/>
  </mergeCells>
  <phoneticPr fontId="6" type="noConversion"/>
  <pageMargins left="0.66" right="0.45" top="0.98425196850393704" bottom="0.77" header="0.51181102362204722" footer="0.51181102362204722"/>
  <pageSetup paperSize="9" scale="9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2"/>
  </sheetPr>
  <dimension ref="A1:K29"/>
  <sheetViews>
    <sheetView workbookViewId="0">
      <pane xSplit="2" ySplit="4" topLeftCell="C5" activePane="bottomRight" state="frozen"/>
      <selection pane="topRight" activeCell="C1" sqref="C1"/>
      <selection pane="bottomLeft" activeCell="A5" sqref="A5"/>
      <selection pane="bottomRight" activeCell="J13" sqref="J13"/>
    </sheetView>
  </sheetViews>
  <sheetFormatPr defaultRowHeight="15.75" x14ac:dyDescent="0.25"/>
  <cols>
    <col min="1" max="1" width="8.140625" style="250" customWidth="1"/>
    <col min="2" max="2" width="94" style="273" customWidth="1"/>
    <col min="3" max="3" width="18.7109375" style="250" customWidth="1"/>
    <col min="4" max="4" width="18.5703125" style="250" customWidth="1"/>
    <col min="5" max="5" width="11.42578125" style="251" customWidth="1"/>
    <col min="6" max="16384" width="9.140625" style="250"/>
  </cols>
  <sheetData>
    <row r="1" spans="1:11" ht="50.1" customHeight="1" thickBot="1" x14ac:dyDescent="0.3">
      <c r="A1" s="808" t="s">
        <v>1117</v>
      </c>
      <c r="B1" s="809"/>
      <c r="C1" s="809"/>
      <c r="D1" s="810"/>
      <c r="E1" s="249"/>
    </row>
    <row r="2" spans="1:11" ht="29.25" customHeight="1" x14ac:dyDescent="0.25">
      <c r="A2" s="811" t="s">
        <v>1265</v>
      </c>
      <c r="B2" s="812"/>
      <c r="C2" s="812"/>
      <c r="D2" s="813"/>
    </row>
    <row r="3" spans="1:11" ht="33" customHeight="1" x14ac:dyDescent="0.25">
      <c r="A3" s="252" t="s">
        <v>205</v>
      </c>
      <c r="B3" s="253" t="s">
        <v>332</v>
      </c>
      <c r="C3" s="254">
        <v>2017</v>
      </c>
      <c r="D3" s="255">
        <v>2018</v>
      </c>
    </row>
    <row r="4" spans="1:11" x14ac:dyDescent="0.25">
      <c r="A4" s="256"/>
      <c r="B4" s="257"/>
      <c r="C4" s="258" t="s">
        <v>286</v>
      </c>
      <c r="D4" s="286" t="s">
        <v>287</v>
      </c>
    </row>
    <row r="5" spans="1:11" ht="18.75" x14ac:dyDescent="0.25">
      <c r="A5" s="259">
        <v>1</v>
      </c>
      <c r="B5" s="260" t="s">
        <v>279</v>
      </c>
      <c r="C5" s="261">
        <f>+C6+C9</f>
        <v>195339.94</v>
      </c>
      <c r="D5" s="619">
        <f>D6+D9</f>
        <v>185581.22999999998</v>
      </c>
    </row>
    <row r="6" spans="1:11" ht="18.75" customHeight="1" x14ac:dyDescent="0.25">
      <c r="A6" s="259">
        <f t="shared" ref="A6:A13" si="0">A5+1</f>
        <v>2</v>
      </c>
      <c r="B6" s="260" t="s">
        <v>361</v>
      </c>
      <c r="C6" s="261">
        <f>+C7+C8</f>
        <v>120572.94</v>
      </c>
      <c r="D6" s="619">
        <f>+D7+D8</f>
        <v>117048.23</v>
      </c>
    </row>
    <row r="7" spans="1:11" x14ac:dyDescent="0.25">
      <c r="A7" s="259">
        <f t="shared" si="0"/>
        <v>3</v>
      </c>
      <c r="B7" s="262" t="s">
        <v>359</v>
      </c>
      <c r="C7" s="620">
        <v>120572.94</v>
      </c>
      <c r="D7" s="620">
        <v>117048.23</v>
      </c>
    </row>
    <row r="8" spans="1:11" x14ac:dyDescent="0.25">
      <c r="A8" s="259">
        <f t="shared" si="0"/>
        <v>4</v>
      </c>
      <c r="B8" s="262" t="s">
        <v>360</v>
      </c>
      <c r="C8" s="620">
        <v>0</v>
      </c>
      <c r="D8" s="620">
        <v>0</v>
      </c>
    </row>
    <row r="9" spans="1:11" x14ac:dyDescent="0.25">
      <c r="A9" s="259">
        <f t="shared" si="0"/>
        <v>5</v>
      </c>
      <c r="B9" s="260" t="s">
        <v>250</v>
      </c>
      <c r="C9" s="621">
        <f>+C10+C11-C12</f>
        <v>74767</v>
      </c>
      <c r="D9" s="622">
        <f>+D10+D11-D12</f>
        <v>68533</v>
      </c>
    </row>
    <row r="10" spans="1:11" ht="19.5" customHeight="1" x14ac:dyDescent="0.25">
      <c r="A10" s="259">
        <f t="shared" si="0"/>
        <v>6</v>
      </c>
      <c r="B10" s="262" t="s">
        <v>190</v>
      </c>
      <c r="C10" s="623">
        <v>21573.24</v>
      </c>
      <c r="D10" s="622">
        <f>+C12</f>
        <v>11210.240000000005</v>
      </c>
    </row>
    <row r="11" spans="1:11" x14ac:dyDescent="0.25">
      <c r="A11" s="259">
        <f t="shared" si="0"/>
        <v>7</v>
      </c>
      <c r="B11" s="262" t="s">
        <v>222</v>
      </c>
      <c r="C11" s="620">
        <v>64404</v>
      </c>
      <c r="D11" s="620">
        <v>67533</v>
      </c>
      <c r="E11" s="251" t="s">
        <v>1252</v>
      </c>
    </row>
    <row r="12" spans="1:11" x14ac:dyDescent="0.25">
      <c r="A12" s="259">
        <f t="shared" si="0"/>
        <v>8</v>
      </c>
      <c r="B12" s="262" t="s">
        <v>755</v>
      </c>
      <c r="C12" s="621">
        <f>C10+C11-C20</f>
        <v>11210.240000000005</v>
      </c>
      <c r="D12" s="622">
        <f>D10+D11-D20</f>
        <v>10210.240000000005</v>
      </c>
    </row>
    <row r="13" spans="1:11" ht="30" customHeight="1" x14ac:dyDescent="0.25">
      <c r="A13" s="259">
        <f t="shared" si="0"/>
        <v>9</v>
      </c>
      <c r="B13" s="260" t="s">
        <v>756</v>
      </c>
      <c r="C13" s="624">
        <v>225083.66</v>
      </c>
      <c r="D13" s="624">
        <v>213393.31</v>
      </c>
    </row>
    <row r="14" spans="1:11" x14ac:dyDescent="0.25">
      <c r="A14" s="259"/>
      <c r="B14" s="287" t="s">
        <v>303</v>
      </c>
      <c r="C14" s="625"/>
      <c r="D14" s="625"/>
      <c r="E14" s="263"/>
      <c r="F14" s="264"/>
      <c r="G14" s="264"/>
      <c r="H14" s="264"/>
      <c r="I14" s="264"/>
      <c r="J14" s="264"/>
      <c r="K14" s="264"/>
    </row>
    <row r="15" spans="1:11" ht="18.75" x14ac:dyDescent="0.25">
      <c r="A15" s="259">
        <f>A13+1</f>
        <v>10</v>
      </c>
      <c r="B15" s="288" t="s">
        <v>362</v>
      </c>
      <c r="C15" s="620">
        <v>225083.66</v>
      </c>
      <c r="D15" s="620">
        <v>213393.31</v>
      </c>
    </row>
    <row r="16" spans="1:11" ht="30.75" customHeight="1" x14ac:dyDescent="0.25">
      <c r="A16" s="259">
        <f t="shared" ref="A16:A21" si="1">+A15+1</f>
        <v>11</v>
      </c>
      <c r="B16" s="260" t="s">
        <v>757</v>
      </c>
      <c r="C16" s="261">
        <f>C5-C13</f>
        <v>-29743.72</v>
      </c>
      <c r="D16" s="619">
        <f>D5-D13</f>
        <v>-27812.080000000016</v>
      </c>
    </row>
    <row r="17" spans="1:5" ht="18.75" x14ac:dyDescent="0.25">
      <c r="A17" s="259">
        <f t="shared" si="1"/>
        <v>12</v>
      </c>
      <c r="B17" s="260" t="s">
        <v>758</v>
      </c>
      <c r="C17" s="261">
        <f>C18+C19</f>
        <v>74767</v>
      </c>
      <c r="D17" s="619">
        <f>D18+D19</f>
        <v>68533</v>
      </c>
      <c r="E17" s="251" t="s">
        <v>1252</v>
      </c>
    </row>
    <row r="18" spans="1:5" x14ac:dyDescent="0.25">
      <c r="A18" s="300">
        <f t="shared" si="1"/>
        <v>13</v>
      </c>
      <c r="B18" s="265" t="s">
        <v>879</v>
      </c>
      <c r="C18" s="626">
        <v>74767</v>
      </c>
      <c r="D18" s="626">
        <v>68533</v>
      </c>
    </row>
    <row r="19" spans="1:5" ht="18.75" x14ac:dyDescent="0.25">
      <c r="A19" s="300">
        <f>+A18+1</f>
        <v>14</v>
      </c>
      <c r="B19" s="265" t="s">
        <v>759</v>
      </c>
      <c r="C19" s="626">
        <v>0</v>
      </c>
      <c r="D19" s="626">
        <v>0</v>
      </c>
    </row>
    <row r="20" spans="1:5" x14ac:dyDescent="0.25">
      <c r="A20" s="300">
        <f>+A19+1</f>
        <v>15</v>
      </c>
      <c r="B20" s="260" t="s">
        <v>771</v>
      </c>
      <c r="C20" s="261">
        <f>(C18*1+C19*1)</f>
        <v>74767</v>
      </c>
      <c r="D20" s="619">
        <f>(D18*1+D19*1)</f>
        <v>68533</v>
      </c>
    </row>
    <row r="21" spans="1:5" ht="16.5" thickBot="1" x14ac:dyDescent="0.3">
      <c r="A21" s="301">
        <f t="shared" si="1"/>
        <v>16</v>
      </c>
      <c r="B21" s="266" t="s">
        <v>782</v>
      </c>
      <c r="C21" s="627">
        <f>IF(C18=0,0,C15/C18)</f>
        <v>3.0104679872136102</v>
      </c>
      <c r="D21" s="628">
        <f>IF(D18=0,0,D15/D18)</f>
        <v>3.1137307574453184</v>
      </c>
    </row>
    <row r="22" spans="1:5" s="264" customFormat="1" x14ac:dyDescent="0.25">
      <c r="A22" s="267"/>
      <c r="B22" s="268"/>
      <c r="C22" s="269"/>
      <c r="D22" s="269"/>
      <c r="E22" s="263"/>
    </row>
    <row r="23" spans="1:5" s="271" customFormat="1" x14ac:dyDescent="0.25">
      <c r="A23" s="814" t="s">
        <v>358</v>
      </c>
      <c r="B23" s="815"/>
      <c r="C23" s="815"/>
      <c r="D23" s="816"/>
      <c r="E23" s="270"/>
    </row>
    <row r="24" spans="1:5" s="271" customFormat="1" x14ac:dyDescent="0.25">
      <c r="A24" s="817" t="s">
        <v>693</v>
      </c>
      <c r="B24" s="818"/>
      <c r="C24" s="818"/>
      <c r="D24" s="819"/>
      <c r="E24" s="270"/>
    </row>
    <row r="25" spans="1:5" s="271" customFormat="1" x14ac:dyDescent="0.25">
      <c r="A25" s="820" t="s">
        <v>878</v>
      </c>
      <c r="B25" s="821"/>
      <c r="C25" s="821"/>
      <c r="D25" s="822"/>
      <c r="E25" s="270"/>
    </row>
    <row r="26" spans="1:5" s="271" customFormat="1" x14ac:dyDescent="0.25">
      <c r="A26" s="805" t="s">
        <v>699</v>
      </c>
      <c r="B26" s="806"/>
      <c r="C26" s="806"/>
      <c r="D26" s="807"/>
      <c r="E26" s="270"/>
    </row>
    <row r="27" spans="1:5" s="271" customFormat="1" x14ac:dyDescent="0.25">
      <c r="B27" s="272"/>
      <c r="E27" s="270"/>
    </row>
    <row r="28" spans="1:5" s="271" customFormat="1" x14ac:dyDescent="0.25">
      <c r="B28" s="272"/>
      <c r="D28" s="271" t="s">
        <v>1255</v>
      </c>
      <c r="E28" s="270"/>
    </row>
    <row r="29" spans="1:5" s="271" customFormat="1" x14ac:dyDescent="0.25">
      <c r="B29" s="272"/>
      <c r="E29" s="270"/>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árok15">
    <tabColor indexed="42"/>
    <pageSetUpPr fitToPage="1"/>
  </sheetPr>
  <dimension ref="A1:I23"/>
  <sheetViews>
    <sheetView workbookViewId="0">
      <pane xSplit="2" ySplit="5" topLeftCell="C6" activePane="bottomRight" state="frozen"/>
      <selection pane="topRight" activeCell="C1" sqref="C1"/>
      <selection pane="bottomLeft" activeCell="A6" sqref="A6"/>
      <selection pane="bottomRight" activeCell="A2" sqref="A2:D2"/>
    </sheetView>
  </sheetViews>
  <sheetFormatPr defaultRowHeight="15.75" x14ac:dyDescent="0.25"/>
  <cols>
    <col min="1" max="1" width="9.140625" style="2"/>
    <col min="2" max="2" width="88.7109375" style="8" customWidth="1"/>
    <col min="3" max="3" width="23.42578125" style="2" customWidth="1"/>
    <col min="4" max="4" width="24.42578125" style="2" customWidth="1"/>
    <col min="5" max="5" width="15.28515625" style="218" bestFit="1" customWidth="1"/>
    <col min="6" max="6" width="9.140625" style="218"/>
    <col min="7" max="16384" width="9.140625" style="2"/>
  </cols>
  <sheetData>
    <row r="1" spans="1:6" ht="50.1" customHeight="1" thickBot="1" x14ac:dyDescent="0.3">
      <c r="A1" s="823" t="s">
        <v>1179</v>
      </c>
      <c r="B1" s="824"/>
      <c r="C1" s="824"/>
      <c r="D1" s="825"/>
    </row>
    <row r="2" spans="1:6" ht="27.75" customHeight="1" x14ac:dyDescent="0.25">
      <c r="A2" s="698" t="s">
        <v>1265</v>
      </c>
      <c r="B2" s="699"/>
      <c r="C2" s="699"/>
      <c r="D2" s="700"/>
    </row>
    <row r="3" spans="1:6" ht="18.75" customHeight="1" x14ac:dyDescent="0.25">
      <c r="A3" s="716" t="s">
        <v>205</v>
      </c>
      <c r="B3" s="826" t="s">
        <v>332</v>
      </c>
      <c r="C3" s="827" t="s">
        <v>307</v>
      </c>
      <c r="D3" s="828"/>
    </row>
    <row r="4" spans="1:6" s="5" customFormat="1" ht="19.5" customHeight="1" x14ac:dyDescent="0.2">
      <c r="A4" s="716"/>
      <c r="B4" s="826"/>
      <c r="C4" s="16">
        <v>2017</v>
      </c>
      <c r="D4" s="15">
        <v>2018</v>
      </c>
      <c r="E4" s="219"/>
      <c r="F4" s="219"/>
    </row>
    <row r="5" spans="1:6" s="5" customFormat="1" x14ac:dyDescent="0.2">
      <c r="A5" s="31"/>
      <c r="B5" s="28"/>
      <c r="C5" s="571" t="s">
        <v>286</v>
      </c>
      <c r="D5" s="574" t="s">
        <v>287</v>
      </c>
      <c r="E5" s="219"/>
      <c r="F5" s="219"/>
    </row>
    <row r="6" spans="1:6" s="5" customFormat="1" x14ac:dyDescent="0.2">
      <c r="A6" s="106">
        <v>1</v>
      </c>
      <c r="B6" s="60" t="s">
        <v>214</v>
      </c>
      <c r="C6" s="629">
        <v>549258.93999999994</v>
      </c>
      <c r="D6" s="629">
        <v>793852.11</v>
      </c>
      <c r="E6" s="219"/>
      <c r="F6" s="219"/>
    </row>
    <row r="7" spans="1:6" s="5" customFormat="1" x14ac:dyDescent="0.2">
      <c r="A7" s="106">
        <f t="shared" ref="A7:A20" si="0">A6+1</f>
        <v>2</v>
      </c>
      <c r="B7" s="46" t="s">
        <v>163</v>
      </c>
      <c r="C7" s="51">
        <f>SUM(C8:C13)</f>
        <v>901209.13</v>
      </c>
      <c r="D7" s="52">
        <f>SUM(D8:D13)</f>
        <v>741527.97</v>
      </c>
      <c r="E7" s="219"/>
      <c r="F7" s="219"/>
    </row>
    <row r="8" spans="1:6" s="5" customFormat="1" ht="18.75" x14ac:dyDescent="0.2">
      <c r="A8" s="106">
        <f t="shared" si="0"/>
        <v>3</v>
      </c>
      <c r="B8" s="61" t="s">
        <v>384</v>
      </c>
      <c r="C8" s="630">
        <v>0</v>
      </c>
      <c r="D8" s="630">
        <v>0</v>
      </c>
      <c r="E8" s="219"/>
      <c r="F8" s="219"/>
    </row>
    <row r="9" spans="1:6" s="5" customFormat="1" x14ac:dyDescent="0.2">
      <c r="A9" s="106">
        <f t="shared" si="0"/>
        <v>4</v>
      </c>
      <c r="B9" s="61" t="s">
        <v>387</v>
      </c>
      <c r="C9" s="630">
        <v>888172.13</v>
      </c>
      <c r="D9" s="630">
        <v>735677.97</v>
      </c>
      <c r="E9" s="219"/>
      <c r="F9" s="219"/>
    </row>
    <row r="10" spans="1:6" s="5" customFormat="1" x14ac:dyDescent="0.2">
      <c r="A10" s="106">
        <f t="shared" si="0"/>
        <v>5</v>
      </c>
      <c r="B10" s="61" t="s">
        <v>923</v>
      </c>
      <c r="C10" s="630">
        <v>0</v>
      </c>
      <c r="D10" s="630">
        <v>5850</v>
      </c>
      <c r="E10" s="219"/>
      <c r="F10" s="219"/>
    </row>
    <row r="11" spans="1:6" s="5" customFormat="1" x14ac:dyDescent="0.2">
      <c r="A11" s="106">
        <f t="shared" si="0"/>
        <v>6</v>
      </c>
      <c r="B11" s="61" t="s">
        <v>385</v>
      </c>
      <c r="C11" s="630">
        <v>0</v>
      </c>
      <c r="D11" s="630">
        <v>0</v>
      </c>
      <c r="E11" s="219"/>
      <c r="F11" s="219"/>
    </row>
    <row r="12" spans="1:6" s="5" customFormat="1" x14ac:dyDescent="0.2">
      <c r="A12" s="106">
        <f t="shared" si="0"/>
        <v>7</v>
      </c>
      <c r="B12" s="61" t="s">
        <v>386</v>
      </c>
      <c r="C12" s="630">
        <v>13037</v>
      </c>
      <c r="D12" s="630">
        <v>0</v>
      </c>
      <c r="E12" s="219"/>
      <c r="F12" s="219"/>
    </row>
    <row r="13" spans="1:6" s="5" customFormat="1" ht="19.5" customHeight="1" x14ac:dyDescent="0.2">
      <c r="A13" s="106">
        <f t="shared" si="0"/>
        <v>8</v>
      </c>
      <c r="B13" s="61" t="s">
        <v>388</v>
      </c>
      <c r="C13" s="630">
        <v>0</v>
      </c>
      <c r="D13" s="630">
        <v>0</v>
      </c>
      <c r="E13" s="219"/>
      <c r="F13" s="219"/>
    </row>
    <row r="14" spans="1:6" s="5" customFormat="1" ht="21.75" customHeight="1" x14ac:dyDescent="0.2">
      <c r="A14" s="106">
        <f t="shared" si="0"/>
        <v>9</v>
      </c>
      <c r="B14" s="46" t="s">
        <v>58</v>
      </c>
      <c r="C14" s="51">
        <f>C6+C7</f>
        <v>1450468.0699999998</v>
      </c>
      <c r="D14" s="52">
        <f>D6+D7</f>
        <v>1535380.08</v>
      </c>
      <c r="E14" s="219"/>
      <c r="F14" s="219"/>
    </row>
    <row r="15" spans="1:6" s="5" customFormat="1" ht="40.5" customHeight="1" x14ac:dyDescent="0.2">
      <c r="A15" s="106">
        <f t="shared" si="0"/>
        <v>10</v>
      </c>
      <c r="B15" s="46" t="s">
        <v>263</v>
      </c>
      <c r="C15" s="629">
        <v>372318</v>
      </c>
      <c r="D15" s="629">
        <v>1173500</v>
      </c>
      <c r="E15" s="219"/>
      <c r="F15" s="219"/>
    </row>
    <row r="16" spans="1:6" s="5" customFormat="1" ht="31.5" x14ac:dyDescent="0.2">
      <c r="A16" s="133" t="s">
        <v>714</v>
      </c>
      <c r="B16" s="65" t="s">
        <v>789</v>
      </c>
      <c r="C16" s="629">
        <v>0</v>
      </c>
      <c r="D16" s="629">
        <v>0</v>
      </c>
      <c r="E16" s="219"/>
      <c r="F16" s="219"/>
    </row>
    <row r="17" spans="1:9" s="5" customFormat="1" ht="28.5" customHeight="1" x14ac:dyDescent="0.2">
      <c r="A17" s="106">
        <f>A15+1</f>
        <v>11</v>
      </c>
      <c r="B17" s="46" t="s">
        <v>790</v>
      </c>
      <c r="C17" s="629">
        <v>509668.24</v>
      </c>
      <c r="D17" s="629">
        <v>29529.45</v>
      </c>
      <c r="E17" s="219"/>
      <c r="F17" s="219"/>
    </row>
    <row r="18" spans="1:9" s="5" customFormat="1" ht="23.25" customHeight="1" x14ac:dyDescent="0.2">
      <c r="A18" s="106">
        <f t="shared" si="0"/>
        <v>12</v>
      </c>
      <c r="B18" s="46" t="s">
        <v>262</v>
      </c>
      <c r="C18" s="631"/>
      <c r="D18" s="629"/>
      <c r="E18" s="219"/>
      <c r="F18" s="219"/>
    </row>
    <row r="19" spans="1:9" s="5" customFormat="1" ht="33" customHeight="1" x14ac:dyDescent="0.2">
      <c r="A19" s="106">
        <f t="shared" si="0"/>
        <v>13</v>
      </c>
      <c r="B19" s="46" t="s">
        <v>791</v>
      </c>
      <c r="C19" s="631"/>
      <c r="D19" s="629"/>
      <c r="E19" s="219"/>
      <c r="F19" s="219"/>
    </row>
    <row r="20" spans="1:9" s="5" customFormat="1" ht="21" customHeight="1" thickBot="1" x14ac:dyDescent="0.25">
      <c r="A20" s="107">
        <f t="shared" si="0"/>
        <v>14</v>
      </c>
      <c r="B20" s="48" t="s">
        <v>89</v>
      </c>
      <c r="C20" s="152">
        <f>SUM(C14:C19)</f>
        <v>2332454.3099999996</v>
      </c>
      <c r="D20" s="55">
        <f>SUM(D14:D19)</f>
        <v>2738409.5300000003</v>
      </c>
      <c r="E20" s="219" t="s">
        <v>1257</v>
      </c>
      <c r="F20" s="219"/>
    </row>
    <row r="21" spans="1:9" ht="9" customHeight="1" x14ac:dyDescent="0.25"/>
    <row r="22" spans="1:9" ht="18" customHeight="1" x14ac:dyDescent="0.25">
      <c r="A22" s="774" t="s">
        <v>93</v>
      </c>
      <c r="B22" s="775"/>
      <c r="C22" s="775"/>
      <c r="D22" s="776"/>
    </row>
    <row r="23" spans="1:9" x14ac:dyDescent="0.25">
      <c r="A23" s="794" t="s">
        <v>18</v>
      </c>
      <c r="B23" s="795"/>
      <c r="C23" s="795"/>
      <c r="D23" s="796"/>
      <c r="E23" s="219"/>
      <c r="F23" s="219"/>
      <c r="G23" s="142"/>
      <c r="H23" s="142"/>
      <c r="I23" s="142"/>
    </row>
  </sheetData>
  <mergeCells count="7">
    <mergeCell ref="A23:D23"/>
    <mergeCell ref="A22:D22"/>
    <mergeCell ref="A1:D1"/>
    <mergeCell ref="A3:A4"/>
    <mergeCell ref="B3:B4"/>
    <mergeCell ref="C3:D3"/>
    <mergeCell ref="A2:D2"/>
  </mergeCells>
  <phoneticPr fontId="0" type="noConversion"/>
  <printOptions gridLines="1"/>
  <pageMargins left="0.74803149606299213" right="0.74803149606299213" top="0.98425196850393704" bottom="0.98425196850393704" header="0.51181102362204722" footer="0.51181102362204722"/>
  <pageSetup paperSize="9" scale="9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42"/>
    <pageSetUpPr fitToPage="1"/>
  </sheetPr>
  <dimension ref="A1:J83"/>
  <sheetViews>
    <sheetView zoomScale="80" zoomScaleNormal="80" workbookViewId="0">
      <pane xSplit="2" ySplit="5" topLeftCell="C6" activePane="bottomRight" state="frozen"/>
      <selection pane="topRight" activeCell="C1" sqref="C1"/>
      <selection pane="bottomLeft" activeCell="A6" sqref="A6"/>
      <selection pane="bottomRight" activeCell="A2" sqref="A2:I2"/>
    </sheetView>
  </sheetViews>
  <sheetFormatPr defaultRowHeight="15.75" x14ac:dyDescent="0.25"/>
  <cols>
    <col min="1" max="1" width="7.42578125" style="2" customWidth="1"/>
    <col min="2" max="2" width="51.5703125" style="8" customWidth="1"/>
    <col min="3" max="3" width="17" style="8" customWidth="1"/>
    <col min="4" max="4" width="18.140625" style="2" customWidth="1"/>
    <col min="5" max="5" width="18.5703125" style="2" customWidth="1"/>
    <col min="6" max="6" width="16.28515625" style="2" customWidth="1"/>
    <col min="7" max="7" width="15.28515625" style="2" customWidth="1"/>
    <col min="8" max="8" width="15.7109375" style="2" customWidth="1"/>
    <col min="9" max="9" width="20.140625" style="2" customWidth="1"/>
    <col min="10" max="10" width="11.85546875" style="2" customWidth="1"/>
    <col min="11" max="16384" width="9.140625" style="2"/>
  </cols>
  <sheetData>
    <row r="1" spans="1:10" ht="35.1" customHeight="1" thickBot="1" x14ac:dyDescent="0.3">
      <c r="A1" s="831" t="s">
        <v>1118</v>
      </c>
      <c r="B1" s="832"/>
      <c r="C1" s="832"/>
      <c r="D1" s="832"/>
      <c r="E1" s="832"/>
      <c r="F1" s="832"/>
      <c r="G1" s="832"/>
      <c r="H1" s="832"/>
      <c r="I1" s="833"/>
    </row>
    <row r="2" spans="1:10" ht="35.1" customHeight="1" x14ac:dyDescent="0.25">
      <c r="A2" s="726" t="s">
        <v>1265</v>
      </c>
      <c r="B2" s="727"/>
      <c r="C2" s="727"/>
      <c r="D2" s="727"/>
      <c r="E2" s="727"/>
      <c r="F2" s="727"/>
      <c r="G2" s="727"/>
      <c r="H2" s="727"/>
      <c r="I2" s="728"/>
    </row>
    <row r="3" spans="1:10" s="5" customFormat="1" ht="35.25" customHeight="1" x14ac:dyDescent="0.2">
      <c r="A3" s="790" t="s">
        <v>205</v>
      </c>
      <c r="B3" s="718" t="s">
        <v>332</v>
      </c>
      <c r="C3" s="763" t="s">
        <v>1119</v>
      </c>
      <c r="D3" s="763" t="s">
        <v>1120</v>
      </c>
      <c r="E3" s="718" t="s">
        <v>1121</v>
      </c>
      <c r="F3" s="718" t="s">
        <v>177</v>
      </c>
      <c r="G3" s="834" t="s">
        <v>229</v>
      </c>
      <c r="H3" s="834" t="s">
        <v>729</v>
      </c>
      <c r="I3" s="829" t="s">
        <v>230</v>
      </c>
    </row>
    <row r="4" spans="1:10" s="5" customFormat="1" ht="72" customHeight="1" x14ac:dyDescent="0.2">
      <c r="A4" s="716"/>
      <c r="B4" s="755"/>
      <c r="C4" s="764"/>
      <c r="D4" s="764"/>
      <c r="E4" s="755"/>
      <c r="F4" s="755"/>
      <c r="G4" s="835"/>
      <c r="H4" s="835"/>
      <c r="I4" s="830"/>
    </row>
    <row r="5" spans="1:10" s="5" customFormat="1" x14ac:dyDescent="0.2">
      <c r="A5" s="31"/>
      <c r="B5" s="92"/>
      <c r="C5" s="95" t="s">
        <v>286</v>
      </c>
      <c r="D5" s="95" t="s">
        <v>287</v>
      </c>
      <c r="E5" s="37" t="s">
        <v>288</v>
      </c>
      <c r="F5" s="37" t="s">
        <v>295</v>
      </c>
      <c r="G5" s="37" t="s">
        <v>289</v>
      </c>
      <c r="H5" s="37" t="s">
        <v>290</v>
      </c>
      <c r="I5" s="226" t="s">
        <v>715</v>
      </c>
    </row>
    <row r="6" spans="1:10" s="5" customFormat="1" x14ac:dyDescent="0.2">
      <c r="A6" s="31">
        <v>1</v>
      </c>
      <c r="B6" s="69" t="s">
        <v>380</v>
      </c>
      <c r="C6" s="53"/>
      <c r="D6" s="79"/>
      <c r="E6" s="79">
        <f>E7</f>
        <v>9120</v>
      </c>
      <c r="F6" s="53">
        <v>31273.599999999999</v>
      </c>
      <c r="G6" s="53"/>
      <c r="H6" s="53"/>
      <c r="I6" s="147">
        <f t="shared" ref="I6:I9" si="0">SUM(C6:H6)</f>
        <v>40393.599999999999</v>
      </c>
    </row>
    <row r="7" spans="1:10" s="5" customFormat="1" x14ac:dyDescent="0.2">
      <c r="A7" s="31"/>
      <c r="B7" s="70" t="s">
        <v>303</v>
      </c>
      <c r="C7" s="53"/>
      <c r="D7" s="53"/>
      <c r="E7" s="53">
        <v>9120</v>
      </c>
      <c r="F7" s="53"/>
      <c r="G7" s="53"/>
      <c r="H7" s="53"/>
      <c r="I7" s="147"/>
    </row>
    <row r="8" spans="1:10" s="5" customFormat="1" x14ac:dyDescent="0.2">
      <c r="A8" s="31">
        <v>2</v>
      </c>
      <c r="B8" s="112" t="s">
        <v>59</v>
      </c>
      <c r="C8" s="53"/>
      <c r="D8" s="53"/>
      <c r="E8" s="53"/>
      <c r="F8" s="53"/>
      <c r="G8" s="53"/>
      <c r="H8" s="53"/>
      <c r="I8" s="147">
        <f t="shared" si="0"/>
        <v>0</v>
      </c>
    </row>
    <row r="9" spans="1:10" x14ac:dyDescent="0.25">
      <c r="A9" s="31">
        <v>3</v>
      </c>
      <c r="B9" s="69" t="s">
        <v>285</v>
      </c>
      <c r="C9" s="53"/>
      <c r="D9" s="53"/>
      <c r="E9" s="53"/>
      <c r="F9" s="53"/>
      <c r="G9" s="53"/>
      <c r="H9" s="53"/>
      <c r="I9" s="147">
        <f t="shared" si="0"/>
        <v>0</v>
      </c>
    </row>
    <row r="10" spans="1:10" ht="31.5" x14ac:dyDescent="0.25">
      <c r="A10" s="31">
        <v>4</v>
      </c>
      <c r="B10" s="69" t="s">
        <v>247</v>
      </c>
      <c r="C10" s="62">
        <f>SUM(C11:C16)</f>
        <v>0</v>
      </c>
      <c r="D10" s="62">
        <f t="shared" ref="D10:I10" si="1">SUM(D11:D16)</f>
        <v>0</v>
      </c>
      <c r="E10" s="62">
        <f t="shared" ref="E10" si="2">SUM(E11:E16)</f>
        <v>118806.12999999999</v>
      </c>
      <c r="F10" s="62">
        <f t="shared" si="1"/>
        <v>24764.33</v>
      </c>
      <c r="G10" s="62">
        <f t="shared" si="1"/>
        <v>0</v>
      </c>
      <c r="H10" s="62">
        <f t="shared" si="1"/>
        <v>0</v>
      </c>
      <c r="I10" s="62">
        <f t="shared" si="1"/>
        <v>143570.46</v>
      </c>
      <c r="J10" s="558" t="s">
        <v>1028</v>
      </c>
    </row>
    <row r="11" spans="1:10" x14ac:dyDescent="0.25">
      <c r="A11" s="31">
        <v>5</v>
      </c>
      <c r="B11" s="112" t="s">
        <v>350</v>
      </c>
      <c r="C11" s="53"/>
      <c r="D11" s="53"/>
      <c r="E11" s="53">
        <v>35604</v>
      </c>
      <c r="F11" s="53">
        <v>3411.83</v>
      </c>
      <c r="G11" s="53"/>
      <c r="H11" s="53"/>
      <c r="I11" s="147">
        <f t="shared" ref="I11:I23" si="3">SUM(C11:H11)</f>
        <v>39015.83</v>
      </c>
    </row>
    <row r="12" spans="1:10" ht="31.5" x14ac:dyDescent="0.25">
      <c r="A12" s="31">
        <v>6</v>
      </c>
      <c r="B12" s="112" t="s">
        <v>943</v>
      </c>
      <c r="C12" s="53"/>
      <c r="D12" s="53"/>
      <c r="E12" s="53"/>
      <c r="F12" s="53"/>
      <c r="G12" s="53"/>
      <c r="H12" s="53"/>
      <c r="I12" s="147">
        <f t="shared" si="3"/>
        <v>0</v>
      </c>
    </row>
    <row r="13" spans="1:10" x14ac:dyDescent="0.25">
      <c r="A13" s="31">
        <v>7</v>
      </c>
      <c r="B13" s="130" t="s">
        <v>351</v>
      </c>
      <c r="C13" s="53"/>
      <c r="D13" s="53"/>
      <c r="E13" s="53">
        <v>8106.45</v>
      </c>
      <c r="F13" s="53">
        <v>7930</v>
      </c>
      <c r="G13" s="53"/>
      <c r="H13" s="53"/>
      <c r="I13" s="147">
        <f t="shared" si="3"/>
        <v>16036.45</v>
      </c>
    </row>
    <row r="14" spans="1:10" ht="31.5" x14ac:dyDescent="0.25">
      <c r="A14" s="31">
        <v>8</v>
      </c>
      <c r="B14" s="112" t="s">
        <v>352</v>
      </c>
      <c r="C14" s="53"/>
      <c r="D14" s="53"/>
      <c r="E14" s="53">
        <v>75095.679999999993</v>
      </c>
      <c r="F14" s="53">
        <v>13422.5</v>
      </c>
      <c r="G14" s="53"/>
      <c r="H14" s="53"/>
      <c r="I14" s="147">
        <f t="shared" si="3"/>
        <v>88518.18</v>
      </c>
    </row>
    <row r="15" spans="1:10" ht="31.5" x14ac:dyDescent="0.25">
      <c r="A15" s="43">
        <v>9</v>
      </c>
      <c r="B15" s="112" t="s">
        <v>353</v>
      </c>
      <c r="C15" s="53"/>
      <c r="D15" s="53"/>
      <c r="E15" s="53"/>
      <c r="F15" s="53"/>
      <c r="G15" s="53"/>
      <c r="H15" s="53"/>
      <c r="I15" s="147">
        <f t="shared" si="3"/>
        <v>0</v>
      </c>
    </row>
    <row r="16" spans="1:10" x14ac:dyDescent="0.25">
      <c r="A16" s="31">
        <v>10</v>
      </c>
      <c r="B16" s="505" t="s">
        <v>1211</v>
      </c>
      <c r="C16" s="53"/>
      <c r="D16" s="53"/>
      <c r="E16" s="53"/>
      <c r="F16" s="53"/>
      <c r="G16" s="53"/>
      <c r="H16" s="53"/>
      <c r="I16" s="147"/>
      <c r="J16" s="558" t="s">
        <v>1207</v>
      </c>
    </row>
    <row r="17" spans="1:10" x14ac:dyDescent="0.25">
      <c r="A17" s="31">
        <v>11</v>
      </c>
      <c r="B17" s="64" t="s">
        <v>180</v>
      </c>
      <c r="C17" s="53"/>
      <c r="D17" s="53"/>
      <c r="E17" s="53"/>
      <c r="F17" s="53">
        <v>66164</v>
      </c>
      <c r="G17" s="53"/>
      <c r="H17" s="53"/>
      <c r="I17" s="147">
        <f t="shared" si="3"/>
        <v>66164</v>
      </c>
    </row>
    <row r="18" spans="1:10" x14ac:dyDescent="0.25">
      <c r="A18" s="43">
        <v>12</v>
      </c>
      <c r="B18" s="69" t="s">
        <v>181</v>
      </c>
      <c r="C18" s="53">
        <v>11712.75</v>
      </c>
      <c r="D18" s="53"/>
      <c r="E18" s="53">
        <v>5645</v>
      </c>
      <c r="F18" s="53">
        <v>78126.8</v>
      </c>
      <c r="G18" s="53"/>
      <c r="H18" s="53"/>
      <c r="I18" s="147">
        <f t="shared" si="3"/>
        <v>95484.55</v>
      </c>
    </row>
    <row r="19" spans="1:10" x14ac:dyDescent="0.25">
      <c r="A19" s="31">
        <v>13</v>
      </c>
      <c r="B19" s="69" t="s">
        <v>300</v>
      </c>
      <c r="C19" s="53">
        <v>986245.36</v>
      </c>
      <c r="D19" s="53"/>
      <c r="E19" s="53">
        <v>51896.17</v>
      </c>
      <c r="F19" s="53">
        <v>355701.74</v>
      </c>
      <c r="G19" s="53"/>
      <c r="H19" s="53"/>
      <c r="I19" s="147">
        <f t="shared" si="3"/>
        <v>1393843.27</v>
      </c>
    </row>
    <row r="20" spans="1:10" x14ac:dyDescent="0.25">
      <c r="A20" s="31">
        <v>14</v>
      </c>
      <c r="B20" s="69" t="s">
        <v>182</v>
      </c>
      <c r="C20" s="53"/>
      <c r="D20" s="53"/>
      <c r="E20" s="53"/>
      <c r="F20" s="53"/>
      <c r="G20" s="53"/>
      <c r="H20" s="53"/>
      <c r="I20" s="147">
        <f t="shared" si="3"/>
        <v>0</v>
      </c>
    </row>
    <row r="21" spans="1:10" x14ac:dyDescent="0.25">
      <c r="A21" s="43">
        <v>15</v>
      </c>
      <c r="B21" s="69" t="s">
        <v>308</v>
      </c>
      <c r="C21" s="53"/>
      <c r="D21" s="53"/>
      <c r="E21" s="53"/>
      <c r="F21" s="53"/>
      <c r="G21" s="53"/>
      <c r="H21" s="53"/>
      <c r="I21" s="147">
        <f t="shared" si="3"/>
        <v>0</v>
      </c>
    </row>
    <row r="22" spans="1:10" x14ac:dyDescent="0.25">
      <c r="A22" s="31">
        <v>16</v>
      </c>
      <c r="B22" s="510" t="s">
        <v>1033</v>
      </c>
      <c r="C22" s="511"/>
      <c r="D22" s="53"/>
      <c r="E22" s="53"/>
      <c r="F22" s="53"/>
      <c r="G22" s="53"/>
      <c r="H22" s="53"/>
      <c r="I22" s="147">
        <f t="shared" si="3"/>
        <v>0</v>
      </c>
    </row>
    <row r="23" spans="1:10" ht="48" thickBot="1" x14ac:dyDescent="0.3">
      <c r="A23" s="31">
        <v>17</v>
      </c>
      <c r="B23" s="512" t="s">
        <v>1208</v>
      </c>
      <c r="C23" s="513">
        <f>+C6+C9+C10+C17+C18+C19+C20+C21+C22</f>
        <v>997958.11</v>
      </c>
      <c r="D23" s="384">
        <f t="shared" ref="D23:H23" si="4">+D6+D9+D10+D17+D18+D19+D20+D21+D22</f>
        <v>0</v>
      </c>
      <c r="E23" s="384">
        <f t="shared" si="4"/>
        <v>185467.3</v>
      </c>
      <c r="F23" s="384">
        <f t="shared" si="4"/>
        <v>556030.47</v>
      </c>
      <c r="G23" s="384">
        <f t="shared" si="4"/>
        <v>0</v>
      </c>
      <c r="H23" s="384">
        <f t="shared" si="4"/>
        <v>0</v>
      </c>
      <c r="I23" s="385">
        <f t="shared" si="3"/>
        <v>1739455.88</v>
      </c>
      <c r="J23" s="2" t="s">
        <v>1257</v>
      </c>
    </row>
    <row r="24" spans="1:10" x14ac:dyDescent="0.25">
      <c r="B24" s="558" t="s">
        <v>1209</v>
      </c>
      <c r="C24" s="217"/>
      <c r="D24" s="216"/>
      <c r="E24" s="216"/>
      <c r="F24" s="216"/>
      <c r="G24" s="216"/>
      <c r="H24" s="216"/>
    </row>
    <row r="25" spans="1:10" x14ac:dyDescent="0.25">
      <c r="C25" s="216"/>
      <c r="D25" s="216"/>
      <c r="E25" s="216"/>
      <c r="F25" s="216"/>
      <c r="G25" s="216"/>
      <c r="H25" s="216"/>
    </row>
    <row r="26" spans="1:10" x14ac:dyDescent="0.25">
      <c r="C26" s="216"/>
      <c r="D26" s="216"/>
      <c r="E26" s="216"/>
      <c r="F26" s="216"/>
      <c r="G26" s="216"/>
      <c r="H26" s="216"/>
    </row>
    <row r="27" spans="1:10" x14ac:dyDescent="0.25">
      <c r="C27" s="216"/>
      <c r="D27" s="216"/>
      <c r="E27" s="216"/>
      <c r="F27" s="216"/>
      <c r="G27" s="216"/>
      <c r="H27" s="216"/>
    </row>
    <row r="28" spans="1:10" x14ac:dyDescent="0.25">
      <c r="C28" s="216"/>
      <c r="D28" s="216"/>
      <c r="E28" s="216"/>
      <c r="F28" s="216"/>
      <c r="G28" s="216"/>
      <c r="H28" s="216"/>
    </row>
    <row r="29" spans="1:10" x14ac:dyDescent="0.25">
      <c r="C29" s="216"/>
      <c r="D29" s="216"/>
      <c r="E29" s="216"/>
      <c r="F29" s="216"/>
      <c r="G29" s="216"/>
      <c r="H29" s="216"/>
    </row>
    <row r="30" spans="1:10" x14ac:dyDescent="0.25">
      <c r="C30" s="216"/>
      <c r="D30" s="216"/>
      <c r="E30" s="216"/>
      <c r="F30" s="216"/>
      <c r="G30" s="216"/>
      <c r="H30" s="216"/>
    </row>
    <row r="31" spans="1:10" x14ac:dyDescent="0.25">
      <c r="C31" s="216"/>
      <c r="D31" s="216"/>
      <c r="E31" s="216"/>
      <c r="F31" s="216"/>
      <c r="G31" s="216"/>
      <c r="H31" s="216"/>
    </row>
    <row r="32" spans="1:10" x14ac:dyDescent="0.25">
      <c r="C32" s="216"/>
      <c r="D32" s="216"/>
      <c r="E32" s="216"/>
      <c r="F32" s="216"/>
      <c r="G32" s="216"/>
      <c r="H32" s="216"/>
    </row>
    <row r="33" spans="3:8" x14ac:dyDescent="0.25">
      <c r="C33" s="216"/>
      <c r="D33" s="216"/>
      <c r="E33" s="216"/>
      <c r="F33" s="216"/>
      <c r="G33" s="216"/>
      <c r="H33" s="216"/>
    </row>
    <row r="34" spans="3:8" x14ac:dyDescent="0.25">
      <c r="C34" s="216"/>
      <c r="D34" s="216"/>
      <c r="E34" s="216"/>
      <c r="F34" s="216"/>
      <c r="G34" s="216"/>
      <c r="H34" s="216"/>
    </row>
    <row r="35" spans="3:8" x14ac:dyDescent="0.25">
      <c r="C35" s="216"/>
      <c r="D35" s="216"/>
      <c r="E35" s="216"/>
      <c r="F35" s="216"/>
      <c r="G35" s="216"/>
      <c r="H35" s="216"/>
    </row>
    <row r="36" spans="3:8" x14ac:dyDescent="0.25">
      <c r="C36" s="216"/>
      <c r="D36" s="216"/>
      <c r="E36" s="216"/>
      <c r="F36" s="216"/>
      <c r="G36" s="216"/>
      <c r="H36" s="216"/>
    </row>
    <row r="37" spans="3:8" x14ac:dyDescent="0.25">
      <c r="C37" s="216"/>
      <c r="D37" s="216"/>
      <c r="E37" s="216"/>
      <c r="F37" s="216"/>
      <c r="G37" s="216"/>
      <c r="H37" s="216"/>
    </row>
    <row r="38" spans="3:8" x14ac:dyDescent="0.25">
      <c r="C38" s="216"/>
      <c r="D38" s="216"/>
      <c r="E38" s="216"/>
      <c r="F38" s="216"/>
      <c r="G38" s="216"/>
      <c r="H38" s="216"/>
    </row>
    <row r="39" spans="3:8" x14ac:dyDescent="0.25">
      <c r="C39" s="216"/>
      <c r="D39" s="216"/>
      <c r="E39" s="216"/>
      <c r="F39" s="216"/>
      <c r="G39" s="216"/>
      <c r="H39" s="216"/>
    </row>
    <row r="40" spans="3:8" x14ac:dyDescent="0.25">
      <c r="C40" s="216"/>
      <c r="D40" s="216"/>
      <c r="E40" s="216"/>
      <c r="F40" s="216"/>
      <c r="G40" s="216"/>
      <c r="H40" s="216"/>
    </row>
    <row r="41" spans="3:8" x14ac:dyDescent="0.25">
      <c r="C41" s="216"/>
      <c r="D41" s="216"/>
      <c r="E41" s="216"/>
      <c r="F41" s="216"/>
      <c r="G41" s="216"/>
      <c r="H41" s="216"/>
    </row>
    <row r="42" spans="3:8" x14ac:dyDescent="0.25">
      <c r="C42" s="216"/>
      <c r="D42" s="216"/>
      <c r="E42" s="216"/>
      <c r="F42" s="216"/>
      <c r="G42" s="216"/>
      <c r="H42" s="216"/>
    </row>
    <row r="43" spans="3:8" x14ac:dyDescent="0.25">
      <c r="C43" s="216"/>
      <c r="D43" s="216"/>
      <c r="E43" s="216"/>
      <c r="F43" s="216"/>
      <c r="G43" s="216"/>
      <c r="H43" s="216"/>
    </row>
    <row r="44" spans="3:8" x14ac:dyDescent="0.25">
      <c r="C44" s="216"/>
      <c r="D44" s="216"/>
      <c r="E44" s="216"/>
      <c r="F44" s="216"/>
      <c r="G44" s="216"/>
      <c r="H44" s="216"/>
    </row>
    <row r="45" spans="3:8" x14ac:dyDescent="0.25">
      <c r="C45" s="216"/>
      <c r="D45" s="216"/>
      <c r="E45" s="216"/>
      <c r="F45" s="216"/>
      <c r="G45" s="216"/>
      <c r="H45" s="216"/>
    </row>
    <row r="46" spans="3:8" x14ac:dyDescent="0.25">
      <c r="C46" s="216"/>
      <c r="D46" s="216"/>
      <c r="E46" s="216"/>
      <c r="F46" s="216"/>
      <c r="G46" s="216"/>
      <c r="H46" s="216"/>
    </row>
    <row r="47" spans="3:8" x14ac:dyDescent="0.25">
      <c r="C47" s="216"/>
      <c r="D47" s="216"/>
      <c r="E47" s="216"/>
      <c r="F47" s="216"/>
      <c r="G47" s="216"/>
      <c r="H47" s="216"/>
    </row>
    <row r="48" spans="3:8" x14ac:dyDescent="0.25">
      <c r="C48" s="216"/>
      <c r="D48" s="216"/>
      <c r="E48" s="216"/>
      <c r="F48" s="216"/>
      <c r="G48" s="216"/>
      <c r="H48" s="216"/>
    </row>
    <row r="49" spans="3:8" x14ac:dyDescent="0.25">
      <c r="C49" s="216"/>
      <c r="D49" s="216"/>
      <c r="E49" s="216"/>
      <c r="F49" s="216"/>
      <c r="G49" s="216"/>
      <c r="H49" s="216"/>
    </row>
    <row r="50" spans="3:8" x14ac:dyDescent="0.25">
      <c r="C50" s="216"/>
      <c r="D50" s="216"/>
      <c r="E50" s="216"/>
      <c r="F50" s="216"/>
      <c r="G50" s="216"/>
      <c r="H50" s="216"/>
    </row>
    <row r="51" spans="3:8" x14ac:dyDescent="0.25">
      <c r="C51" s="216"/>
      <c r="D51" s="216"/>
      <c r="E51" s="216"/>
      <c r="F51" s="216"/>
      <c r="G51" s="216"/>
      <c r="H51" s="216"/>
    </row>
    <row r="52" spans="3:8" x14ac:dyDescent="0.25">
      <c r="C52" s="216"/>
      <c r="D52" s="216"/>
      <c r="E52" s="216"/>
      <c r="F52" s="216"/>
      <c r="G52" s="216"/>
      <c r="H52" s="216"/>
    </row>
    <row r="53" spans="3:8" x14ac:dyDescent="0.25">
      <c r="C53" s="216"/>
      <c r="D53" s="216"/>
      <c r="E53" s="216"/>
      <c r="F53" s="216"/>
      <c r="G53" s="216"/>
      <c r="H53" s="216"/>
    </row>
    <row r="54" spans="3:8" x14ac:dyDescent="0.25">
      <c r="C54" s="216"/>
      <c r="D54" s="216"/>
      <c r="E54" s="216"/>
      <c r="F54" s="216"/>
      <c r="G54" s="216"/>
      <c r="H54" s="216"/>
    </row>
    <row r="55" spans="3:8" x14ac:dyDescent="0.25">
      <c r="C55" s="216"/>
      <c r="D55" s="216"/>
      <c r="E55" s="216"/>
      <c r="F55" s="216"/>
      <c r="G55" s="216"/>
      <c r="H55" s="216"/>
    </row>
    <row r="56" spans="3:8" x14ac:dyDescent="0.25">
      <c r="C56" s="216"/>
      <c r="D56" s="216"/>
      <c r="E56" s="216"/>
      <c r="F56" s="216"/>
      <c r="G56" s="216"/>
      <c r="H56" s="216"/>
    </row>
    <row r="57" spans="3:8" x14ac:dyDescent="0.25">
      <c r="C57" s="216"/>
      <c r="D57" s="216"/>
      <c r="E57" s="216"/>
      <c r="F57" s="216"/>
      <c r="G57" s="216"/>
      <c r="H57" s="216"/>
    </row>
    <row r="58" spans="3:8" x14ac:dyDescent="0.25">
      <c r="C58" s="216"/>
      <c r="D58" s="216"/>
      <c r="E58" s="216"/>
      <c r="F58" s="216"/>
      <c r="G58" s="216"/>
      <c r="H58" s="216"/>
    </row>
    <row r="59" spans="3:8" x14ac:dyDescent="0.25">
      <c r="C59" s="216"/>
      <c r="D59" s="216"/>
      <c r="E59" s="216"/>
      <c r="F59" s="216"/>
      <c r="G59" s="216"/>
      <c r="H59" s="216"/>
    </row>
    <row r="60" spans="3:8" x14ac:dyDescent="0.25">
      <c r="C60" s="216"/>
      <c r="D60" s="216"/>
      <c r="E60" s="216"/>
      <c r="F60" s="216"/>
      <c r="G60" s="216"/>
      <c r="H60" s="216"/>
    </row>
    <row r="61" spans="3:8" x14ac:dyDescent="0.25">
      <c r="C61" s="216"/>
      <c r="D61" s="216"/>
      <c r="E61" s="216"/>
      <c r="F61" s="216"/>
      <c r="G61" s="216"/>
      <c r="H61" s="216"/>
    </row>
    <row r="62" spans="3:8" x14ac:dyDescent="0.25">
      <c r="C62" s="216"/>
      <c r="D62" s="216"/>
      <c r="E62" s="216"/>
      <c r="F62" s="216"/>
      <c r="G62" s="216"/>
      <c r="H62" s="216"/>
    </row>
    <row r="63" spans="3:8" x14ac:dyDescent="0.25">
      <c r="C63" s="216"/>
      <c r="D63" s="216"/>
      <c r="E63" s="216"/>
      <c r="F63" s="216"/>
      <c r="G63" s="216"/>
      <c r="H63" s="216"/>
    </row>
    <row r="64" spans="3:8" x14ac:dyDescent="0.25">
      <c r="C64" s="216"/>
      <c r="D64" s="216"/>
      <c r="E64" s="216"/>
      <c r="F64" s="216"/>
      <c r="G64" s="216"/>
      <c r="H64" s="216"/>
    </row>
    <row r="65" spans="3:8" x14ac:dyDescent="0.25">
      <c r="C65" s="216"/>
      <c r="D65" s="216"/>
      <c r="E65" s="216"/>
      <c r="F65" s="216"/>
      <c r="G65" s="216"/>
      <c r="H65" s="216"/>
    </row>
    <row r="66" spans="3:8" x14ac:dyDescent="0.25">
      <c r="C66" s="216"/>
      <c r="D66" s="216"/>
      <c r="E66" s="216"/>
      <c r="F66" s="216"/>
      <c r="G66" s="216"/>
      <c r="H66" s="216"/>
    </row>
    <row r="67" spans="3:8" x14ac:dyDescent="0.25">
      <c r="C67" s="216"/>
      <c r="D67" s="216"/>
      <c r="E67" s="216"/>
      <c r="F67" s="216"/>
      <c r="G67" s="216"/>
      <c r="H67" s="216"/>
    </row>
    <row r="68" spans="3:8" x14ac:dyDescent="0.25">
      <c r="C68" s="216"/>
      <c r="D68" s="216"/>
      <c r="E68" s="216"/>
      <c r="F68" s="216"/>
      <c r="G68" s="216"/>
      <c r="H68" s="216"/>
    </row>
    <row r="69" spans="3:8" x14ac:dyDescent="0.25">
      <c r="C69" s="216"/>
      <c r="D69" s="216"/>
      <c r="E69" s="216"/>
      <c r="F69" s="216"/>
      <c r="G69" s="216"/>
      <c r="H69" s="216"/>
    </row>
    <row r="70" spans="3:8" x14ac:dyDescent="0.25">
      <c r="C70" s="216"/>
      <c r="D70" s="216"/>
      <c r="E70" s="216"/>
      <c r="F70" s="216"/>
      <c r="G70" s="216"/>
      <c r="H70" s="216"/>
    </row>
    <row r="71" spans="3:8" x14ac:dyDescent="0.25">
      <c r="C71" s="216"/>
      <c r="D71" s="216"/>
      <c r="E71" s="216"/>
      <c r="F71" s="216"/>
      <c r="G71" s="216"/>
      <c r="H71" s="216"/>
    </row>
    <row r="72" spans="3:8" x14ac:dyDescent="0.25">
      <c r="C72" s="216"/>
      <c r="D72" s="216"/>
      <c r="E72" s="216"/>
      <c r="F72" s="216"/>
      <c r="G72" s="216"/>
      <c r="H72" s="216"/>
    </row>
    <row r="73" spans="3:8" x14ac:dyDescent="0.25">
      <c r="C73" s="216"/>
      <c r="D73" s="216"/>
      <c r="E73" s="216"/>
      <c r="F73" s="216"/>
      <c r="G73" s="216"/>
      <c r="H73" s="216"/>
    </row>
    <row r="74" spans="3:8" x14ac:dyDescent="0.25">
      <c r="C74" s="216"/>
      <c r="D74" s="216"/>
      <c r="E74" s="216"/>
      <c r="F74" s="216"/>
      <c r="G74" s="216"/>
      <c r="H74" s="216"/>
    </row>
    <row r="75" spans="3:8" x14ac:dyDescent="0.25">
      <c r="C75" s="216"/>
      <c r="D75" s="216"/>
      <c r="E75" s="216"/>
      <c r="F75" s="216"/>
      <c r="G75" s="216"/>
      <c r="H75" s="216"/>
    </row>
    <row r="76" spans="3:8" x14ac:dyDescent="0.25">
      <c r="C76" s="216"/>
      <c r="D76" s="216"/>
      <c r="E76" s="216"/>
      <c r="F76" s="216"/>
      <c r="G76" s="216"/>
      <c r="H76" s="216"/>
    </row>
    <row r="77" spans="3:8" x14ac:dyDescent="0.25">
      <c r="C77" s="216"/>
      <c r="D77" s="216"/>
      <c r="E77" s="216"/>
      <c r="F77" s="216"/>
      <c r="G77" s="216"/>
      <c r="H77" s="216"/>
    </row>
    <row r="78" spans="3:8" x14ac:dyDescent="0.25">
      <c r="C78" s="216"/>
      <c r="D78" s="216"/>
      <c r="E78" s="216"/>
      <c r="F78" s="216"/>
      <c r="G78" s="216"/>
      <c r="H78" s="216"/>
    </row>
    <row r="79" spans="3:8" x14ac:dyDescent="0.25">
      <c r="C79" s="216"/>
      <c r="D79" s="216"/>
      <c r="E79" s="216"/>
      <c r="F79" s="216"/>
      <c r="G79" s="216"/>
      <c r="H79" s="216"/>
    </row>
    <row r="80" spans="3:8" x14ac:dyDescent="0.25">
      <c r="C80" s="216"/>
      <c r="D80" s="216"/>
      <c r="E80" s="216"/>
      <c r="F80" s="216"/>
      <c r="G80" s="216"/>
      <c r="H80" s="216"/>
    </row>
    <row r="81" spans="3:8" x14ac:dyDescent="0.25">
      <c r="C81" s="216"/>
      <c r="D81" s="216"/>
      <c r="E81" s="216"/>
      <c r="F81" s="216"/>
      <c r="G81" s="216"/>
      <c r="H81" s="216"/>
    </row>
    <row r="82" spans="3:8" x14ac:dyDescent="0.25">
      <c r="C82" s="216"/>
      <c r="D82" s="216"/>
      <c r="E82" s="216"/>
      <c r="F82" s="216"/>
      <c r="G82" s="216"/>
      <c r="H82" s="216"/>
    </row>
    <row r="83" spans="3:8" x14ac:dyDescent="0.25">
      <c r="C83" s="216"/>
      <c r="D83" s="216"/>
      <c r="E83" s="216"/>
      <c r="F83" s="216"/>
      <c r="G83" s="216"/>
      <c r="H83" s="216"/>
    </row>
  </sheetData>
  <mergeCells count="11">
    <mergeCell ref="I3:I4"/>
    <mergeCell ref="A1:I1"/>
    <mergeCell ref="A2:I2"/>
    <mergeCell ref="A3:A4"/>
    <mergeCell ref="B3:B4"/>
    <mergeCell ref="C3:C4"/>
    <mergeCell ref="D3:D4"/>
    <mergeCell ref="E3:E4"/>
    <mergeCell ref="F3:F4"/>
    <mergeCell ref="G3:G4"/>
    <mergeCell ref="H3:H4"/>
  </mergeCells>
  <printOptions gridLines="1"/>
  <pageMargins left="0.48" right="0.44" top="0.98425196850393704" bottom="0.98425196850393704" header="0.51181102362204722" footer="0.51181102362204722"/>
  <pageSetup paperSize="9" scale="7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2"/>
    <pageSetUpPr fitToPage="1"/>
  </sheetPr>
  <dimension ref="A1:IV25"/>
  <sheetViews>
    <sheetView workbookViewId="0">
      <pane xSplit="2" ySplit="5" topLeftCell="C6" activePane="bottomRight" state="frozen"/>
      <selection pane="topRight" activeCell="C1" sqref="C1"/>
      <selection pane="bottomLeft" activeCell="A6" sqref="A6"/>
      <selection pane="bottomRight" activeCell="C3" sqref="C3:D3"/>
    </sheetView>
  </sheetViews>
  <sheetFormatPr defaultRowHeight="15.75" x14ac:dyDescent="0.25"/>
  <cols>
    <col min="1" max="1" width="8.5703125" style="242" customWidth="1"/>
    <col min="2" max="2" width="38.85546875" style="247" customWidth="1"/>
    <col min="3" max="3" width="16.28515625" style="242" customWidth="1"/>
    <col min="4" max="4" width="12.85546875" style="242" customWidth="1"/>
    <col min="5" max="5" width="14" style="242" customWidth="1"/>
    <col min="6" max="6" width="13.140625" style="242" customWidth="1"/>
    <col min="7" max="7" width="15.7109375" style="242" customWidth="1"/>
    <col min="8" max="8" width="14.140625" style="242" customWidth="1"/>
    <col min="9" max="9" width="13.42578125" style="242" customWidth="1"/>
    <col min="10" max="10" width="12.42578125" style="242" customWidth="1"/>
    <col min="11" max="11" width="14.5703125" style="242" customWidth="1"/>
    <col min="12" max="12" width="14.42578125" style="242" customWidth="1"/>
    <col min="13" max="13" width="14.85546875" style="242" customWidth="1"/>
    <col min="14" max="14" width="14.7109375" style="242" customWidth="1"/>
    <col min="15" max="15" width="14.140625" style="242" customWidth="1"/>
    <col min="16" max="16" width="14.28515625" style="242" customWidth="1"/>
    <col min="17" max="16384" width="9.140625" style="242"/>
  </cols>
  <sheetData>
    <row r="1" spans="1:256" ht="27.75" customHeight="1" thickBot="1" x14ac:dyDescent="0.3">
      <c r="A1" s="839" t="s">
        <v>1122</v>
      </c>
      <c r="B1" s="840"/>
      <c r="C1" s="840"/>
      <c r="D1" s="840"/>
      <c r="E1" s="840"/>
      <c r="F1" s="840"/>
      <c r="G1" s="840"/>
      <c r="H1" s="840"/>
      <c r="I1" s="840"/>
      <c r="J1" s="840"/>
      <c r="K1" s="840"/>
      <c r="L1" s="840"/>
      <c r="M1" s="840"/>
      <c r="N1" s="841"/>
    </row>
    <row r="2" spans="1:256" ht="28.5" customHeight="1" x14ac:dyDescent="0.25">
      <c r="A2" s="842" t="s">
        <v>1265</v>
      </c>
      <c r="B2" s="843"/>
      <c r="C2" s="843"/>
      <c r="D2" s="843"/>
      <c r="E2" s="843"/>
      <c r="F2" s="843"/>
      <c r="G2" s="843"/>
      <c r="H2" s="843"/>
      <c r="I2" s="844"/>
      <c r="J2" s="844"/>
      <c r="K2" s="843"/>
      <c r="L2" s="843"/>
      <c r="M2" s="843"/>
      <c r="N2" s="845"/>
    </row>
    <row r="3" spans="1:256" ht="51.75" customHeight="1" x14ac:dyDescent="0.25">
      <c r="A3" s="846" t="s">
        <v>205</v>
      </c>
      <c r="B3" s="847" t="s">
        <v>876</v>
      </c>
      <c r="C3" s="836" t="s">
        <v>335</v>
      </c>
      <c r="D3" s="836"/>
      <c r="E3" s="836" t="s">
        <v>336</v>
      </c>
      <c r="F3" s="836"/>
      <c r="G3" s="836" t="s">
        <v>337</v>
      </c>
      <c r="H3" s="827"/>
      <c r="I3" s="849" t="s">
        <v>776</v>
      </c>
      <c r="J3" s="849"/>
      <c r="K3" s="850" t="s">
        <v>309</v>
      </c>
      <c r="L3" s="836"/>
      <c r="M3" s="836" t="s">
        <v>329</v>
      </c>
      <c r="N3" s="837"/>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O3" s="243"/>
      <c r="HP3" s="243"/>
      <c r="HQ3" s="243"/>
      <c r="HR3" s="243"/>
      <c r="HS3" s="243"/>
      <c r="HT3" s="243"/>
      <c r="HU3" s="243"/>
      <c r="HV3" s="243"/>
      <c r="HW3" s="243"/>
      <c r="HX3" s="243"/>
      <c r="HY3" s="243"/>
      <c r="HZ3" s="243"/>
      <c r="IA3" s="243"/>
      <c r="IB3" s="243"/>
      <c r="IC3" s="243"/>
      <c r="ID3" s="243"/>
      <c r="IE3" s="243"/>
      <c r="IF3" s="243"/>
      <c r="IG3" s="243"/>
      <c r="IH3" s="243"/>
      <c r="II3" s="243"/>
      <c r="IJ3" s="243"/>
      <c r="IK3" s="243"/>
      <c r="IL3" s="243"/>
      <c r="IM3" s="243"/>
      <c r="IN3" s="243"/>
      <c r="IO3" s="243"/>
      <c r="IP3" s="243"/>
      <c r="IQ3" s="243"/>
      <c r="IR3" s="243"/>
      <c r="IS3" s="243"/>
      <c r="IT3" s="243"/>
      <c r="IU3" s="243"/>
      <c r="IV3" s="243"/>
    </row>
    <row r="4" spans="1:256" ht="17.25" customHeight="1" x14ac:dyDescent="0.25">
      <c r="A4" s="846"/>
      <c r="B4" s="848"/>
      <c r="C4" s="418">
        <v>2017</v>
      </c>
      <c r="D4" s="418">
        <v>2018</v>
      </c>
      <c r="E4" s="495">
        <v>2017</v>
      </c>
      <c r="F4" s="495">
        <v>2018</v>
      </c>
      <c r="G4" s="495">
        <v>2017</v>
      </c>
      <c r="H4" s="495">
        <v>2018</v>
      </c>
      <c r="I4" s="495">
        <v>2017</v>
      </c>
      <c r="J4" s="495">
        <v>2018</v>
      </c>
      <c r="K4" s="495">
        <v>2017</v>
      </c>
      <c r="L4" s="495">
        <v>2018</v>
      </c>
      <c r="M4" s="495">
        <v>2017</v>
      </c>
      <c r="N4" s="495">
        <v>2018</v>
      </c>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c r="BK4" s="243"/>
      <c r="BL4" s="243"/>
      <c r="BM4" s="243"/>
      <c r="BN4" s="243"/>
      <c r="BO4" s="243"/>
      <c r="BP4" s="243"/>
      <c r="BQ4" s="243"/>
      <c r="BR4" s="243"/>
      <c r="BS4" s="243"/>
      <c r="BT4" s="243"/>
      <c r="BU4" s="243"/>
      <c r="BV4" s="243"/>
      <c r="BW4" s="243"/>
      <c r="BX4" s="243"/>
      <c r="BY4" s="243"/>
      <c r="BZ4" s="243"/>
      <c r="CA4" s="243"/>
      <c r="CB4" s="243"/>
      <c r="CC4" s="243"/>
      <c r="CD4" s="243"/>
      <c r="CE4" s="243"/>
      <c r="CF4" s="243"/>
      <c r="CG4" s="243"/>
      <c r="CH4" s="243"/>
      <c r="CI4" s="243"/>
      <c r="CJ4" s="243"/>
      <c r="CK4" s="243"/>
      <c r="CL4" s="243"/>
      <c r="CM4" s="243"/>
      <c r="CN4" s="243"/>
      <c r="CO4" s="243"/>
      <c r="CP4" s="243"/>
      <c r="CQ4" s="243"/>
      <c r="CR4" s="243"/>
      <c r="CS4" s="243"/>
      <c r="CT4" s="243"/>
      <c r="CU4" s="243"/>
      <c r="CV4" s="243"/>
      <c r="CW4" s="243"/>
      <c r="CX4" s="243"/>
      <c r="CY4" s="243"/>
      <c r="CZ4" s="243"/>
      <c r="DA4" s="243"/>
      <c r="DB4" s="243"/>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O4" s="243"/>
      <c r="HP4" s="243"/>
      <c r="HQ4" s="243"/>
      <c r="HR4" s="243"/>
      <c r="HS4" s="243"/>
      <c r="HT4" s="243"/>
      <c r="HU4" s="243"/>
      <c r="HV4" s="243"/>
      <c r="HW4" s="243"/>
      <c r="HX4" s="243"/>
      <c r="HY4" s="243"/>
      <c r="HZ4" s="243"/>
      <c r="IA4" s="243"/>
      <c r="IB4" s="243"/>
      <c r="IC4" s="243"/>
      <c r="ID4" s="243"/>
      <c r="IE4" s="243"/>
      <c r="IF4" s="243"/>
      <c r="IG4" s="243"/>
      <c r="IH4" s="243"/>
      <c r="II4" s="243"/>
      <c r="IJ4" s="243"/>
      <c r="IK4" s="243"/>
      <c r="IL4" s="243"/>
      <c r="IM4" s="243"/>
      <c r="IN4" s="243"/>
      <c r="IO4" s="243"/>
      <c r="IP4" s="243"/>
      <c r="IQ4" s="243"/>
      <c r="IR4" s="243"/>
      <c r="IS4" s="243"/>
      <c r="IT4" s="243"/>
      <c r="IU4" s="243"/>
      <c r="IV4" s="243"/>
    </row>
    <row r="5" spans="1:256" x14ac:dyDescent="0.25">
      <c r="A5" s="43"/>
      <c r="B5" s="244"/>
      <c r="C5" s="37" t="s">
        <v>286</v>
      </c>
      <c r="D5" s="37" t="s">
        <v>287</v>
      </c>
      <c r="E5" s="37" t="s">
        <v>288</v>
      </c>
      <c r="F5" s="37" t="s">
        <v>295</v>
      </c>
      <c r="G5" s="37" t="s">
        <v>289</v>
      </c>
      <c r="H5" s="274" t="s">
        <v>290</v>
      </c>
      <c r="I5" s="37" t="s">
        <v>291</v>
      </c>
      <c r="J5" s="37" t="s">
        <v>292</v>
      </c>
      <c r="K5" s="37" t="s">
        <v>293</v>
      </c>
      <c r="L5" s="37" t="s">
        <v>712</v>
      </c>
      <c r="M5" s="447" t="s">
        <v>973</v>
      </c>
      <c r="N5" s="448" t="s">
        <v>974</v>
      </c>
      <c r="O5" s="243"/>
      <c r="P5" s="243"/>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245"/>
      <c r="BP5" s="245"/>
      <c r="BQ5" s="245"/>
      <c r="BR5" s="245"/>
      <c r="BS5" s="245"/>
      <c r="BT5" s="245"/>
      <c r="BU5" s="245"/>
      <c r="BV5" s="245"/>
      <c r="BW5" s="245"/>
      <c r="BX5" s="245"/>
      <c r="BY5" s="245"/>
      <c r="BZ5" s="245"/>
      <c r="CA5" s="245"/>
      <c r="CB5" s="245"/>
      <c r="CC5" s="245"/>
      <c r="CD5" s="245"/>
      <c r="CE5" s="245"/>
      <c r="CF5" s="245"/>
      <c r="CG5" s="245"/>
      <c r="CH5" s="245"/>
      <c r="CI5" s="245"/>
      <c r="CJ5" s="245"/>
      <c r="CK5" s="245"/>
      <c r="CL5" s="245"/>
      <c r="CM5" s="245"/>
      <c r="CN5" s="245"/>
      <c r="CO5" s="245"/>
      <c r="CP5" s="245"/>
      <c r="CQ5" s="245"/>
      <c r="CR5" s="245"/>
      <c r="CS5" s="245"/>
      <c r="CT5" s="245"/>
      <c r="CU5" s="245"/>
      <c r="CV5" s="245"/>
      <c r="CW5" s="245"/>
      <c r="CX5" s="245"/>
      <c r="CY5" s="245"/>
      <c r="CZ5" s="245"/>
      <c r="DA5" s="245"/>
      <c r="DB5" s="245"/>
      <c r="DC5" s="245"/>
      <c r="DD5" s="245"/>
      <c r="DE5" s="245"/>
      <c r="DF5" s="245"/>
      <c r="DG5" s="245"/>
      <c r="DH5" s="245"/>
      <c r="DI5" s="245"/>
      <c r="DJ5" s="245"/>
      <c r="DK5" s="245"/>
      <c r="DL5" s="245"/>
      <c r="DM5" s="245"/>
      <c r="DN5" s="245"/>
      <c r="DO5" s="245"/>
      <c r="DP5" s="245"/>
      <c r="DQ5" s="245"/>
      <c r="DR5" s="245"/>
      <c r="DS5" s="245"/>
      <c r="DT5" s="245"/>
      <c r="DU5" s="245"/>
      <c r="DV5" s="245"/>
      <c r="DW5" s="245"/>
      <c r="DX5" s="245"/>
      <c r="DY5" s="245"/>
      <c r="DZ5" s="245"/>
      <c r="EA5" s="245"/>
      <c r="EB5" s="245"/>
      <c r="EC5" s="245"/>
      <c r="ED5" s="245"/>
      <c r="EE5" s="245"/>
      <c r="EF5" s="245"/>
      <c r="EG5" s="245"/>
      <c r="EH5" s="245"/>
      <c r="EI5" s="245"/>
      <c r="EJ5" s="245"/>
      <c r="EK5" s="245"/>
      <c r="EL5" s="245"/>
      <c r="EM5" s="245"/>
      <c r="EN5" s="245"/>
      <c r="EO5" s="245"/>
      <c r="EP5" s="245"/>
      <c r="EQ5" s="245"/>
      <c r="ER5" s="245"/>
      <c r="ES5" s="245"/>
      <c r="ET5" s="245"/>
      <c r="EU5" s="245"/>
      <c r="EV5" s="245"/>
      <c r="EW5" s="245"/>
      <c r="EX5" s="245"/>
      <c r="EY5" s="245"/>
      <c r="EZ5" s="245"/>
      <c r="FA5" s="245"/>
      <c r="FB5" s="245"/>
      <c r="FC5" s="245"/>
      <c r="FD5" s="245"/>
      <c r="FE5" s="245"/>
      <c r="FF5" s="245"/>
      <c r="FG5" s="245"/>
      <c r="FH5" s="245"/>
      <c r="FI5" s="245"/>
      <c r="FJ5" s="245"/>
      <c r="FK5" s="245"/>
      <c r="FL5" s="245"/>
      <c r="FM5" s="245"/>
      <c r="FN5" s="245"/>
      <c r="FO5" s="245"/>
      <c r="FP5" s="245"/>
      <c r="FQ5" s="245"/>
      <c r="FR5" s="245"/>
      <c r="FS5" s="245"/>
      <c r="FT5" s="245"/>
      <c r="FU5" s="245"/>
      <c r="FV5" s="245"/>
      <c r="FW5" s="245"/>
      <c r="FX5" s="245"/>
      <c r="FY5" s="245"/>
      <c r="FZ5" s="245"/>
      <c r="GA5" s="245"/>
      <c r="GB5" s="245"/>
      <c r="GC5" s="245"/>
      <c r="GD5" s="245"/>
      <c r="GE5" s="245"/>
      <c r="GF5" s="245"/>
      <c r="GG5" s="245"/>
      <c r="GH5" s="245"/>
      <c r="GI5" s="245"/>
      <c r="GJ5" s="245"/>
      <c r="GK5" s="245"/>
      <c r="GL5" s="245"/>
      <c r="GM5" s="245"/>
      <c r="GN5" s="245"/>
      <c r="GO5" s="245"/>
      <c r="GP5" s="245"/>
      <c r="GQ5" s="245"/>
      <c r="GR5" s="245"/>
      <c r="GS5" s="245"/>
      <c r="GT5" s="245"/>
      <c r="GU5" s="245"/>
      <c r="GV5" s="245"/>
      <c r="GW5" s="245"/>
      <c r="GX5" s="245"/>
      <c r="GY5" s="245"/>
      <c r="GZ5" s="245"/>
      <c r="HA5" s="245"/>
      <c r="HB5" s="245"/>
      <c r="HC5" s="245"/>
      <c r="HD5" s="245"/>
      <c r="HE5" s="245"/>
      <c r="HF5" s="245"/>
      <c r="HG5" s="245"/>
      <c r="HH5" s="245"/>
      <c r="HI5" s="245"/>
      <c r="HJ5" s="245"/>
      <c r="HK5" s="245"/>
      <c r="HL5" s="245"/>
      <c r="HM5" s="245"/>
      <c r="HN5" s="245"/>
      <c r="HO5" s="245"/>
      <c r="HP5" s="245"/>
      <c r="HQ5" s="245"/>
      <c r="HR5" s="245"/>
      <c r="HS5" s="245"/>
      <c r="HT5" s="245"/>
      <c r="HU5" s="245"/>
      <c r="HV5" s="245"/>
      <c r="HW5" s="245"/>
      <c r="HX5" s="245"/>
      <c r="HY5" s="245"/>
      <c r="HZ5" s="245"/>
      <c r="IA5" s="245"/>
      <c r="IB5" s="245"/>
      <c r="IC5" s="245"/>
      <c r="ID5" s="245"/>
      <c r="IE5" s="245"/>
      <c r="IF5" s="245"/>
      <c r="IG5" s="245"/>
      <c r="IH5" s="245"/>
      <c r="II5" s="245"/>
      <c r="IJ5" s="245"/>
      <c r="IK5" s="245"/>
      <c r="IL5" s="245"/>
      <c r="IM5" s="245"/>
      <c r="IN5" s="245"/>
      <c r="IO5" s="245"/>
      <c r="IP5" s="245"/>
      <c r="IQ5" s="245"/>
      <c r="IR5" s="245"/>
      <c r="IS5" s="245"/>
      <c r="IT5" s="245"/>
      <c r="IU5" s="245"/>
      <c r="IV5" s="245"/>
    </row>
    <row r="6" spans="1:256" ht="31.5" x14ac:dyDescent="0.25">
      <c r="A6" s="43">
        <v>1</v>
      </c>
      <c r="B6" s="360" t="s">
        <v>201</v>
      </c>
      <c r="C6" s="632">
        <v>3555006.16</v>
      </c>
      <c r="D6" s="633">
        <f>C17</f>
        <v>4413339.25</v>
      </c>
      <c r="E6" s="632">
        <v>549258.93999999994</v>
      </c>
      <c r="F6" s="633">
        <f>E17</f>
        <v>793852.10999999987</v>
      </c>
      <c r="G6" s="634">
        <v>449822.12</v>
      </c>
      <c r="H6" s="635">
        <f>G17</f>
        <v>289610.14000000013</v>
      </c>
      <c r="I6" s="632">
        <v>2000</v>
      </c>
      <c r="J6" s="633">
        <f>SUM(I17)</f>
        <v>3000</v>
      </c>
      <c r="K6" s="632">
        <v>205376.48</v>
      </c>
      <c r="L6" s="633">
        <f>SUM(K17)</f>
        <v>182576.96000000002</v>
      </c>
      <c r="M6" s="633">
        <f t="shared" ref="M6:N8" si="0">C6+E6+G6+I6+K6</f>
        <v>4761463.7</v>
      </c>
      <c r="N6" s="636">
        <f t="shared" si="0"/>
        <v>5682378.46</v>
      </c>
      <c r="O6" s="243"/>
      <c r="P6" s="243"/>
    </row>
    <row r="7" spans="1:256" ht="31.5" x14ac:dyDescent="0.25">
      <c r="A7" s="43">
        <v>2</v>
      </c>
      <c r="B7" s="361" t="s">
        <v>754</v>
      </c>
      <c r="C7" s="633">
        <f t="shared" ref="C7:L7" si="1">SUM(C8:C15)</f>
        <v>858333.09</v>
      </c>
      <c r="D7" s="633">
        <f t="shared" si="1"/>
        <v>925666.32</v>
      </c>
      <c r="E7" s="633">
        <f t="shared" si="1"/>
        <v>901209.13</v>
      </c>
      <c r="F7" s="633">
        <f t="shared" si="1"/>
        <v>741527.97</v>
      </c>
      <c r="G7" s="635">
        <f>SUM(G8:G15)</f>
        <v>1208995.02</v>
      </c>
      <c r="H7" s="635">
        <f>SUM(H8:H15)</f>
        <v>1285459.52</v>
      </c>
      <c r="I7" s="633">
        <f t="shared" si="1"/>
        <v>1000</v>
      </c>
      <c r="J7" s="633">
        <f t="shared" si="1"/>
        <v>1000</v>
      </c>
      <c r="K7" s="633">
        <f t="shared" si="1"/>
        <v>19597</v>
      </c>
      <c r="L7" s="633">
        <f t="shared" si="1"/>
        <v>4213</v>
      </c>
      <c r="M7" s="633">
        <f t="shared" si="0"/>
        <v>2989134.24</v>
      </c>
      <c r="N7" s="636">
        <f t="shared" si="0"/>
        <v>2957866.81</v>
      </c>
      <c r="O7" s="243"/>
      <c r="P7" s="243"/>
    </row>
    <row r="8" spans="1:256" ht="22.5" customHeight="1" x14ac:dyDescent="0.25">
      <c r="A8" s="43">
        <v>3</v>
      </c>
      <c r="B8" s="362" t="s">
        <v>90</v>
      </c>
      <c r="C8" s="637">
        <v>858333.09</v>
      </c>
      <c r="D8" s="637">
        <v>925666.32</v>
      </c>
      <c r="E8" s="637">
        <v>0</v>
      </c>
      <c r="F8" s="637">
        <v>0</v>
      </c>
      <c r="G8" s="638">
        <v>0</v>
      </c>
      <c r="H8" s="638">
        <v>0</v>
      </c>
      <c r="I8" s="637">
        <v>1000</v>
      </c>
      <c r="J8" s="637">
        <v>1000</v>
      </c>
      <c r="K8" s="637">
        <v>0</v>
      </c>
      <c r="L8" s="637">
        <v>0</v>
      </c>
      <c r="M8" s="633">
        <f t="shared" si="0"/>
        <v>859333.09</v>
      </c>
      <c r="N8" s="636">
        <f t="shared" si="0"/>
        <v>926666.32</v>
      </c>
    </row>
    <row r="9" spans="1:256" ht="21.75" customHeight="1" x14ac:dyDescent="0.25">
      <c r="A9" s="43">
        <v>4</v>
      </c>
      <c r="B9" s="362" t="s">
        <v>318</v>
      </c>
      <c r="C9" s="639" t="s">
        <v>317</v>
      </c>
      <c r="D9" s="639" t="s">
        <v>317</v>
      </c>
      <c r="E9" s="637">
        <v>888172.13</v>
      </c>
      <c r="F9" s="640">
        <v>735677.97</v>
      </c>
      <c r="G9" s="639" t="s">
        <v>317</v>
      </c>
      <c r="H9" s="639" t="s">
        <v>317</v>
      </c>
      <c r="I9" s="641" t="s">
        <v>317</v>
      </c>
      <c r="J9" s="641" t="s">
        <v>317</v>
      </c>
      <c r="K9" s="639" t="s">
        <v>317</v>
      </c>
      <c r="L9" s="639" t="s">
        <v>317</v>
      </c>
      <c r="M9" s="633">
        <f>E9</f>
        <v>888172.13</v>
      </c>
      <c r="N9" s="636">
        <f>F9</f>
        <v>735677.97</v>
      </c>
    </row>
    <row r="10" spans="1:256" ht="31.5" x14ac:dyDescent="0.25">
      <c r="A10" s="43">
        <v>5</v>
      </c>
      <c r="B10" s="362" t="s">
        <v>11</v>
      </c>
      <c r="C10" s="639" t="s">
        <v>317</v>
      </c>
      <c r="D10" s="639" t="s">
        <v>317</v>
      </c>
      <c r="E10" s="637">
        <v>0</v>
      </c>
      <c r="F10" s="637">
        <v>5850</v>
      </c>
      <c r="G10" s="639" t="s">
        <v>317</v>
      </c>
      <c r="H10" s="639" t="s">
        <v>317</v>
      </c>
      <c r="I10" s="641" t="s">
        <v>317</v>
      </c>
      <c r="J10" s="641" t="s">
        <v>317</v>
      </c>
      <c r="K10" s="639" t="s">
        <v>317</v>
      </c>
      <c r="L10" s="639" t="s">
        <v>317</v>
      </c>
      <c r="M10" s="633">
        <f>E10</f>
        <v>0</v>
      </c>
      <c r="N10" s="636">
        <f>F10</f>
        <v>5850</v>
      </c>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245"/>
      <c r="CG10" s="245"/>
      <c r="CH10" s="245"/>
      <c r="CI10" s="245"/>
      <c r="CJ10" s="245"/>
      <c r="CK10" s="245"/>
      <c r="CL10" s="245"/>
      <c r="CM10" s="245"/>
      <c r="CN10" s="245"/>
      <c r="CO10" s="245"/>
      <c r="CP10" s="245"/>
      <c r="CQ10" s="245"/>
      <c r="CR10" s="245"/>
      <c r="CS10" s="245"/>
      <c r="CT10" s="245"/>
      <c r="CU10" s="245"/>
      <c r="CV10" s="245"/>
      <c r="CW10" s="245"/>
      <c r="CX10" s="245"/>
      <c r="CY10" s="245"/>
      <c r="CZ10" s="245"/>
      <c r="DA10" s="245"/>
      <c r="DB10" s="245"/>
      <c r="DC10" s="245"/>
      <c r="DD10" s="245"/>
      <c r="DE10" s="245"/>
      <c r="DF10" s="245"/>
      <c r="DG10" s="245"/>
      <c r="DH10" s="245"/>
      <c r="DI10" s="245"/>
      <c r="DJ10" s="245"/>
      <c r="DK10" s="245"/>
      <c r="DL10" s="245"/>
      <c r="DM10" s="245"/>
      <c r="DN10" s="245"/>
      <c r="DO10" s="245"/>
      <c r="DP10" s="245"/>
      <c r="DQ10" s="245"/>
      <c r="DR10" s="245"/>
      <c r="DS10" s="245"/>
      <c r="DT10" s="245"/>
      <c r="DU10" s="245"/>
      <c r="DV10" s="245"/>
      <c r="DW10" s="245"/>
      <c r="DX10" s="245"/>
      <c r="DY10" s="245"/>
      <c r="DZ10" s="245"/>
      <c r="EA10" s="245"/>
      <c r="EB10" s="245"/>
      <c r="EC10" s="245"/>
      <c r="ED10" s="245"/>
      <c r="EE10" s="245"/>
      <c r="EF10" s="245"/>
      <c r="EG10" s="245"/>
      <c r="EH10" s="245"/>
      <c r="EI10" s="245"/>
      <c r="EJ10" s="245"/>
      <c r="EK10" s="245"/>
      <c r="EL10" s="245"/>
      <c r="EM10" s="245"/>
      <c r="EN10" s="245"/>
      <c r="EO10" s="245"/>
      <c r="EP10" s="245"/>
      <c r="EQ10" s="245"/>
      <c r="ER10" s="245"/>
      <c r="ES10" s="245"/>
      <c r="ET10" s="245"/>
      <c r="EU10" s="245"/>
      <c r="EV10" s="245"/>
      <c r="EW10" s="245"/>
      <c r="EX10" s="245"/>
      <c r="EY10" s="245"/>
      <c r="EZ10" s="245"/>
      <c r="FA10" s="245"/>
      <c r="FB10" s="245"/>
      <c r="FC10" s="245"/>
      <c r="FD10" s="245"/>
      <c r="FE10" s="245"/>
      <c r="FF10" s="245"/>
      <c r="FG10" s="245"/>
      <c r="FH10" s="245"/>
      <c r="FI10" s="245"/>
      <c r="FJ10" s="245"/>
      <c r="FK10" s="245"/>
      <c r="FL10" s="245"/>
      <c r="FM10" s="245"/>
      <c r="FN10" s="245"/>
      <c r="FO10" s="245"/>
      <c r="FP10" s="245"/>
      <c r="FQ10" s="245"/>
      <c r="FR10" s="245"/>
      <c r="FS10" s="245"/>
      <c r="FT10" s="245"/>
      <c r="FU10" s="245"/>
      <c r="FV10" s="245"/>
      <c r="FW10" s="245"/>
      <c r="FX10" s="245"/>
      <c r="FY10" s="245"/>
      <c r="FZ10" s="245"/>
      <c r="GA10" s="245"/>
      <c r="GB10" s="245"/>
      <c r="GC10" s="245"/>
      <c r="GD10" s="245"/>
      <c r="GE10" s="245"/>
      <c r="GF10" s="245"/>
      <c r="GG10" s="245"/>
      <c r="GH10" s="245"/>
      <c r="GI10" s="245"/>
      <c r="GJ10" s="245"/>
      <c r="GK10" s="245"/>
      <c r="GL10" s="245"/>
      <c r="GM10" s="245"/>
      <c r="GN10" s="245"/>
      <c r="GO10" s="245"/>
      <c r="GP10" s="245"/>
      <c r="GQ10" s="245"/>
      <c r="GR10" s="245"/>
      <c r="GS10" s="245"/>
      <c r="GT10" s="245"/>
      <c r="GU10" s="245"/>
      <c r="GV10" s="245"/>
      <c r="GW10" s="245"/>
      <c r="GX10" s="245"/>
      <c r="GY10" s="245"/>
      <c r="GZ10" s="245"/>
      <c r="HA10" s="245"/>
      <c r="HB10" s="245"/>
      <c r="HC10" s="245"/>
      <c r="HD10" s="245"/>
      <c r="HE10" s="245"/>
      <c r="HF10" s="245"/>
      <c r="HG10" s="245"/>
      <c r="HH10" s="245"/>
      <c r="HI10" s="245"/>
      <c r="HJ10" s="245"/>
      <c r="HK10" s="245"/>
      <c r="HL10" s="245"/>
      <c r="HM10" s="245"/>
      <c r="HN10" s="245"/>
      <c r="HO10" s="245"/>
      <c r="HP10" s="245"/>
      <c r="HQ10" s="245"/>
      <c r="HR10" s="245"/>
      <c r="HS10" s="245"/>
      <c r="HT10" s="245"/>
      <c r="HU10" s="245"/>
      <c r="HV10" s="245"/>
      <c r="HW10" s="245"/>
      <c r="HX10" s="245"/>
      <c r="HY10" s="245"/>
      <c r="HZ10" s="245"/>
      <c r="IA10" s="245"/>
      <c r="IB10" s="245"/>
      <c r="IC10" s="245"/>
      <c r="ID10" s="245"/>
      <c r="IE10" s="245"/>
      <c r="IF10" s="245"/>
      <c r="IG10" s="245"/>
      <c r="IH10" s="245"/>
      <c r="II10" s="245"/>
      <c r="IJ10" s="245"/>
      <c r="IK10" s="245"/>
      <c r="IL10" s="245"/>
      <c r="IM10" s="245"/>
      <c r="IN10" s="245"/>
      <c r="IO10" s="245"/>
      <c r="IP10" s="245"/>
      <c r="IQ10" s="245"/>
      <c r="IR10" s="245"/>
      <c r="IS10" s="245"/>
      <c r="IT10" s="245"/>
      <c r="IU10" s="245"/>
      <c r="IV10" s="245"/>
    </row>
    <row r="11" spans="1:256" ht="31.5" x14ac:dyDescent="0.25">
      <c r="A11" s="43">
        <v>6</v>
      </c>
      <c r="B11" s="362" t="s">
        <v>319</v>
      </c>
      <c r="C11" s="639" t="s">
        <v>317</v>
      </c>
      <c r="D11" s="639" t="s">
        <v>317</v>
      </c>
      <c r="E11" s="637">
        <v>0</v>
      </c>
      <c r="F11" s="637">
        <v>0</v>
      </c>
      <c r="G11" s="638">
        <v>0</v>
      </c>
      <c r="H11" s="638">
        <v>0</v>
      </c>
      <c r="I11" s="642">
        <v>0</v>
      </c>
      <c r="J11" s="642">
        <v>0</v>
      </c>
      <c r="K11" s="632">
        <v>0</v>
      </c>
      <c r="L11" s="632">
        <v>0</v>
      </c>
      <c r="M11" s="633">
        <f>E11+G11+I11+K11</f>
        <v>0</v>
      </c>
      <c r="N11" s="636">
        <f>F11+H11+J11+L11</f>
        <v>0</v>
      </c>
    </row>
    <row r="12" spans="1:256" ht="17.25" customHeight="1" x14ac:dyDescent="0.25">
      <c r="A12" s="43">
        <v>7</v>
      </c>
      <c r="B12" s="362" t="s">
        <v>320</v>
      </c>
      <c r="C12" s="637">
        <v>0</v>
      </c>
      <c r="D12" s="637"/>
      <c r="E12" s="637">
        <v>13037</v>
      </c>
      <c r="F12" s="637">
        <v>0</v>
      </c>
      <c r="G12" s="638">
        <v>0</v>
      </c>
      <c r="H12" s="638">
        <v>0</v>
      </c>
      <c r="I12" s="642">
        <v>0</v>
      </c>
      <c r="J12" s="642">
        <v>0</v>
      </c>
      <c r="K12" s="637">
        <v>19597</v>
      </c>
      <c r="L12" s="637">
        <v>4213</v>
      </c>
      <c r="M12" s="633">
        <f>C12+E12+G12+I12+K12</f>
        <v>32634</v>
      </c>
      <c r="N12" s="636">
        <f>D12+F12+H12+J12+L12</f>
        <v>4213</v>
      </c>
    </row>
    <row r="13" spans="1:256" ht="18.75" x14ac:dyDescent="0.25">
      <c r="A13" s="43">
        <v>8</v>
      </c>
      <c r="B13" s="363" t="s">
        <v>91</v>
      </c>
      <c r="C13" s="639" t="s">
        <v>317</v>
      </c>
      <c r="D13" s="639" t="s">
        <v>317</v>
      </c>
      <c r="E13" s="639" t="s">
        <v>317</v>
      </c>
      <c r="F13" s="639" t="s">
        <v>317</v>
      </c>
      <c r="G13" s="638">
        <v>1140890</v>
      </c>
      <c r="H13" s="638">
        <v>1218011</v>
      </c>
      <c r="I13" s="643" t="s">
        <v>317</v>
      </c>
      <c r="J13" s="643" t="s">
        <v>317</v>
      </c>
      <c r="K13" s="643" t="s">
        <v>317</v>
      </c>
      <c r="L13" s="643" t="s">
        <v>317</v>
      </c>
      <c r="M13" s="633">
        <f>G13</f>
        <v>1140890</v>
      </c>
      <c r="N13" s="636">
        <f>H13</f>
        <v>1218011</v>
      </c>
    </row>
    <row r="14" spans="1:256" ht="19.5" customHeight="1" x14ac:dyDescent="0.25">
      <c r="A14" s="43">
        <v>9</v>
      </c>
      <c r="B14" s="362" t="s">
        <v>24</v>
      </c>
      <c r="C14" s="639" t="s">
        <v>317</v>
      </c>
      <c r="D14" s="639" t="s">
        <v>317</v>
      </c>
      <c r="E14" s="639" t="s">
        <v>317</v>
      </c>
      <c r="F14" s="639" t="s">
        <v>317</v>
      </c>
      <c r="G14" s="638">
        <v>68105.02</v>
      </c>
      <c r="H14" s="638">
        <v>67448.52</v>
      </c>
      <c r="I14" s="644" t="s">
        <v>317</v>
      </c>
      <c r="J14" s="644" t="s">
        <v>317</v>
      </c>
      <c r="K14" s="643" t="s">
        <v>317</v>
      </c>
      <c r="L14" s="643" t="s">
        <v>317</v>
      </c>
      <c r="M14" s="633">
        <f>G14</f>
        <v>68105.02</v>
      </c>
      <c r="N14" s="636">
        <f>H14</f>
        <v>67448.52</v>
      </c>
    </row>
    <row r="15" spans="1:256" ht="18.75" x14ac:dyDescent="0.25">
      <c r="A15" s="43">
        <v>10</v>
      </c>
      <c r="B15" s="362" t="s">
        <v>92</v>
      </c>
      <c r="C15" s="637">
        <v>0</v>
      </c>
      <c r="D15" s="637">
        <v>0</v>
      </c>
      <c r="E15" s="637">
        <v>0</v>
      </c>
      <c r="F15" s="637">
        <v>0</v>
      </c>
      <c r="G15" s="638">
        <v>0</v>
      </c>
      <c r="H15" s="638">
        <v>0</v>
      </c>
      <c r="I15" s="642">
        <v>0</v>
      </c>
      <c r="J15" s="642">
        <v>0</v>
      </c>
      <c r="K15" s="637">
        <v>0</v>
      </c>
      <c r="L15" s="637">
        <v>0</v>
      </c>
      <c r="M15" s="633">
        <f>C15+E15+G15+I15+K15</f>
        <v>0</v>
      </c>
      <c r="N15" s="636">
        <f>D15+F15+H15+J15+L15</f>
        <v>0</v>
      </c>
    </row>
    <row r="16" spans="1:256" ht="31.5" x14ac:dyDescent="0.25">
      <c r="A16" s="43">
        <v>11</v>
      </c>
      <c r="B16" s="360" t="s">
        <v>202</v>
      </c>
      <c r="C16" s="632">
        <v>0</v>
      </c>
      <c r="D16" s="632">
        <v>0</v>
      </c>
      <c r="E16" s="632">
        <v>656615.96</v>
      </c>
      <c r="F16" s="632">
        <v>760886.53</v>
      </c>
      <c r="G16" s="638">
        <v>1369207</v>
      </c>
      <c r="H16" s="638">
        <v>1301356</v>
      </c>
      <c r="I16" s="632">
        <v>0</v>
      </c>
      <c r="J16" s="632">
        <v>0</v>
      </c>
      <c r="K16" s="632">
        <v>42396.52</v>
      </c>
      <c r="L16" s="632">
        <v>1432.12</v>
      </c>
      <c r="M16" s="633">
        <f t="shared" ref="M16:N18" si="2">C16+E16+G16+I16+K16</f>
        <v>2068219.48</v>
      </c>
      <c r="N16" s="636">
        <f t="shared" si="2"/>
        <v>2063674.6500000001</v>
      </c>
    </row>
    <row r="17" spans="1:14" ht="31.5" x14ac:dyDescent="0.25">
      <c r="A17" s="43">
        <v>12</v>
      </c>
      <c r="B17" s="360" t="s">
        <v>25</v>
      </c>
      <c r="C17" s="633">
        <f t="shared" ref="C17:L17" si="3">C6+C7-C16</f>
        <v>4413339.25</v>
      </c>
      <c r="D17" s="633">
        <f t="shared" si="3"/>
        <v>5339005.57</v>
      </c>
      <c r="E17" s="633">
        <f t="shared" si="3"/>
        <v>793852.10999999987</v>
      </c>
      <c r="F17" s="633">
        <f t="shared" si="3"/>
        <v>774493.54999999981</v>
      </c>
      <c r="G17" s="635">
        <f t="shared" si="3"/>
        <v>289610.14000000013</v>
      </c>
      <c r="H17" s="635">
        <f t="shared" si="3"/>
        <v>273713.66000000015</v>
      </c>
      <c r="I17" s="633">
        <f t="shared" si="3"/>
        <v>3000</v>
      </c>
      <c r="J17" s="633">
        <f t="shared" si="3"/>
        <v>4000</v>
      </c>
      <c r="K17" s="633">
        <f t="shared" si="3"/>
        <v>182576.96000000002</v>
      </c>
      <c r="L17" s="633">
        <f t="shared" si="3"/>
        <v>185357.84000000003</v>
      </c>
      <c r="M17" s="633">
        <f t="shared" si="2"/>
        <v>5682378.46</v>
      </c>
      <c r="N17" s="636">
        <f t="shared" si="2"/>
        <v>6576570.6200000001</v>
      </c>
    </row>
    <row r="18" spans="1:14" ht="48.75" customHeight="1" thickBot="1" x14ac:dyDescent="0.3">
      <c r="A18" s="246">
        <v>13</v>
      </c>
      <c r="B18" s="364" t="s">
        <v>875</v>
      </c>
      <c r="C18" s="645">
        <v>0</v>
      </c>
      <c r="D18" s="645">
        <v>0</v>
      </c>
      <c r="E18" s="645">
        <v>0</v>
      </c>
      <c r="F18" s="645">
        <v>0</v>
      </c>
      <c r="G18" s="646">
        <v>0</v>
      </c>
      <c r="H18" s="646">
        <v>0</v>
      </c>
      <c r="I18" s="645">
        <v>0</v>
      </c>
      <c r="J18" s="645">
        <v>0</v>
      </c>
      <c r="K18" s="645">
        <v>0</v>
      </c>
      <c r="L18" s="645">
        <v>0</v>
      </c>
      <c r="M18" s="647">
        <f t="shared" si="2"/>
        <v>0</v>
      </c>
      <c r="N18" s="648">
        <f t="shared" si="2"/>
        <v>0</v>
      </c>
    </row>
    <row r="19" spans="1:14" x14ac:dyDescent="0.25">
      <c r="F19" s="668">
        <f>'T5 - Analýza nákladov'!E92+'T5 - Analýza nákladov'!F92</f>
        <v>740392.97</v>
      </c>
      <c r="H19" s="668">
        <f>'T1-Dotácie podľa DZ'!C16+'T1-Dotácie podľa DZ'!C17</f>
        <v>1218011</v>
      </c>
      <c r="I19" s="248"/>
      <c r="J19" s="248"/>
    </row>
    <row r="20" spans="1:14" x14ac:dyDescent="0.25">
      <c r="A20" s="248" t="s">
        <v>93</v>
      </c>
      <c r="B20" s="248"/>
      <c r="C20" s="248"/>
      <c r="E20" s="671" t="s">
        <v>1247</v>
      </c>
      <c r="F20" s="669">
        <f>F19-F9</f>
        <v>4715</v>
      </c>
      <c r="G20" s="248"/>
      <c r="H20" s="676">
        <f>'T4-Výnosy zo školného'!D19</f>
        <v>67448.52</v>
      </c>
      <c r="I20" s="248"/>
      <c r="J20" s="248"/>
      <c r="K20" s="248"/>
      <c r="L20" s="248"/>
      <c r="M20" s="248"/>
      <c r="N20" s="248"/>
    </row>
    <row r="21" spans="1:14" x14ac:dyDescent="0.25">
      <c r="A21" s="248" t="s">
        <v>94</v>
      </c>
      <c r="B21" s="248"/>
      <c r="C21" s="248"/>
      <c r="D21" s="248"/>
      <c r="E21" s="248"/>
      <c r="F21" s="670" t="s">
        <v>1248</v>
      </c>
      <c r="G21" s="248"/>
      <c r="H21" s="676">
        <f>'T8-Soc_štipendiá'!E6+'T19-Štip_ z vlastných '!E6+'T20_motivačné štipendiá_nová'!E8+'T20_motivačné štipendiá_nová'!F8</f>
        <v>1301356</v>
      </c>
      <c r="I21" s="248"/>
      <c r="J21" s="248"/>
      <c r="K21" s="248"/>
      <c r="L21" s="248"/>
      <c r="M21" s="248"/>
      <c r="N21" s="248"/>
    </row>
    <row r="22" spans="1:14" ht="33" customHeight="1" x14ac:dyDescent="0.25">
      <c r="A22" s="838" t="s">
        <v>95</v>
      </c>
      <c r="B22" s="838"/>
      <c r="C22" s="838"/>
      <c r="D22" s="248"/>
      <c r="E22" s="248"/>
      <c r="F22" s="248"/>
      <c r="G22" s="248"/>
      <c r="H22" s="248" t="s">
        <v>1255</v>
      </c>
      <c r="I22" s="248"/>
      <c r="J22" s="248"/>
      <c r="K22" s="248"/>
      <c r="L22" s="248"/>
      <c r="M22" s="248"/>
      <c r="N22" s="248"/>
    </row>
    <row r="23" spans="1:14" x14ac:dyDescent="0.25">
      <c r="L23" s="248"/>
    </row>
    <row r="24" spans="1:14" x14ac:dyDescent="0.25">
      <c r="A24" s="3" t="s">
        <v>1239</v>
      </c>
      <c r="B24" s="242" t="s">
        <v>1246</v>
      </c>
      <c r="C24" s="247"/>
      <c r="G24" s="1"/>
      <c r="H24" s="1"/>
      <c r="I24" s="1"/>
      <c r="J24" s="1"/>
      <c r="K24" s="1"/>
      <c r="L24" s="1"/>
      <c r="M24" s="1"/>
    </row>
    <row r="25" spans="1:14" x14ac:dyDescent="0.25">
      <c r="A25" s="3"/>
      <c r="B25" s="242" t="s">
        <v>1241</v>
      </c>
      <c r="C25" s="247"/>
      <c r="G25" s="1"/>
      <c r="H25" s="1"/>
      <c r="I25" s="1"/>
      <c r="J25" s="1"/>
      <c r="K25" s="1"/>
      <c r="L25" s="1"/>
      <c r="M25" s="1"/>
    </row>
  </sheetData>
  <mergeCells count="11">
    <mergeCell ref="M3:N3"/>
    <mergeCell ref="A22:C22"/>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árok20">
    <tabColor indexed="42"/>
    <pageSetUpPr fitToPage="1"/>
  </sheetPr>
  <dimension ref="A1:E23"/>
  <sheetViews>
    <sheetView zoomScaleNormal="100" workbookViewId="0">
      <pane xSplit="2" ySplit="4" topLeftCell="C5" activePane="bottomRight" state="frozen"/>
      <selection pane="topRight" activeCell="C1" sqref="C1"/>
      <selection pane="bottomLeft" activeCell="A5" sqref="A5"/>
      <selection pane="bottomRight" activeCell="A2" sqref="A2:D2"/>
    </sheetView>
  </sheetViews>
  <sheetFormatPr defaultRowHeight="15.75" x14ac:dyDescent="0.2"/>
  <cols>
    <col min="1" max="1" width="10.5703125" style="12" customWidth="1"/>
    <col min="2" max="2" width="43.140625" style="71" customWidth="1"/>
    <col min="3" max="3" width="28.42578125" style="11" customWidth="1"/>
    <col min="4" max="4" width="52.7109375" style="11" customWidth="1"/>
    <col min="5" max="16384" width="9.140625" style="11"/>
  </cols>
  <sheetData>
    <row r="1" spans="1:4" ht="50.1" customHeight="1" thickBot="1" x14ac:dyDescent="0.25">
      <c r="A1" s="701" t="s">
        <v>1123</v>
      </c>
      <c r="B1" s="702"/>
      <c r="C1" s="702"/>
      <c r="D1" s="703"/>
    </row>
    <row r="2" spans="1:4" ht="35.1" customHeight="1" x14ac:dyDescent="0.2">
      <c r="A2" s="698" t="s">
        <v>1266</v>
      </c>
      <c r="B2" s="699"/>
      <c r="C2" s="699"/>
      <c r="D2" s="700"/>
    </row>
    <row r="3" spans="1:4" ht="31.5" x14ac:dyDescent="0.2">
      <c r="A3" s="110" t="s">
        <v>205</v>
      </c>
      <c r="B3" s="98" t="s">
        <v>296</v>
      </c>
      <c r="C3" s="98" t="s">
        <v>1124</v>
      </c>
      <c r="D3" s="35" t="s">
        <v>772</v>
      </c>
    </row>
    <row r="4" spans="1:4" s="13" customFormat="1" ht="18" customHeight="1" x14ac:dyDescent="0.2">
      <c r="A4" s="106"/>
      <c r="B4" s="109" t="s">
        <v>286</v>
      </c>
      <c r="C4" s="89" t="s">
        <v>287</v>
      </c>
      <c r="D4" s="90" t="s">
        <v>288</v>
      </c>
    </row>
    <row r="5" spans="1:4" s="13" customFormat="1" ht="31.5" x14ac:dyDescent="0.2">
      <c r="A5" s="106">
        <v>1</v>
      </c>
      <c r="B5" s="69" t="s">
        <v>26</v>
      </c>
      <c r="C5" s="62">
        <f>SUM(C6:C19)</f>
        <v>17676535.049999997</v>
      </c>
      <c r="D5" s="68"/>
    </row>
    <row r="6" spans="1:4" x14ac:dyDescent="0.2">
      <c r="A6" s="106">
        <v>2</v>
      </c>
      <c r="B6" s="61" t="s">
        <v>191</v>
      </c>
      <c r="C6" s="570">
        <v>0</v>
      </c>
      <c r="D6" s="144" t="s">
        <v>1227</v>
      </c>
    </row>
    <row r="7" spans="1:4" x14ac:dyDescent="0.2">
      <c r="A7" s="106">
        <v>3</v>
      </c>
      <c r="B7" s="61" t="s">
        <v>192</v>
      </c>
      <c r="C7" s="570">
        <v>4290569.8099999996</v>
      </c>
      <c r="D7" s="144" t="s">
        <v>1228</v>
      </c>
    </row>
    <row r="8" spans="1:4" x14ac:dyDescent="0.2">
      <c r="A8" s="106">
        <v>4</v>
      </c>
      <c r="B8" s="112" t="s">
        <v>193</v>
      </c>
      <c r="C8" s="148"/>
      <c r="D8" s="125"/>
    </row>
    <row r="9" spans="1:4" ht="31.5" x14ac:dyDescent="0.2">
      <c r="A9" s="106">
        <v>5</v>
      </c>
      <c r="B9" s="112" t="s">
        <v>165</v>
      </c>
      <c r="C9" s="148"/>
      <c r="D9" s="125"/>
    </row>
    <row r="10" spans="1:4" x14ac:dyDescent="0.2">
      <c r="A10" s="106">
        <v>6</v>
      </c>
      <c r="B10" s="112" t="s">
        <v>276</v>
      </c>
      <c r="C10" s="570">
        <v>5380583.3700000001</v>
      </c>
      <c r="D10" s="144" t="s">
        <v>1229</v>
      </c>
    </row>
    <row r="11" spans="1:4" x14ac:dyDescent="0.2">
      <c r="A11" s="106">
        <v>7</v>
      </c>
      <c r="B11" s="112" t="s">
        <v>277</v>
      </c>
      <c r="C11" s="570">
        <v>61808.42</v>
      </c>
      <c r="D11" s="144" t="s">
        <v>1230</v>
      </c>
    </row>
    <row r="12" spans="1:4" ht="31.5" x14ac:dyDescent="0.2">
      <c r="A12" s="106">
        <v>8</v>
      </c>
      <c r="B12" s="112" t="s">
        <v>397</v>
      </c>
      <c r="C12" s="148"/>
      <c r="D12" s="125"/>
    </row>
    <row r="13" spans="1:4" x14ac:dyDescent="0.2">
      <c r="A13" s="106">
        <v>9</v>
      </c>
      <c r="B13" s="112" t="s">
        <v>166</v>
      </c>
      <c r="C13" s="148"/>
      <c r="D13" s="125"/>
    </row>
    <row r="14" spans="1:4" x14ac:dyDescent="0.2">
      <c r="A14" s="106">
        <v>10</v>
      </c>
      <c r="B14" s="112" t="s">
        <v>167</v>
      </c>
      <c r="C14" s="148"/>
      <c r="D14" s="125"/>
    </row>
    <row r="15" spans="1:4" ht="30" x14ac:dyDescent="0.2">
      <c r="A15" s="106">
        <v>11</v>
      </c>
      <c r="B15" s="112" t="s">
        <v>168</v>
      </c>
      <c r="C15" s="570">
        <v>83718.62</v>
      </c>
      <c r="D15" s="144" t="s">
        <v>1231</v>
      </c>
    </row>
    <row r="16" spans="1:4" x14ac:dyDescent="0.2">
      <c r="A16" s="106">
        <v>12</v>
      </c>
      <c r="B16" s="112" t="s">
        <v>169</v>
      </c>
      <c r="C16" s="570">
        <v>11976.03</v>
      </c>
      <c r="D16" s="144" t="s">
        <v>1232</v>
      </c>
    </row>
    <row r="17" spans="1:5" x14ac:dyDescent="0.2">
      <c r="A17" s="106">
        <v>13</v>
      </c>
      <c r="B17" s="112" t="s">
        <v>170</v>
      </c>
      <c r="C17" s="570"/>
      <c r="D17" s="125"/>
    </row>
    <row r="18" spans="1:5" x14ac:dyDescent="0.2">
      <c r="A18" s="106">
        <v>14</v>
      </c>
      <c r="B18" s="112" t="s">
        <v>171</v>
      </c>
      <c r="C18" s="570">
        <v>20000</v>
      </c>
      <c r="D18" s="144" t="s">
        <v>1233</v>
      </c>
    </row>
    <row r="19" spans="1:5" ht="90" x14ac:dyDescent="0.2">
      <c r="A19" s="106">
        <v>15</v>
      </c>
      <c r="B19" s="112" t="s">
        <v>176</v>
      </c>
      <c r="C19" s="570">
        <v>7827878.7999999998</v>
      </c>
      <c r="D19" s="144" t="s">
        <v>1234</v>
      </c>
    </row>
    <row r="20" spans="1:5" x14ac:dyDescent="0.2">
      <c r="A20" s="106">
        <v>16</v>
      </c>
      <c r="B20" s="69" t="s">
        <v>310</v>
      </c>
      <c r="C20" s="148"/>
      <c r="D20" s="125"/>
    </row>
    <row r="21" spans="1:5" x14ac:dyDescent="0.2">
      <c r="A21" s="106">
        <v>17</v>
      </c>
      <c r="B21" s="111" t="s">
        <v>722</v>
      </c>
      <c r="C21" s="166"/>
      <c r="D21" s="145"/>
    </row>
    <row r="22" spans="1:5" ht="32.25" thickBot="1" x14ac:dyDescent="0.25">
      <c r="A22" s="107">
        <v>18</v>
      </c>
      <c r="B22" s="82" t="s">
        <v>56</v>
      </c>
      <c r="C22" s="421">
        <f>+C5+C20+C21</f>
        <v>17676535.049999997</v>
      </c>
      <c r="D22" s="78"/>
    </row>
    <row r="23" spans="1:5" ht="31.5" x14ac:dyDescent="0.2">
      <c r="E23" s="11" t="s">
        <v>1254</v>
      </c>
    </row>
  </sheetData>
  <mergeCells count="2">
    <mergeCell ref="A1:D1"/>
    <mergeCell ref="A2:D2"/>
  </mergeCells>
  <phoneticPr fontId="0" type="noConversion"/>
  <printOptions gridLines="1"/>
  <pageMargins left="0.74803149606299213" right="0.74803149606299213" top="0.98425196850393704" bottom="0.79" header="0.51181102362204722" footer="0.51181102362204722"/>
  <pageSetup paperSize="9" scale="8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pageSetUpPr fitToPage="1"/>
  </sheetPr>
  <dimension ref="A1:K28"/>
  <sheetViews>
    <sheetView zoomScale="80" zoomScaleNormal="80" workbookViewId="0">
      <pane xSplit="2" ySplit="5" topLeftCell="C6" activePane="bottomRight" state="frozen"/>
      <selection pane="topRight" activeCell="C1" sqref="C1"/>
      <selection pane="bottomLeft" activeCell="A6" sqref="A6"/>
      <selection pane="bottomRight" activeCell="C3" sqref="C3:D3"/>
    </sheetView>
  </sheetViews>
  <sheetFormatPr defaultRowHeight="15.75" x14ac:dyDescent="0.2"/>
  <cols>
    <col min="1" max="1" width="7.7109375" style="20" customWidth="1"/>
    <col min="2" max="2" width="47.5703125" style="21" customWidth="1"/>
    <col min="3" max="3" width="17.85546875" style="22" customWidth="1"/>
    <col min="4" max="4" width="16.85546875" style="22" customWidth="1"/>
    <col min="5" max="5" width="17.140625" style="22" customWidth="1"/>
    <col min="6" max="6" width="18.140625" style="22" customWidth="1"/>
    <col min="7" max="7" width="17.42578125" style="22" customWidth="1"/>
    <col min="8" max="8" width="17" style="22" customWidth="1"/>
    <col min="9" max="9" width="12" style="22" customWidth="1"/>
    <col min="10" max="16384" width="9.140625" style="22"/>
  </cols>
  <sheetData>
    <row r="1" spans="1:11" s="26" customFormat="1" ht="69" customHeight="1" thickBot="1" x14ac:dyDescent="0.25">
      <c r="A1" s="851" t="s">
        <v>1125</v>
      </c>
      <c r="B1" s="852"/>
      <c r="C1" s="852"/>
      <c r="D1" s="852"/>
      <c r="E1" s="852"/>
      <c r="F1" s="852"/>
      <c r="G1" s="852"/>
      <c r="H1" s="853"/>
      <c r="I1" s="278"/>
    </row>
    <row r="2" spans="1:11" s="26" customFormat="1" ht="35.1" customHeight="1" x14ac:dyDescent="0.2">
      <c r="A2" s="726" t="s">
        <v>1258</v>
      </c>
      <c r="B2" s="727"/>
      <c r="C2" s="727"/>
      <c r="D2" s="727"/>
      <c r="E2" s="727"/>
      <c r="F2" s="727"/>
      <c r="G2" s="727"/>
      <c r="H2" s="728"/>
    </row>
    <row r="3" spans="1:11" ht="27" customHeight="1" x14ac:dyDescent="0.2">
      <c r="A3" s="790" t="s">
        <v>205</v>
      </c>
      <c r="B3" s="718" t="s">
        <v>332</v>
      </c>
      <c r="C3" s="749" t="s">
        <v>304</v>
      </c>
      <c r="D3" s="749"/>
      <c r="E3" s="749" t="s">
        <v>305</v>
      </c>
      <c r="F3" s="749"/>
      <c r="G3" s="854" t="s">
        <v>227</v>
      </c>
      <c r="H3" s="855"/>
    </row>
    <row r="4" spans="1:11" ht="33" customHeight="1" x14ac:dyDescent="0.2">
      <c r="A4" s="716"/>
      <c r="B4" s="755"/>
      <c r="C4" s="14" t="s">
        <v>75</v>
      </c>
      <c r="D4" s="14" t="s">
        <v>194</v>
      </c>
      <c r="E4" s="14" t="s">
        <v>75</v>
      </c>
      <c r="F4" s="14" t="s">
        <v>194</v>
      </c>
      <c r="G4" s="14" t="s">
        <v>75</v>
      </c>
      <c r="H4" s="29" t="s">
        <v>194</v>
      </c>
      <c r="I4" s="492">
        <v>43199</v>
      </c>
    </row>
    <row r="5" spans="1:11" ht="21.6" customHeight="1" x14ac:dyDescent="0.2">
      <c r="A5" s="30"/>
      <c r="B5" s="17"/>
      <c r="C5" s="44" t="s">
        <v>286</v>
      </c>
      <c r="D5" s="44" t="s">
        <v>287</v>
      </c>
      <c r="E5" s="44" t="s">
        <v>288</v>
      </c>
      <c r="F5" s="44" t="s">
        <v>295</v>
      </c>
      <c r="G5" s="44" t="s">
        <v>33</v>
      </c>
      <c r="H5" s="279" t="s">
        <v>34</v>
      </c>
      <c r="I5" s="490" t="s">
        <v>1029</v>
      </c>
      <c r="J5" s="491"/>
    </row>
    <row r="6" spans="1:11" x14ac:dyDescent="0.2">
      <c r="A6" s="280">
        <v>1</v>
      </c>
      <c r="B6" s="227" t="s">
        <v>1017</v>
      </c>
      <c r="C6" s="228">
        <f>C7</f>
        <v>0</v>
      </c>
      <c r="D6" s="228">
        <f>D8</f>
        <v>0</v>
      </c>
      <c r="E6" s="228">
        <f>E7</f>
        <v>0</v>
      </c>
      <c r="F6" s="228">
        <f>F8</f>
        <v>0</v>
      </c>
      <c r="G6" s="228">
        <f>C6+E6</f>
        <v>0</v>
      </c>
      <c r="H6" s="281">
        <f>D6+F6</f>
        <v>0</v>
      </c>
      <c r="I6" s="485"/>
      <c r="J6" s="485"/>
      <c r="K6" s="485"/>
    </row>
    <row r="7" spans="1:11" ht="19.5" customHeight="1" x14ac:dyDescent="0.2">
      <c r="A7" s="280">
        <v>2</v>
      </c>
      <c r="B7" s="309" t="s">
        <v>1018</v>
      </c>
      <c r="C7" s="229"/>
      <c r="D7" s="310" t="s">
        <v>787</v>
      </c>
      <c r="E7" s="229"/>
      <c r="F7" s="310" t="s">
        <v>787</v>
      </c>
      <c r="G7" s="228">
        <f t="shared" ref="G7:G26" si="0">C7+E7</f>
        <v>0</v>
      </c>
      <c r="H7" s="312" t="s">
        <v>787</v>
      </c>
      <c r="I7" s="485"/>
      <c r="J7" s="485"/>
      <c r="K7" s="485"/>
    </row>
    <row r="8" spans="1:11" ht="19.5" customHeight="1" x14ac:dyDescent="0.2">
      <c r="A8" s="280">
        <f t="shared" ref="A8:A17" si="1">A7+1</f>
        <v>3</v>
      </c>
      <c r="B8" s="309" t="s">
        <v>863</v>
      </c>
      <c r="C8" s="310" t="s">
        <v>787</v>
      </c>
      <c r="D8" s="229"/>
      <c r="E8" s="310" t="s">
        <v>787</v>
      </c>
      <c r="F8" s="229"/>
      <c r="G8" s="311" t="s">
        <v>787</v>
      </c>
      <c r="H8" s="281">
        <f t="shared" ref="H8:H26" si="2">D8+F8</f>
        <v>0</v>
      </c>
      <c r="I8" s="485"/>
      <c r="J8" s="485"/>
      <c r="K8" s="485"/>
    </row>
    <row r="9" spans="1:11" ht="19.5" customHeight="1" x14ac:dyDescent="0.2">
      <c r="A9" s="280">
        <f t="shared" si="1"/>
        <v>4</v>
      </c>
      <c r="B9" s="227" t="s">
        <v>864</v>
      </c>
      <c r="C9" s="228">
        <f>SUM(C10:C11)</f>
        <v>0</v>
      </c>
      <c r="D9" s="228">
        <f>SUM(D10:D11)</f>
        <v>0</v>
      </c>
      <c r="E9" s="228">
        <f>SUM(E10:E11)</f>
        <v>0</v>
      </c>
      <c r="F9" s="228">
        <f>SUM(F10:F11)</f>
        <v>0</v>
      </c>
      <c r="G9" s="228">
        <f>C9+E9</f>
        <v>0</v>
      </c>
      <c r="H9" s="281">
        <f t="shared" si="2"/>
        <v>0</v>
      </c>
      <c r="I9" s="485"/>
      <c r="J9" s="485"/>
      <c r="K9" s="485"/>
    </row>
    <row r="10" spans="1:11" ht="19.5" customHeight="1" x14ac:dyDescent="0.2">
      <c r="A10" s="280">
        <f t="shared" si="1"/>
        <v>5</v>
      </c>
      <c r="B10" s="309" t="s">
        <v>865</v>
      </c>
      <c r="C10" s="229"/>
      <c r="D10" s="310" t="s">
        <v>787</v>
      </c>
      <c r="E10" s="229"/>
      <c r="F10" s="310" t="s">
        <v>787</v>
      </c>
      <c r="G10" s="228">
        <f>C10+E10</f>
        <v>0</v>
      </c>
      <c r="H10" s="312" t="s">
        <v>787</v>
      </c>
      <c r="I10" s="485"/>
      <c r="J10" s="485"/>
      <c r="K10" s="485"/>
    </row>
    <row r="11" spans="1:11" ht="19.5" customHeight="1" x14ac:dyDescent="0.2">
      <c r="A11" s="280">
        <f t="shared" si="1"/>
        <v>6</v>
      </c>
      <c r="B11" s="309" t="s">
        <v>866</v>
      </c>
      <c r="C11" s="310" t="s">
        <v>787</v>
      </c>
      <c r="D11" s="229"/>
      <c r="E11" s="310" t="s">
        <v>787</v>
      </c>
      <c r="F11" s="229"/>
      <c r="G11" s="311" t="s">
        <v>787</v>
      </c>
      <c r="H11" s="281">
        <f t="shared" si="2"/>
        <v>0</v>
      </c>
      <c r="I11" s="485"/>
      <c r="J11" s="485"/>
      <c r="K11" s="485"/>
    </row>
    <row r="12" spans="1:11" x14ac:dyDescent="0.2">
      <c r="A12" s="280">
        <v>7</v>
      </c>
      <c r="B12" s="486" t="s">
        <v>1019</v>
      </c>
      <c r="C12" s="228">
        <f>SUM(C13:C14)</f>
        <v>0</v>
      </c>
      <c r="D12" s="228">
        <f t="shared" ref="D12:F12" si="3">SUM(D13:D14)</f>
        <v>0</v>
      </c>
      <c r="E12" s="228">
        <f t="shared" si="3"/>
        <v>0</v>
      </c>
      <c r="F12" s="228">
        <f t="shared" si="3"/>
        <v>0</v>
      </c>
      <c r="G12" s="228">
        <f>C12+E12</f>
        <v>0</v>
      </c>
      <c r="H12" s="281">
        <f>D12+F12</f>
        <v>0</v>
      </c>
      <c r="I12" s="487" t="s">
        <v>1020</v>
      </c>
      <c r="J12" s="485"/>
      <c r="K12" s="485"/>
    </row>
    <row r="13" spans="1:11" ht="26.25" customHeight="1" x14ac:dyDescent="0.2">
      <c r="A13" s="280">
        <v>8</v>
      </c>
      <c r="B13" s="488" t="s">
        <v>1030</v>
      </c>
      <c r="C13" s="310"/>
      <c r="D13" s="310" t="s">
        <v>787</v>
      </c>
      <c r="E13" s="310"/>
      <c r="F13" s="310" t="s">
        <v>787</v>
      </c>
      <c r="G13" s="228">
        <f>C13+E13</f>
        <v>0</v>
      </c>
      <c r="H13" s="312" t="s">
        <v>787</v>
      </c>
      <c r="I13" s="487" t="s">
        <v>1020</v>
      </c>
      <c r="J13" s="485"/>
      <c r="K13" s="485"/>
    </row>
    <row r="14" spans="1:11" ht="24" customHeight="1" x14ac:dyDescent="0.2">
      <c r="A14" s="280">
        <v>9</v>
      </c>
      <c r="B14" s="488" t="s">
        <v>1031</v>
      </c>
      <c r="C14" s="310" t="s">
        <v>787</v>
      </c>
      <c r="D14" s="229"/>
      <c r="E14" s="310" t="s">
        <v>787</v>
      </c>
      <c r="F14" s="229"/>
      <c r="G14" s="311" t="s">
        <v>787</v>
      </c>
      <c r="H14" s="281">
        <f>D14+F14</f>
        <v>0</v>
      </c>
      <c r="I14" s="487" t="s">
        <v>1020</v>
      </c>
      <c r="J14" s="485"/>
      <c r="K14" s="485"/>
    </row>
    <row r="15" spans="1:11" ht="34.5" customHeight="1" x14ac:dyDescent="0.2">
      <c r="A15" s="280">
        <v>10</v>
      </c>
      <c r="B15" s="227" t="s">
        <v>1021</v>
      </c>
      <c r="C15" s="228">
        <f>C6+C9+C12</f>
        <v>0</v>
      </c>
      <c r="D15" s="228">
        <f>D6+D9+D12</f>
        <v>0</v>
      </c>
      <c r="E15" s="228">
        <f>E6+E9+E12</f>
        <v>0</v>
      </c>
      <c r="F15" s="228">
        <f>F6+F9+F12</f>
        <v>0</v>
      </c>
      <c r="G15" s="228">
        <f t="shared" ref="G15:H15" si="4">G6+G9</f>
        <v>0</v>
      </c>
      <c r="H15" s="281">
        <f t="shared" si="4"/>
        <v>0</v>
      </c>
      <c r="I15" s="487" t="s">
        <v>1022</v>
      </c>
      <c r="J15" s="485"/>
      <c r="K15" s="485"/>
    </row>
    <row r="16" spans="1:11" ht="35.25" customHeight="1" x14ac:dyDescent="0.2">
      <c r="A16" s="280">
        <v>11</v>
      </c>
      <c r="B16" s="227" t="s">
        <v>1023</v>
      </c>
      <c r="C16" s="228">
        <f>C17+SUM(C20:C25)</f>
        <v>237409.3</v>
      </c>
      <c r="D16" s="228">
        <f t="shared" ref="D16:F16" si="5">D17+SUM(D20:D25)</f>
        <v>27930.49</v>
      </c>
      <c r="E16" s="228">
        <f t="shared" si="5"/>
        <v>0</v>
      </c>
      <c r="F16" s="228">
        <f t="shared" si="5"/>
        <v>0</v>
      </c>
      <c r="G16" s="228">
        <f>C16+E16</f>
        <v>237409.3</v>
      </c>
      <c r="H16" s="281">
        <f t="shared" si="2"/>
        <v>27930.49</v>
      </c>
      <c r="I16" s="487" t="s">
        <v>1028</v>
      </c>
      <c r="J16" s="485"/>
      <c r="K16" s="485"/>
    </row>
    <row r="17" spans="1:11" x14ac:dyDescent="0.2">
      <c r="A17" s="280">
        <f t="shared" si="1"/>
        <v>12</v>
      </c>
      <c r="B17" s="227" t="s">
        <v>1024</v>
      </c>
      <c r="C17" s="228">
        <f>SUM(C18:C19)</f>
        <v>237409.3</v>
      </c>
      <c r="D17" s="228">
        <f t="shared" ref="D17:F17" si="6">SUM(D18:D19)</f>
        <v>27930.49</v>
      </c>
      <c r="E17" s="228">
        <f t="shared" si="6"/>
        <v>0</v>
      </c>
      <c r="F17" s="228">
        <f t="shared" si="6"/>
        <v>0</v>
      </c>
      <c r="G17" s="228">
        <f>C17+E17</f>
        <v>237409.3</v>
      </c>
      <c r="H17" s="281">
        <f t="shared" si="2"/>
        <v>27930.49</v>
      </c>
      <c r="I17" s="487" t="s">
        <v>1020</v>
      </c>
      <c r="J17" s="485"/>
      <c r="K17" s="485"/>
    </row>
    <row r="18" spans="1:11" x14ac:dyDescent="0.2">
      <c r="A18" s="280">
        <v>13</v>
      </c>
      <c r="B18" s="231" t="s">
        <v>1025</v>
      </c>
      <c r="C18" s="310">
        <v>237409.3</v>
      </c>
      <c r="D18" s="310" t="s">
        <v>787</v>
      </c>
      <c r="E18" s="310"/>
      <c r="F18" s="310" t="s">
        <v>787</v>
      </c>
      <c r="G18" s="228">
        <f>C18+E18</f>
        <v>237409.3</v>
      </c>
      <c r="H18" s="312" t="s">
        <v>787</v>
      </c>
      <c r="I18" s="487" t="s">
        <v>1020</v>
      </c>
      <c r="J18" s="485"/>
      <c r="K18" s="485"/>
    </row>
    <row r="19" spans="1:11" x14ac:dyDescent="0.2">
      <c r="A19" s="280">
        <v>14</v>
      </c>
      <c r="B19" s="231" t="s">
        <v>1026</v>
      </c>
      <c r="C19" s="310" t="s">
        <v>787</v>
      </c>
      <c r="D19" s="229">
        <v>27930.49</v>
      </c>
      <c r="E19" s="310" t="s">
        <v>787</v>
      </c>
      <c r="F19" s="229"/>
      <c r="G19" s="311" t="s">
        <v>787</v>
      </c>
      <c r="H19" s="281">
        <f>D19+F19</f>
        <v>27930.49</v>
      </c>
      <c r="I19" s="487" t="s">
        <v>1020</v>
      </c>
      <c r="J19" s="485"/>
      <c r="K19" s="485"/>
    </row>
    <row r="20" spans="1:11" x14ac:dyDescent="0.2">
      <c r="A20" s="280">
        <v>15</v>
      </c>
      <c r="B20" s="231"/>
      <c r="C20" s="230"/>
      <c r="D20" s="230"/>
      <c r="E20" s="230"/>
      <c r="F20" s="230"/>
      <c r="G20" s="228">
        <f t="shared" ref="G20:H25" si="7">C20+E20</f>
        <v>0</v>
      </c>
      <c r="H20" s="281">
        <f t="shared" si="7"/>
        <v>0</v>
      </c>
      <c r="I20" s="485"/>
      <c r="J20" s="485"/>
      <c r="K20" s="485"/>
    </row>
    <row r="21" spans="1:11" x14ac:dyDescent="0.2">
      <c r="A21" s="489" t="s">
        <v>281</v>
      </c>
      <c r="B21" s="231"/>
      <c r="C21" s="230"/>
      <c r="D21" s="230"/>
      <c r="E21" s="230"/>
      <c r="F21" s="230"/>
      <c r="G21" s="228">
        <f t="shared" si="7"/>
        <v>0</v>
      </c>
      <c r="H21" s="281">
        <f t="shared" si="7"/>
        <v>0</v>
      </c>
      <c r="I21" s="485"/>
      <c r="J21" s="485"/>
      <c r="K21" s="485"/>
    </row>
    <row r="22" spans="1:11" x14ac:dyDescent="0.2">
      <c r="A22" s="489"/>
      <c r="B22" s="231"/>
      <c r="C22" s="230"/>
      <c r="D22" s="230"/>
      <c r="E22" s="230"/>
      <c r="F22" s="230"/>
      <c r="G22" s="228">
        <f t="shared" si="7"/>
        <v>0</v>
      </c>
      <c r="H22" s="281">
        <f t="shared" si="7"/>
        <v>0</v>
      </c>
      <c r="I22" s="485"/>
      <c r="J22" s="485"/>
      <c r="K22" s="485"/>
    </row>
    <row r="23" spans="1:11" x14ac:dyDescent="0.2">
      <c r="A23" s="489"/>
      <c r="B23" s="231"/>
      <c r="C23" s="230"/>
      <c r="D23" s="230"/>
      <c r="E23" s="230"/>
      <c r="F23" s="230"/>
      <c r="G23" s="228">
        <f t="shared" si="7"/>
        <v>0</v>
      </c>
      <c r="H23" s="281">
        <f t="shared" si="7"/>
        <v>0</v>
      </c>
      <c r="I23" s="485"/>
      <c r="J23" s="485"/>
      <c r="K23" s="485"/>
    </row>
    <row r="24" spans="1:11" x14ac:dyDescent="0.2">
      <c r="A24" s="489"/>
      <c r="B24" s="231"/>
      <c r="C24" s="230"/>
      <c r="D24" s="230"/>
      <c r="E24" s="230"/>
      <c r="F24" s="230"/>
      <c r="G24" s="228">
        <f t="shared" si="7"/>
        <v>0</v>
      </c>
      <c r="H24" s="281">
        <f t="shared" si="7"/>
        <v>0</v>
      </c>
      <c r="I24" s="485"/>
      <c r="J24" s="485"/>
      <c r="K24" s="485"/>
    </row>
    <row r="25" spans="1:11" x14ac:dyDescent="0.2">
      <c r="A25" s="489"/>
      <c r="B25" s="231"/>
      <c r="C25" s="230"/>
      <c r="D25" s="230"/>
      <c r="E25" s="230"/>
      <c r="F25" s="230"/>
      <c r="G25" s="228">
        <f t="shared" si="7"/>
        <v>0</v>
      </c>
      <c r="H25" s="281">
        <f t="shared" si="7"/>
        <v>0</v>
      </c>
      <c r="I25" s="485"/>
      <c r="J25" s="485"/>
      <c r="K25" s="485"/>
    </row>
    <row r="26" spans="1:11" ht="16.5" thickBot="1" x14ac:dyDescent="0.25">
      <c r="A26" s="282">
        <v>16</v>
      </c>
      <c r="B26" s="304" t="s">
        <v>1027</v>
      </c>
      <c r="C26" s="283">
        <f>C15+C16</f>
        <v>237409.3</v>
      </c>
      <c r="D26" s="283">
        <f>D15+D16</f>
        <v>27930.49</v>
      </c>
      <c r="E26" s="283">
        <f>E15+E16</f>
        <v>0</v>
      </c>
      <c r="F26" s="283">
        <f>F15+F16</f>
        <v>0</v>
      </c>
      <c r="G26" s="284">
        <f t="shared" si="0"/>
        <v>237409.3</v>
      </c>
      <c r="H26" s="285">
        <f t="shared" si="2"/>
        <v>27930.49</v>
      </c>
      <c r="I26" s="487" t="s">
        <v>1028</v>
      </c>
      <c r="J26" s="485"/>
      <c r="K26" s="485"/>
    </row>
    <row r="28" spans="1:11" x14ac:dyDescent="0.2">
      <c r="I28" s="22" t="s">
        <v>1254</v>
      </c>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7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árok22">
    <tabColor indexed="42"/>
    <pageSetUpPr fitToPage="1"/>
  </sheetPr>
  <dimension ref="A1:I24"/>
  <sheetViews>
    <sheetView zoomScaleNormal="100" workbookViewId="0">
      <pane xSplit="2" ySplit="4" topLeftCell="C5" activePane="bottomRight" state="frozen"/>
      <selection pane="topRight" activeCell="C1" sqref="C1"/>
      <selection pane="bottomLeft" activeCell="A5" sqref="A5"/>
      <selection pane="bottomRight" activeCell="B34" sqref="B34"/>
    </sheetView>
  </sheetViews>
  <sheetFormatPr defaultRowHeight="15.75" x14ac:dyDescent="0.25"/>
  <cols>
    <col min="1" max="1" width="9.5703125" style="3" customWidth="1"/>
    <col min="2" max="2" width="58.42578125" style="1" customWidth="1"/>
    <col min="3" max="3" width="22.140625" style="19" customWidth="1"/>
    <col min="4" max="4" width="21.140625" style="19" customWidth="1"/>
    <col min="5" max="5" width="24.140625" style="19" customWidth="1"/>
    <col min="6" max="16384" width="9.140625" style="1"/>
  </cols>
  <sheetData>
    <row r="1" spans="1:9" ht="80.25" customHeight="1" thickBot="1" x14ac:dyDescent="0.3">
      <c r="A1" s="856" t="s">
        <v>1126</v>
      </c>
      <c r="B1" s="857"/>
      <c r="C1" s="857"/>
      <c r="D1" s="857"/>
      <c r="E1" s="858"/>
      <c r="F1" s="7"/>
      <c r="G1" s="7"/>
    </row>
    <row r="2" spans="1:9" ht="35.1" customHeight="1" x14ac:dyDescent="0.25">
      <c r="A2" s="698" t="s">
        <v>1258</v>
      </c>
      <c r="B2" s="699"/>
      <c r="C2" s="699"/>
      <c r="D2" s="699"/>
      <c r="E2" s="700"/>
      <c r="F2" s="7"/>
      <c r="G2" s="7"/>
    </row>
    <row r="3" spans="1:9" s="10" customFormat="1" ht="46.9" customHeight="1" x14ac:dyDescent="0.25">
      <c r="A3" s="346" t="s">
        <v>205</v>
      </c>
      <c r="B3" s="348" t="s">
        <v>332</v>
      </c>
      <c r="C3" s="348" t="s">
        <v>304</v>
      </c>
      <c r="D3" s="348" t="s">
        <v>305</v>
      </c>
      <c r="E3" s="349" t="s">
        <v>213</v>
      </c>
    </row>
    <row r="4" spans="1:9" s="10" customFormat="1" ht="16.5" customHeight="1" x14ac:dyDescent="0.25">
      <c r="A4" s="346"/>
      <c r="B4" s="348"/>
      <c r="C4" s="348" t="s">
        <v>286</v>
      </c>
      <c r="D4" s="348" t="s">
        <v>287</v>
      </c>
      <c r="E4" s="349" t="s">
        <v>30</v>
      </c>
    </row>
    <row r="5" spans="1:9" s="10" customFormat="1" ht="17.45" customHeight="1" x14ac:dyDescent="0.25">
      <c r="A5" s="346"/>
      <c r="B5" s="173" t="s">
        <v>373</v>
      </c>
      <c r="C5" s="67"/>
      <c r="D5" s="67"/>
      <c r="E5" s="134"/>
    </row>
    <row r="6" spans="1:9" s="10" customFormat="1" ht="17.45" customHeight="1" x14ac:dyDescent="0.25">
      <c r="A6" s="133">
        <v>1</v>
      </c>
      <c r="B6" s="108" t="s">
        <v>404</v>
      </c>
      <c r="C6" s="51">
        <f>SUM(C7:C10)</f>
        <v>344048.62</v>
      </c>
      <c r="D6" s="51">
        <f>SUM(D7:D10)</f>
        <v>0</v>
      </c>
      <c r="E6" s="52">
        <f>C6+D6</f>
        <v>344048.62</v>
      </c>
    </row>
    <row r="7" spans="1:9" s="19" customFormat="1" x14ac:dyDescent="0.2">
      <c r="A7" s="31">
        <f>A6+1</f>
        <v>2</v>
      </c>
      <c r="B7" s="130" t="s">
        <v>136</v>
      </c>
      <c r="C7" s="562">
        <v>344048.62</v>
      </c>
      <c r="D7" s="563">
        <v>0</v>
      </c>
      <c r="E7" s="52">
        <f>C7+D7</f>
        <v>344048.62</v>
      </c>
    </row>
    <row r="8" spans="1:9" s="19" customFormat="1" x14ac:dyDescent="0.2">
      <c r="A8" s="31">
        <f>A7+1</f>
        <v>3</v>
      </c>
      <c r="B8" s="130" t="s">
        <v>401</v>
      </c>
      <c r="C8" s="562"/>
      <c r="D8" s="562"/>
      <c r="E8" s="52">
        <f t="shared" ref="E8:E16" si="0">C8+D8</f>
        <v>0</v>
      </c>
      <c r="G8" s="351"/>
    </row>
    <row r="9" spans="1:9" s="19" customFormat="1" x14ac:dyDescent="0.2">
      <c r="A9" s="31">
        <f>A8+1</f>
        <v>4</v>
      </c>
      <c r="B9" s="130"/>
      <c r="C9" s="562"/>
      <c r="D9" s="562"/>
      <c r="E9" s="52"/>
    </row>
    <row r="10" spans="1:9" s="19" customFormat="1" x14ac:dyDescent="0.2">
      <c r="A10" s="31">
        <f>A9+1</f>
        <v>5</v>
      </c>
      <c r="B10" s="130"/>
      <c r="C10" s="562"/>
      <c r="D10" s="562"/>
      <c r="E10" s="52">
        <f t="shared" si="0"/>
        <v>0</v>
      </c>
    </row>
    <row r="11" spans="1:9" s="19" customFormat="1" x14ac:dyDescent="0.2">
      <c r="A11" s="43"/>
      <c r="B11" s="173" t="s">
        <v>721</v>
      </c>
      <c r="C11" s="564"/>
      <c r="D11" s="564"/>
      <c r="E11" s="134"/>
    </row>
    <row r="12" spans="1:9" x14ac:dyDescent="0.25">
      <c r="A12" s="43">
        <v>6</v>
      </c>
      <c r="B12" s="130" t="s">
        <v>16</v>
      </c>
      <c r="C12" s="565">
        <v>21550</v>
      </c>
      <c r="D12" s="565">
        <v>0</v>
      </c>
      <c r="E12" s="52">
        <f t="shared" si="0"/>
        <v>21550</v>
      </c>
    </row>
    <row r="13" spans="1:9" x14ac:dyDescent="0.25">
      <c r="A13" s="43">
        <v>7</v>
      </c>
      <c r="B13" s="130" t="s">
        <v>17</v>
      </c>
      <c r="C13" s="562">
        <v>165305</v>
      </c>
      <c r="D13" s="562">
        <v>0</v>
      </c>
      <c r="E13" s="52">
        <f t="shared" si="0"/>
        <v>165305</v>
      </c>
    </row>
    <row r="14" spans="1:9" s="45" customFormat="1" x14ac:dyDescent="0.25">
      <c r="A14" s="43"/>
      <c r="B14" s="81"/>
      <c r="C14" s="167"/>
      <c r="D14" s="167"/>
      <c r="E14" s="134"/>
    </row>
    <row r="15" spans="1:9" x14ac:dyDescent="0.25">
      <c r="A15" s="43">
        <v>8</v>
      </c>
      <c r="B15" s="81" t="s">
        <v>405</v>
      </c>
      <c r="C15" s="151">
        <f>SUM(C16:C17)</f>
        <v>0</v>
      </c>
      <c r="D15" s="151">
        <f>SUM(D16:D17)</f>
        <v>0</v>
      </c>
      <c r="E15" s="52">
        <f t="shared" si="0"/>
        <v>0</v>
      </c>
    </row>
    <row r="16" spans="1:9" ht="31.5" x14ac:dyDescent="0.25">
      <c r="A16" s="43" t="s">
        <v>403</v>
      </c>
      <c r="B16" s="321" t="s">
        <v>811</v>
      </c>
      <c r="C16" s="150"/>
      <c r="D16" s="150"/>
      <c r="E16" s="52">
        <f t="shared" si="0"/>
        <v>0</v>
      </c>
      <c r="I16" s="350"/>
    </row>
    <row r="17" spans="1:6" x14ac:dyDescent="0.25">
      <c r="A17" s="43"/>
      <c r="B17" s="81"/>
      <c r="C17" s="167"/>
      <c r="D17" s="167"/>
      <c r="E17" s="134"/>
    </row>
    <row r="18" spans="1:6" ht="16.5" thickBot="1" x14ac:dyDescent="0.3">
      <c r="A18" s="137">
        <v>9</v>
      </c>
      <c r="B18" s="138" t="s">
        <v>691</v>
      </c>
      <c r="C18" s="63">
        <f>C6+C12+C13+C15</f>
        <v>530903.62</v>
      </c>
      <c r="D18" s="63">
        <f>D6+D12+D13+D15</f>
        <v>0</v>
      </c>
      <c r="E18" s="149">
        <f>E6+E12+E13+E15</f>
        <v>530903.62</v>
      </c>
      <c r="F18" s="1" t="s">
        <v>1250</v>
      </c>
    </row>
    <row r="19" spans="1:6" x14ac:dyDescent="0.25">
      <c r="E19" s="22"/>
    </row>
    <row r="21" spans="1:6" x14ac:dyDescent="0.25">
      <c r="B21" s="224"/>
      <c r="C21" s="3"/>
    </row>
    <row r="22" spans="1:6" x14ac:dyDescent="0.25">
      <c r="B22" s="3"/>
      <c r="C22" s="3"/>
    </row>
    <row r="23" spans="1:6" x14ac:dyDescent="0.25">
      <c r="B23" s="3"/>
      <c r="C23" s="3"/>
    </row>
    <row r="24" spans="1:6" x14ac:dyDescent="0.25">
      <c r="D24" s="351"/>
    </row>
  </sheetData>
  <protectedRanges>
    <protectedRange sqref="C8:D10" name="Rozsah2_1_1"/>
    <protectedRange sqref="C11:D11" name="Rozsah2_2_1"/>
  </protectedRanges>
  <mergeCells count="2">
    <mergeCell ref="A1:E1"/>
    <mergeCell ref="A2:E2"/>
  </mergeCells>
  <phoneticPr fontId="6" type="noConversion"/>
  <pageMargins left="0.79" right="0.74803149606299213" top="0.98425196850393704" bottom="0.77" header="0.51181102362204722" footer="0.51181102362204722"/>
  <pageSetup paperSize="9" scale="9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42"/>
    <pageSetUpPr fitToPage="1"/>
  </sheetPr>
  <dimension ref="A1:H32"/>
  <sheetViews>
    <sheetView workbookViewId="0">
      <pane xSplit="2" ySplit="5" topLeftCell="C6" activePane="bottomRight" state="frozen"/>
      <selection pane="topRight" activeCell="C1" sqref="C1"/>
      <selection pane="bottomLeft" activeCell="A6" sqref="A6"/>
      <selection pane="bottomRight" activeCell="A2" sqref="A2:B2"/>
    </sheetView>
  </sheetViews>
  <sheetFormatPr defaultRowHeight="15.75" x14ac:dyDescent="0.2"/>
  <cols>
    <col min="1" max="1" width="9.140625" style="19"/>
    <col min="2" max="2" width="75.42578125" style="72" customWidth="1"/>
    <col min="3" max="6" width="17.28515625" style="19" customWidth="1"/>
    <col min="7" max="7" width="5" style="19" bestFit="1" customWidth="1"/>
    <col min="8" max="16384" width="9.140625" style="19"/>
  </cols>
  <sheetData>
    <row r="1" spans="1:8" ht="35.1" customHeight="1" thickBot="1" x14ac:dyDescent="0.25">
      <c r="A1" s="695" t="s">
        <v>1127</v>
      </c>
      <c r="B1" s="859"/>
      <c r="C1" s="859"/>
      <c r="D1" s="859"/>
      <c r="E1" s="859"/>
      <c r="F1" s="860"/>
    </row>
    <row r="2" spans="1:8" ht="35.1" customHeight="1" x14ac:dyDescent="0.2">
      <c r="A2" s="726" t="s">
        <v>1258</v>
      </c>
      <c r="B2" s="791"/>
      <c r="C2" s="792" t="s">
        <v>877</v>
      </c>
      <c r="D2" s="792"/>
      <c r="E2" s="792"/>
      <c r="F2" s="793"/>
    </row>
    <row r="3" spans="1:8" ht="22.9" customHeight="1" x14ac:dyDescent="0.2">
      <c r="A3" s="716" t="s">
        <v>205</v>
      </c>
      <c r="B3" s="755" t="s">
        <v>332</v>
      </c>
      <c r="C3" s="754">
        <v>2017</v>
      </c>
      <c r="D3" s="754"/>
      <c r="E3" s="754">
        <v>2018</v>
      </c>
      <c r="F3" s="801"/>
    </row>
    <row r="4" spans="1:8" ht="75" customHeight="1" x14ac:dyDescent="0.2">
      <c r="A4" s="716"/>
      <c r="B4" s="755"/>
      <c r="C4" s="497" t="s">
        <v>38</v>
      </c>
      <c r="D4" s="497" t="s">
        <v>195</v>
      </c>
      <c r="E4" s="497" t="s">
        <v>38</v>
      </c>
      <c r="F4" s="498" t="s">
        <v>196</v>
      </c>
    </row>
    <row r="5" spans="1:8" x14ac:dyDescent="0.2">
      <c r="A5" s="31"/>
      <c r="B5" s="97"/>
      <c r="C5" s="41" t="s">
        <v>286</v>
      </c>
      <c r="D5" s="41" t="s">
        <v>287</v>
      </c>
      <c r="E5" s="41" t="s">
        <v>288</v>
      </c>
      <c r="F5" s="42" t="s">
        <v>295</v>
      </c>
    </row>
    <row r="6" spans="1:8" ht="31.5" x14ac:dyDescent="0.2">
      <c r="A6" s="31">
        <v>1</v>
      </c>
      <c r="B6" s="64" t="s">
        <v>1201</v>
      </c>
      <c r="C6" s="62">
        <f t="shared" ref="C6:F6" si="0">C7+C10+C16+C19+C13+C22</f>
        <v>59248</v>
      </c>
      <c r="D6" s="132">
        <f t="shared" si="0"/>
        <v>316</v>
      </c>
      <c r="E6" s="62">
        <f t="shared" si="0"/>
        <v>72513</v>
      </c>
      <c r="F6" s="507">
        <f t="shared" si="0"/>
        <v>637</v>
      </c>
      <c r="G6" s="390" t="s">
        <v>1252</v>
      </c>
      <c r="H6" s="677">
        <f>72663-E6</f>
        <v>150</v>
      </c>
    </row>
    <row r="7" spans="1:8" x14ac:dyDescent="0.2">
      <c r="A7" s="31">
        <v>2</v>
      </c>
      <c r="B7" s="64" t="s">
        <v>119</v>
      </c>
      <c r="C7" s="62">
        <f>SUM(C8:C9)</f>
        <v>0</v>
      </c>
      <c r="D7" s="132">
        <f t="shared" ref="D7:F7" si="1">SUM(D8:D9)</f>
        <v>0</v>
      </c>
      <c r="E7" s="62">
        <f t="shared" si="1"/>
        <v>1113</v>
      </c>
      <c r="F7" s="507">
        <f t="shared" si="1"/>
        <v>12</v>
      </c>
      <c r="G7" s="390"/>
    </row>
    <row r="8" spans="1:8" x14ac:dyDescent="0.2">
      <c r="A8" s="31">
        <v>3</v>
      </c>
      <c r="B8" s="27" t="s">
        <v>57</v>
      </c>
      <c r="C8" s="560">
        <v>0</v>
      </c>
      <c r="D8" s="575"/>
      <c r="E8" s="560">
        <v>1113</v>
      </c>
      <c r="F8" s="576">
        <v>12</v>
      </c>
      <c r="G8" s="390"/>
    </row>
    <row r="9" spans="1:8" ht="18.75" x14ac:dyDescent="0.2">
      <c r="A9" s="31">
        <v>4</v>
      </c>
      <c r="B9" s="27" t="s">
        <v>139</v>
      </c>
      <c r="C9" s="560">
        <v>0</v>
      </c>
      <c r="D9" s="575"/>
      <c r="E9" s="560"/>
      <c r="F9" s="576"/>
      <c r="G9" s="390"/>
    </row>
    <row r="10" spans="1:8" ht="21" customHeight="1" x14ac:dyDescent="0.2">
      <c r="A10" s="31">
        <v>5</v>
      </c>
      <c r="B10" s="64" t="s">
        <v>900</v>
      </c>
      <c r="C10" s="62">
        <f>SUM(C11:C12)</f>
        <v>17615</v>
      </c>
      <c r="D10" s="132">
        <f t="shared" ref="D10:F10" si="2">SUM(D11:D12)</f>
        <v>102</v>
      </c>
      <c r="E10" s="62">
        <f t="shared" si="2"/>
        <v>23774</v>
      </c>
      <c r="F10" s="507">
        <f t="shared" si="2"/>
        <v>235</v>
      </c>
      <c r="G10" s="390"/>
    </row>
    <row r="11" spans="1:8" x14ac:dyDescent="0.2">
      <c r="A11" s="31">
        <v>6</v>
      </c>
      <c r="B11" s="27" t="s">
        <v>57</v>
      </c>
      <c r="C11" s="560">
        <v>17615</v>
      </c>
      <c r="D11" s="575">
        <v>102</v>
      </c>
      <c r="E11" s="560">
        <v>23774</v>
      </c>
      <c r="F11" s="576">
        <v>235</v>
      </c>
      <c r="G11" s="390"/>
    </row>
    <row r="12" spans="1:8" ht="18.75" x14ac:dyDescent="0.2">
      <c r="A12" s="31">
        <v>7</v>
      </c>
      <c r="B12" s="27" t="s">
        <v>139</v>
      </c>
      <c r="C12" s="560"/>
      <c r="D12" s="575"/>
      <c r="E12" s="560"/>
      <c r="F12" s="576"/>
      <c r="G12" s="390"/>
    </row>
    <row r="13" spans="1:8" x14ac:dyDescent="0.2">
      <c r="A13" s="31">
        <v>8</v>
      </c>
      <c r="B13" s="347" t="s">
        <v>901</v>
      </c>
      <c r="C13" s="62">
        <f>C14+C15</f>
        <v>0</v>
      </c>
      <c r="D13" s="132">
        <f t="shared" ref="D13:F13" si="3">D14+D15</f>
        <v>0</v>
      </c>
      <c r="E13" s="62">
        <f t="shared" si="3"/>
        <v>0</v>
      </c>
      <c r="F13" s="507">
        <f t="shared" si="3"/>
        <v>0</v>
      </c>
      <c r="G13" s="390"/>
    </row>
    <row r="14" spans="1:8" x14ac:dyDescent="0.2">
      <c r="A14" s="31">
        <v>9</v>
      </c>
      <c r="B14" s="27" t="s">
        <v>57</v>
      </c>
      <c r="C14" s="53"/>
      <c r="D14" s="153"/>
      <c r="E14" s="53"/>
      <c r="F14" s="168"/>
      <c r="G14" s="390"/>
    </row>
    <row r="15" spans="1:8" ht="18.75" x14ac:dyDescent="0.2">
      <c r="A15" s="31">
        <v>10</v>
      </c>
      <c r="B15" s="27" t="s">
        <v>965</v>
      </c>
      <c r="C15" s="53"/>
      <c r="D15" s="153"/>
      <c r="E15" s="53"/>
      <c r="F15" s="168"/>
      <c r="G15" s="390"/>
    </row>
    <row r="16" spans="1:8" x14ac:dyDescent="0.2">
      <c r="A16" s="31">
        <v>11</v>
      </c>
      <c r="B16" s="64" t="s">
        <v>902</v>
      </c>
      <c r="C16" s="62">
        <f>SUM(C17:C18)</f>
        <v>41633</v>
      </c>
      <c r="D16" s="132">
        <f t="shared" ref="D16:F16" si="4">SUM(D17:D18)</f>
        <v>214</v>
      </c>
      <c r="E16" s="62">
        <f t="shared" si="4"/>
        <v>47626</v>
      </c>
      <c r="F16" s="507">
        <f t="shared" si="4"/>
        <v>390</v>
      </c>
    </row>
    <row r="17" spans="1:6" x14ac:dyDescent="0.2">
      <c r="A17" s="31">
        <v>12</v>
      </c>
      <c r="B17" s="27" t="s">
        <v>57</v>
      </c>
      <c r="C17" s="560">
        <v>41633</v>
      </c>
      <c r="D17" s="575">
        <v>214</v>
      </c>
      <c r="E17" s="560">
        <v>47626</v>
      </c>
      <c r="F17" s="576">
        <v>390</v>
      </c>
    </row>
    <row r="18" spans="1:6" ht="18.75" x14ac:dyDescent="0.2">
      <c r="A18" s="31">
        <v>13</v>
      </c>
      <c r="B18" s="27" t="s">
        <v>139</v>
      </c>
      <c r="C18" s="560"/>
      <c r="D18" s="575"/>
      <c r="E18" s="560"/>
      <c r="F18" s="576"/>
    </row>
    <row r="19" spans="1:6" x14ac:dyDescent="0.2">
      <c r="A19" s="31">
        <v>14</v>
      </c>
      <c r="B19" s="64" t="s">
        <v>903</v>
      </c>
      <c r="C19" s="62">
        <f>SUM(C20:C21)</f>
        <v>0</v>
      </c>
      <c r="D19" s="132">
        <f t="shared" ref="D19:F19" si="5">SUM(D20:D21)</f>
        <v>0</v>
      </c>
      <c r="E19" s="62">
        <f t="shared" si="5"/>
        <v>0</v>
      </c>
      <c r="F19" s="507">
        <f t="shared" si="5"/>
        <v>0</v>
      </c>
    </row>
    <row r="20" spans="1:6" x14ac:dyDescent="0.2">
      <c r="A20" s="31">
        <v>15</v>
      </c>
      <c r="B20" s="27" t="s">
        <v>57</v>
      </c>
      <c r="C20" s="53"/>
      <c r="D20" s="153"/>
      <c r="E20" s="53"/>
      <c r="F20" s="168"/>
    </row>
    <row r="21" spans="1:6" ht="18.75" x14ac:dyDescent="0.2">
      <c r="A21" s="31">
        <v>16</v>
      </c>
      <c r="B21" s="119" t="s">
        <v>139</v>
      </c>
      <c r="C21" s="150"/>
      <c r="D21" s="169"/>
      <c r="E21" s="150"/>
      <c r="F21" s="170"/>
    </row>
    <row r="22" spans="1:6" x14ac:dyDescent="0.2">
      <c r="A22" s="493">
        <v>17</v>
      </c>
      <c r="B22" s="504" t="s">
        <v>1149</v>
      </c>
      <c r="C22" s="62">
        <f>C23+C24</f>
        <v>0</v>
      </c>
      <c r="D22" s="132">
        <f t="shared" ref="D22:F22" si="6">D23+D24</f>
        <v>0</v>
      </c>
      <c r="E22" s="62">
        <f t="shared" si="6"/>
        <v>0</v>
      </c>
      <c r="F22" s="507">
        <f t="shared" si="6"/>
        <v>0</v>
      </c>
    </row>
    <row r="23" spans="1:6" x14ac:dyDescent="0.2">
      <c r="A23" s="493">
        <v>18</v>
      </c>
      <c r="B23" s="505" t="s">
        <v>57</v>
      </c>
      <c r="C23" s="150"/>
      <c r="D23" s="169"/>
      <c r="E23" s="150"/>
      <c r="F23" s="170"/>
    </row>
    <row r="24" spans="1:6" ht="18.75" x14ac:dyDescent="0.2">
      <c r="A24" s="493">
        <v>19</v>
      </c>
      <c r="B24" s="506" t="s">
        <v>1147</v>
      </c>
      <c r="C24" s="150"/>
      <c r="D24" s="169"/>
      <c r="E24" s="150"/>
      <c r="F24" s="170"/>
    </row>
    <row r="25" spans="1:6" ht="19.5" thickBot="1" x14ac:dyDescent="0.25">
      <c r="A25" s="32">
        <v>20</v>
      </c>
      <c r="B25" s="120" t="s">
        <v>779</v>
      </c>
      <c r="C25" s="579" t="s">
        <v>317</v>
      </c>
      <c r="D25" s="577">
        <v>316</v>
      </c>
      <c r="E25" s="171" t="s">
        <v>317</v>
      </c>
      <c r="F25" s="578">
        <v>637</v>
      </c>
    </row>
    <row r="26" spans="1:6" s="121" customFormat="1" x14ac:dyDescent="0.2">
      <c r="A26" s="365"/>
      <c r="B26" s="366"/>
      <c r="C26" s="367"/>
      <c r="D26" s="368"/>
      <c r="E26" s="367"/>
      <c r="F26" s="368"/>
    </row>
    <row r="27" spans="1:6" x14ac:dyDescent="0.2">
      <c r="A27" s="863" t="s">
        <v>709</v>
      </c>
      <c r="B27" s="864"/>
      <c r="C27" s="864"/>
      <c r="D27" s="864"/>
      <c r="E27" s="864"/>
      <c r="F27" s="865"/>
    </row>
    <row r="28" spans="1:6" x14ac:dyDescent="0.2">
      <c r="A28" s="866" t="s">
        <v>710</v>
      </c>
      <c r="B28" s="867"/>
      <c r="C28" s="867"/>
      <c r="D28" s="867"/>
      <c r="E28" s="867"/>
      <c r="F28" s="868"/>
    </row>
    <row r="29" spans="1:6" x14ac:dyDescent="0.2">
      <c r="A29" s="862" t="s">
        <v>896</v>
      </c>
      <c r="B29" s="862"/>
      <c r="C29" s="862"/>
      <c r="D29" s="862"/>
      <c r="E29" s="862"/>
      <c r="F29" s="862"/>
    </row>
    <row r="31" spans="1:6" x14ac:dyDescent="0.2">
      <c r="A31" s="861" t="s">
        <v>1236</v>
      </c>
      <c r="B31" s="861"/>
      <c r="C31" s="861"/>
      <c r="D31" s="861"/>
      <c r="E31" s="861"/>
      <c r="F31" s="861"/>
    </row>
    <row r="32" spans="1:6" x14ac:dyDescent="0.2">
      <c r="B32" s="72" t="s">
        <v>1237</v>
      </c>
      <c r="F32" s="19" t="s">
        <v>1255</v>
      </c>
    </row>
  </sheetData>
  <mergeCells count="11">
    <mergeCell ref="A31:F31"/>
    <mergeCell ref="C2:F2"/>
    <mergeCell ref="A29:F29"/>
    <mergeCell ref="A27:F27"/>
    <mergeCell ref="A28:F28"/>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7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indexed="42"/>
  </sheetPr>
  <dimension ref="A1:H16"/>
  <sheetViews>
    <sheetView zoomScaleNormal="100" workbookViewId="0">
      <pane xSplit="2" ySplit="5" topLeftCell="C6" activePane="bottomRight" state="frozen"/>
      <selection pane="topRight" activeCell="C1" sqref="C1"/>
      <selection pane="bottomLeft" activeCell="A5" sqref="A5"/>
      <selection pane="bottomRight" activeCell="A2" sqref="A2:F2"/>
    </sheetView>
  </sheetViews>
  <sheetFormatPr defaultRowHeight="18.75" x14ac:dyDescent="0.25"/>
  <cols>
    <col min="1" max="1" width="9.140625" style="250"/>
    <col min="2" max="2" width="67" style="273" customWidth="1"/>
    <col min="3" max="3" width="20.28515625" style="308" customWidth="1"/>
    <col min="4" max="4" width="23.5703125" style="308" customWidth="1"/>
    <col min="5" max="5" width="22.140625" style="308" customWidth="1"/>
    <col min="6" max="6" width="23.85546875" style="250" customWidth="1"/>
    <col min="7" max="7" width="16.140625" style="250" customWidth="1"/>
    <col min="8" max="16384" width="9.140625" style="250"/>
  </cols>
  <sheetData>
    <row r="1" spans="1:8" ht="50.1" customHeight="1" thickBot="1" x14ac:dyDescent="0.3">
      <c r="A1" s="808" t="s">
        <v>1128</v>
      </c>
      <c r="B1" s="869"/>
      <c r="C1" s="869"/>
      <c r="D1" s="870"/>
      <c r="E1" s="870"/>
      <c r="F1" s="871"/>
    </row>
    <row r="2" spans="1:8" ht="35.1" customHeight="1" thickBot="1" x14ac:dyDescent="0.3">
      <c r="A2" s="872" t="s">
        <v>1258</v>
      </c>
      <c r="B2" s="873"/>
      <c r="C2" s="873"/>
      <c r="D2" s="874"/>
      <c r="E2" s="874"/>
      <c r="F2" s="875"/>
    </row>
    <row r="3" spans="1:8" ht="33" customHeight="1" x14ac:dyDescent="0.25">
      <c r="A3" s="716" t="s">
        <v>205</v>
      </c>
      <c r="B3" s="879" t="s">
        <v>332</v>
      </c>
      <c r="C3" s="876">
        <v>2017</v>
      </c>
      <c r="D3" s="876"/>
      <c r="E3" s="876">
        <v>2018</v>
      </c>
      <c r="F3" s="877"/>
    </row>
    <row r="4" spans="1:8" ht="71.25" customHeight="1" x14ac:dyDescent="0.25">
      <c r="A4" s="716"/>
      <c r="B4" s="880"/>
      <c r="C4" s="435" t="s">
        <v>955</v>
      </c>
      <c r="D4" s="435" t="s">
        <v>956</v>
      </c>
      <c r="E4" s="435" t="s">
        <v>955</v>
      </c>
      <c r="F4" s="438" t="s">
        <v>956</v>
      </c>
    </row>
    <row r="5" spans="1:8" ht="18.75" customHeight="1" x14ac:dyDescent="0.25">
      <c r="A5" s="252"/>
      <c r="B5" s="253"/>
      <c r="C5" s="254" t="s">
        <v>286</v>
      </c>
      <c r="D5" s="254" t="s">
        <v>287</v>
      </c>
      <c r="E5" s="436" t="s">
        <v>288</v>
      </c>
      <c r="F5" s="439" t="s">
        <v>295</v>
      </c>
    </row>
    <row r="6" spans="1:8" s="305" customFormat="1" ht="34.5" customHeight="1" x14ac:dyDescent="0.2">
      <c r="A6" s="259">
        <v>1</v>
      </c>
      <c r="B6" s="437" t="s">
        <v>784</v>
      </c>
      <c r="C6" s="566">
        <v>0</v>
      </c>
      <c r="D6" s="566">
        <v>0</v>
      </c>
      <c r="E6" s="261">
        <f>C9</f>
        <v>46</v>
      </c>
      <c r="F6" s="440">
        <f>D9</f>
        <v>0</v>
      </c>
      <c r="G6" s="371"/>
      <c r="H6" s="372"/>
    </row>
    <row r="7" spans="1:8" ht="36" customHeight="1" x14ac:dyDescent="0.25">
      <c r="A7" s="259">
        <v>2</v>
      </c>
      <c r="B7" s="437" t="s">
        <v>949</v>
      </c>
      <c r="C7" s="566">
        <v>82425</v>
      </c>
      <c r="D7" s="566">
        <v>288540</v>
      </c>
      <c r="E7" s="566">
        <v>148679</v>
      </c>
      <c r="F7" s="567">
        <v>316250</v>
      </c>
      <c r="G7" s="250" t="s">
        <v>1252</v>
      </c>
    </row>
    <row r="8" spans="1:8" ht="35.25" customHeight="1" x14ac:dyDescent="0.25">
      <c r="A8" s="259">
        <v>3</v>
      </c>
      <c r="B8" s="437" t="s">
        <v>785</v>
      </c>
      <c r="C8" s="566">
        <v>82379</v>
      </c>
      <c r="D8" s="566">
        <v>288540</v>
      </c>
      <c r="E8" s="566">
        <v>148725</v>
      </c>
      <c r="F8" s="567">
        <v>316248</v>
      </c>
    </row>
    <row r="9" spans="1:8" ht="39.75" customHeight="1" x14ac:dyDescent="0.25">
      <c r="A9" s="259">
        <v>4</v>
      </c>
      <c r="B9" s="437" t="s">
        <v>950</v>
      </c>
      <c r="C9" s="261">
        <f>C6+C7-C8</f>
        <v>46</v>
      </c>
      <c r="D9" s="261">
        <f>D6+D7-D8</f>
        <v>0</v>
      </c>
      <c r="E9" s="261">
        <f>E6+E7-E8</f>
        <v>0</v>
      </c>
      <c r="F9" s="440">
        <f>F6+F7-F8</f>
        <v>2</v>
      </c>
      <c r="G9" s="250" t="s">
        <v>1252</v>
      </c>
    </row>
    <row r="10" spans="1:8" ht="36" customHeight="1" thickBot="1" x14ac:dyDescent="0.3">
      <c r="A10" s="441">
        <v>5</v>
      </c>
      <c r="B10" s="442" t="s">
        <v>951</v>
      </c>
      <c r="C10" s="568">
        <v>513</v>
      </c>
      <c r="D10" s="568">
        <v>1134</v>
      </c>
      <c r="E10" s="568">
        <v>945</v>
      </c>
      <c r="F10" s="569">
        <v>1468</v>
      </c>
    </row>
    <row r="11" spans="1:8" ht="21" customHeight="1" x14ac:dyDescent="0.25">
      <c r="A11" s="306"/>
      <c r="B11" s="307"/>
      <c r="C11" s="250"/>
      <c r="D11" s="250"/>
      <c r="E11" s="250"/>
      <c r="G11" s="305"/>
    </row>
    <row r="12" spans="1:8" ht="21" customHeight="1" x14ac:dyDescent="0.25">
      <c r="A12" s="878" t="s">
        <v>952</v>
      </c>
      <c r="B12" s="878"/>
      <c r="C12" s="878"/>
      <c r="D12" s="878"/>
      <c r="E12" s="878"/>
      <c r="F12" s="878"/>
    </row>
    <row r="13" spans="1:8" ht="18" x14ac:dyDescent="0.25">
      <c r="A13" s="373" t="s">
        <v>953</v>
      </c>
      <c r="B13" s="374"/>
      <c r="C13" s="369"/>
      <c r="D13" s="369"/>
      <c r="E13" s="369"/>
      <c r="F13" s="370"/>
    </row>
    <row r="14" spans="1:8" ht="18" x14ac:dyDescent="0.25">
      <c r="A14" s="373" t="s">
        <v>954</v>
      </c>
      <c r="B14" s="374"/>
      <c r="C14" s="369"/>
      <c r="D14" s="369"/>
      <c r="E14" s="369"/>
      <c r="F14" s="370"/>
    </row>
    <row r="15" spans="1:8" x14ac:dyDescent="0.25">
      <c r="F15" s="250" t="s">
        <v>1255</v>
      </c>
    </row>
    <row r="16" spans="1:8" x14ac:dyDescent="0.25">
      <c r="C16" s="308" t="s">
        <v>158</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árok25">
    <tabColor indexed="42"/>
    <pageSetUpPr fitToPage="1"/>
  </sheetPr>
  <dimension ref="A1:M11"/>
  <sheetViews>
    <sheetView workbookViewId="0">
      <pane xSplit="1" ySplit="5" topLeftCell="B6" activePane="bottomRight" state="frozen"/>
      <selection pane="topRight" activeCell="B1" sqref="B1"/>
      <selection pane="bottomLeft" activeCell="A6" sqref="A6"/>
      <selection pane="bottomRight" activeCell="A2" sqref="A2:M2"/>
    </sheetView>
  </sheetViews>
  <sheetFormatPr defaultRowHeight="15.75" x14ac:dyDescent="0.2"/>
  <cols>
    <col min="1" max="1" width="8.85546875" style="75" customWidth="1"/>
    <col min="2" max="2" width="20.5703125" style="75" customWidth="1"/>
    <col min="3" max="3" width="18.28515625" style="75" customWidth="1"/>
    <col min="4" max="4" width="15.85546875" style="75" customWidth="1"/>
    <col min="5" max="5" width="15.7109375" style="75" customWidth="1"/>
    <col min="6" max="6" width="14.5703125" style="75" customWidth="1"/>
    <col min="7" max="7" width="18.7109375" style="75" customWidth="1"/>
    <col min="8" max="8" width="20.28515625" style="75" customWidth="1"/>
    <col min="9" max="9" width="18" style="75" customWidth="1"/>
    <col min="10" max="10" width="16" style="75" customWidth="1"/>
    <col min="11" max="11" width="16.85546875" style="75" customWidth="1"/>
    <col min="12" max="12" width="14.5703125" style="75" customWidth="1"/>
    <col min="13" max="13" width="17.7109375" style="75" customWidth="1"/>
    <col min="14" max="16384" width="9.140625" style="75"/>
  </cols>
  <sheetData>
    <row r="1" spans="1:13" s="73" customFormat="1" ht="35.1" customHeight="1" thickBot="1" x14ac:dyDescent="0.25">
      <c r="A1" s="885" t="s">
        <v>1129</v>
      </c>
      <c r="B1" s="886"/>
      <c r="C1" s="886"/>
      <c r="D1" s="886"/>
      <c r="E1" s="886"/>
      <c r="F1" s="886"/>
      <c r="G1" s="886"/>
      <c r="H1" s="886"/>
      <c r="I1" s="886"/>
      <c r="J1" s="886"/>
      <c r="K1" s="886"/>
      <c r="L1" s="886"/>
      <c r="M1" s="887"/>
    </row>
    <row r="2" spans="1:13" s="73" customFormat="1" ht="42.75" customHeight="1" x14ac:dyDescent="0.2">
      <c r="A2" s="726" t="s">
        <v>1265</v>
      </c>
      <c r="B2" s="727"/>
      <c r="C2" s="727"/>
      <c r="D2" s="727"/>
      <c r="E2" s="727"/>
      <c r="F2" s="727"/>
      <c r="G2" s="727"/>
      <c r="H2" s="727"/>
      <c r="I2" s="727"/>
      <c r="J2" s="727"/>
      <c r="K2" s="727"/>
      <c r="L2" s="727"/>
      <c r="M2" s="728"/>
    </row>
    <row r="3" spans="1:13" s="73" customFormat="1" ht="45.75" customHeight="1" x14ac:dyDescent="0.2">
      <c r="A3" s="881" t="s">
        <v>205</v>
      </c>
      <c r="B3" s="883" t="s">
        <v>966</v>
      </c>
      <c r="C3" s="883"/>
      <c r="D3" s="883"/>
      <c r="E3" s="883"/>
      <c r="F3" s="883"/>
      <c r="G3" s="883"/>
      <c r="H3" s="883" t="s">
        <v>1130</v>
      </c>
      <c r="I3" s="883"/>
      <c r="J3" s="883"/>
      <c r="K3" s="883"/>
      <c r="L3" s="883"/>
      <c r="M3" s="884"/>
    </row>
    <row r="4" spans="1:13" s="74" customFormat="1" ht="171.75" customHeight="1" x14ac:dyDescent="0.2">
      <c r="A4" s="882"/>
      <c r="B4" s="302" t="s">
        <v>780</v>
      </c>
      <c r="C4" s="302" t="s">
        <v>781</v>
      </c>
      <c r="D4" s="302" t="s">
        <v>228</v>
      </c>
      <c r="E4" s="302" t="s">
        <v>80</v>
      </c>
      <c r="F4" s="302" t="s">
        <v>81</v>
      </c>
      <c r="G4" s="302" t="s">
        <v>203</v>
      </c>
      <c r="H4" s="302" t="s">
        <v>780</v>
      </c>
      <c r="I4" s="302" t="s">
        <v>781</v>
      </c>
      <c r="J4" s="302" t="s">
        <v>228</v>
      </c>
      <c r="K4" s="302" t="s">
        <v>80</v>
      </c>
      <c r="L4" s="100" t="s">
        <v>81</v>
      </c>
      <c r="M4" s="102" t="s">
        <v>203</v>
      </c>
    </row>
    <row r="5" spans="1:13" x14ac:dyDescent="0.2">
      <c r="A5" s="103"/>
      <c r="B5" s="101" t="s">
        <v>286</v>
      </c>
      <c r="C5" s="101" t="s">
        <v>287</v>
      </c>
      <c r="D5" s="101" t="s">
        <v>288</v>
      </c>
      <c r="E5" s="101" t="s">
        <v>295</v>
      </c>
      <c r="F5" s="101" t="s">
        <v>289</v>
      </c>
      <c r="G5" s="101" t="s">
        <v>711</v>
      </c>
      <c r="H5" s="101" t="s">
        <v>291</v>
      </c>
      <c r="I5" s="101" t="s">
        <v>292</v>
      </c>
      <c r="J5" s="101" t="s">
        <v>293</v>
      </c>
      <c r="K5" s="101" t="s">
        <v>712</v>
      </c>
      <c r="L5" s="225" t="s">
        <v>713</v>
      </c>
      <c r="M5" s="104" t="s">
        <v>899</v>
      </c>
    </row>
    <row r="6" spans="1:13" ht="36" customHeight="1" thickBot="1" x14ac:dyDescent="0.25">
      <c r="A6" s="105">
        <v>1</v>
      </c>
      <c r="B6" s="649">
        <v>17622181.77</v>
      </c>
      <c r="C6" s="649">
        <v>6704693.4000000004</v>
      </c>
      <c r="D6" s="649">
        <v>4127667.3</v>
      </c>
      <c r="E6" s="649">
        <v>466451.68</v>
      </c>
      <c r="F6" s="649">
        <v>3544644.04</v>
      </c>
      <c r="G6" s="650">
        <f>SUM(B6:F6)</f>
        <v>32465638.190000001</v>
      </c>
      <c r="H6" s="649">
        <f>B6+'T11-Zdroje KV'!D15-'T5 - Analýza nákladov'!E91</f>
        <v>18167624.25</v>
      </c>
      <c r="I6" s="649">
        <f>C6+'T11-Zdroje KV'!D16-'T5 - Analýza nákladov'!E93</f>
        <v>5883047.8800000008</v>
      </c>
      <c r="J6" s="649">
        <v>4192791.7</v>
      </c>
      <c r="K6" s="649">
        <v>712746.9</v>
      </c>
      <c r="L6" s="649">
        <v>3413374.22</v>
      </c>
      <c r="M6" s="651">
        <f>SUM(H6:L6)</f>
        <v>32369584.949999999</v>
      </c>
    </row>
    <row r="7" spans="1:13" x14ac:dyDescent="0.2">
      <c r="G7" s="672" t="s">
        <v>1245</v>
      </c>
      <c r="H7" s="75">
        <f>B6+'T11-Zdroje KV'!D15-'T5 - Analýza nákladov'!E91</f>
        <v>18167624.25</v>
      </c>
      <c r="I7" s="75">
        <f>C6+'T11-Zdroje KV'!D16-'T5 - Analýza nákladov'!E93</f>
        <v>5883047.8800000008</v>
      </c>
      <c r="M7" s="672" t="s">
        <v>1245</v>
      </c>
    </row>
    <row r="8" spans="1:13" x14ac:dyDescent="0.2">
      <c r="H8" s="75">
        <f>H7-H6</f>
        <v>0</v>
      </c>
      <c r="I8" s="75">
        <f>I7-I6</f>
        <v>0</v>
      </c>
    </row>
    <row r="9" spans="1:13" ht="15.75" customHeight="1" x14ac:dyDescent="0.2">
      <c r="B9" s="402" t="s">
        <v>874</v>
      </c>
      <c r="C9" s="402"/>
      <c r="H9" s="672" t="s">
        <v>1245</v>
      </c>
      <c r="I9" s="672" t="s">
        <v>1245</v>
      </c>
    </row>
    <row r="11" spans="1:13" x14ac:dyDescent="0.2">
      <c r="B11" s="402" t="s">
        <v>728</v>
      </c>
      <c r="C11" s="402"/>
    </row>
  </sheetData>
  <mergeCells count="5">
    <mergeCell ref="A3:A4"/>
    <mergeCell ref="B3:G3"/>
    <mergeCell ref="H3:M3"/>
    <mergeCell ref="A1:M1"/>
    <mergeCell ref="A2:M2"/>
  </mergeCells>
  <phoneticPr fontId="24" type="noConversion"/>
  <pageMargins left="0.4" right="0.27" top="0.98425196850393704" bottom="0.98425196850393704" header="0.51181102362204722" footer="0.51181102362204722"/>
  <pageSetup paperSize="9" scale="6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pageSetUpPr fitToPage="1"/>
  </sheetPr>
  <dimension ref="A1:K45"/>
  <sheetViews>
    <sheetView workbookViewId="0">
      <pane xSplit="3" ySplit="3" topLeftCell="D22" activePane="bottomRight" state="frozen"/>
      <selection pane="topRight" activeCell="D1" sqref="D1"/>
      <selection pane="bottomLeft" activeCell="A4" sqref="A4"/>
      <selection pane="bottomRight" activeCell="A2" sqref="A2:F2"/>
    </sheetView>
  </sheetViews>
  <sheetFormatPr defaultRowHeight="15.75" x14ac:dyDescent="0.2"/>
  <cols>
    <col min="1" max="1" width="7.28515625" style="177" customWidth="1"/>
    <col min="2" max="2" width="39.85546875" style="177" customWidth="1"/>
    <col min="3" max="3" width="9.42578125" style="177" customWidth="1"/>
    <col min="4" max="4" width="18.42578125" style="177" customWidth="1"/>
    <col min="5" max="5" width="16.7109375" style="177" customWidth="1"/>
    <col min="6" max="6" width="15.42578125" style="177" customWidth="1"/>
    <col min="7" max="7" width="12.140625" style="177" bestFit="1" customWidth="1"/>
    <col min="8" max="16384" width="9.140625" style="177"/>
  </cols>
  <sheetData>
    <row r="1" spans="1:7" ht="66.75" customHeight="1" thickBot="1" x14ac:dyDescent="0.25">
      <c r="A1" s="894" t="s">
        <v>1131</v>
      </c>
      <c r="B1" s="895"/>
      <c r="C1" s="895"/>
      <c r="D1" s="895"/>
      <c r="E1" s="895"/>
      <c r="F1" s="896"/>
    </row>
    <row r="2" spans="1:7" ht="36.75" customHeight="1" thickBot="1" x14ac:dyDescent="0.25">
      <c r="A2" s="897" t="s">
        <v>1267</v>
      </c>
      <c r="B2" s="898"/>
      <c r="C2" s="898"/>
      <c r="D2" s="898"/>
      <c r="E2" s="898"/>
      <c r="F2" s="899"/>
    </row>
    <row r="3" spans="1:7" s="178" customFormat="1" ht="69" customHeight="1" thickBot="1" x14ac:dyDescent="0.25">
      <c r="A3" s="549" t="s">
        <v>537</v>
      </c>
      <c r="B3" s="549" t="s">
        <v>406</v>
      </c>
      <c r="C3" s="552" t="s">
        <v>205</v>
      </c>
      <c r="D3" s="552" t="s">
        <v>1132</v>
      </c>
      <c r="E3" s="553" t="s">
        <v>1133</v>
      </c>
      <c r="F3" s="554" t="s">
        <v>1108</v>
      </c>
      <c r="G3" s="177"/>
    </row>
    <row r="4" spans="1:7" s="178" customFormat="1" x14ac:dyDescent="0.2">
      <c r="A4" s="545"/>
      <c r="B4" s="555"/>
      <c r="C4" s="547"/>
      <c r="D4" s="547" t="s">
        <v>286</v>
      </c>
      <c r="E4" s="547" t="s">
        <v>287</v>
      </c>
      <c r="F4" s="548" t="s">
        <v>288</v>
      </c>
      <c r="G4" s="177"/>
    </row>
    <row r="5" spans="1:7" customFormat="1" x14ac:dyDescent="0.25">
      <c r="A5" s="209">
        <v>601</v>
      </c>
      <c r="B5" s="202" t="s">
        <v>611</v>
      </c>
      <c r="C5" s="203" t="s">
        <v>612</v>
      </c>
      <c r="D5" s="652">
        <v>0</v>
      </c>
      <c r="E5" s="652">
        <v>0</v>
      </c>
      <c r="F5" s="653">
        <f>E5-D5</f>
        <v>0</v>
      </c>
      <c r="G5" s="177"/>
    </row>
    <row r="6" spans="1:7" customFormat="1" x14ac:dyDescent="0.25">
      <c r="A6" s="210">
        <v>602</v>
      </c>
      <c r="B6" s="204" t="s">
        <v>613</v>
      </c>
      <c r="C6" s="205" t="s">
        <v>614</v>
      </c>
      <c r="D6" s="654">
        <v>921882.94</v>
      </c>
      <c r="E6" s="654">
        <v>911456.23</v>
      </c>
      <c r="F6" s="653">
        <f t="shared" ref="F6:F39" si="0">E6-D6</f>
        <v>-10426.709999999963</v>
      </c>
      <c r="G6" s="177"/>
    </row>
    <row r="7" spans="1:7" customFormat="1" x14ac:dyDescent="0.25">
      <c r="A7" s="210">
        <v>604</v>
      </c>
      <c r="B7" s="206" t="s">
        <v>615</v>
      </c>
      <c r="C7" s="205" t="s">
        <v>616</v>
      </c>
      <c r="D7" s="654">
        <v>0</v>
      </c>
      <c r="E7" s="654">
        <v>0</v>
      </c>
      <c r="F7" s="653">
        <f t="shared" si="0"/>
        <v>0</v>
      </c>
      <c r="G7" s="177"/>
    </row>
    <row r="8" spans="1:7" customFormat="1" x14ac:dyDescent="0.25">
      <c r="A8" s="210">
        <v>611</v>
      </c>
      <c r="B8" s="204" t="s">
        <v>617</v>
      </c>
      <c r="C8" s="205" t="s">
        <v>618</v>
      </c>
      <c r="D8" s="654">
        <v>0</v>
      </c>
      <c r="E8" s="654">
        <v>0</v>
      </c>
      <c r="F8" s="653">
        <f t="shared" si="0"/>
        <v>0</v>
      </c>
      <c r="G8" s="177"/>
    </row>
    <row r="9" spans="1:7" customFormat="1" x14ac:dyDescent="0.25">
      <c r="A9" s="210">
        <v>612</v>
      </c>
      <c r="B9" s="204" t="s">
        <v>619</v>
      </c>
      <c r="C9" s="205" t="s">
        <v>620</v>
      </c>
      <c r="D9" s="654">
        <v>0</v>
      </c>
      <c r="E9" s="654">
        <v>0</v>
      </c>
      <c r="F9" s="653">
        <f t="shared" si="0"/>
        <v>0</v>
      </c>
      <c r="G9" s="177"/>
    </row>
    <row r="10" spans="1:7" customFormat="1" x14ac:dyDescent="0.25">
      <c r="A10" s="210">
        <v>613</v>
      </c>
      <c r="B10" s="204" t="s">
        <v>621</v>
      </c>
      <c r="C10" s="205" t="s">
        <v>622</v>
      </c>
      <c r="D10" s="654">
        <v>0</v>
      </c>
      <c r="E10" s="654">
        <v>0</v>
      </c>
      <c r="F10" s="653">
        <f t="shared" si="0"/>
        <v>0</v>
      </c>
      <c r="G10" s="177"/>
    </row>
    <row r="11" spans="1:7" customFormat="1" x14ac:dyDescent="0.25">
      <c r="A11" s="210">
        <v>614</v>
      </c>
      <c r="B11" s="204" t="s">
        <v>623</v>
      </c>
      <c r="C11" s="205" t="s">
        <v>624</v>
      </c>
      <c r="D11" s="654">
        <v>0</v>
      </c>
      <c r="E11" s="654">
        <v>0</v>
      </c>
      <c r="F11" s="653">
        <f t="shared" si="0"/>
        <v>0</v>
      </c>
      <c r="G11" s="177"/>
    </row>
    <row r="12" spans="1:7" customFormat="1" x14ac:dyDescent="0.25">
      <c r="A12" s="210">
        <v>621</v>
      </c>
      <c r="B12" s="204" t="s">
        <v>625</v>
      </c>
      <c r="C12" s="205" t="s">
        <v>626</v>
      </c>
      <c r="D12" s="654">
        <v>0</v>
      </c>
      <c r="E12" s="654">
        <v>0</v>
      </c>
      <c r="F12" s="653">
        <f t="shared" si="0"/>
        <v>0</v>
      </c>
      <c r="G12" s="177"/>
    </row>
    <row r="13" spans="1:7" customFormat="1" x14ac:dyDescent="0.25">
      <c r="A13" s="210">
        <v>622</v>
      </c>
      <c r="B13" s="204" t="s">
        <v>627</v>
      </c>
      <c r="C13" s="205" t="s">
        <v>628</v>
      </c>
      <c r="D13" s="654">
        <v>0</v>
      </c>
      <c r="E13" s="654">
        <v>0</v>
      </c>
      <c r="F13" s="653">
        <f t="shared" si="0"/>
        <v>0</v>
      </c>
      <c r="G13" s="177"/>
    </row>
    <row r="14" spans="1:7" customFormat="1" x14ac:dyDescent="0.25">
      <c r="A14" s="210">
        <v>623</v>
      </c>
      <c r="B14" s="204" t="s">
        <v>629</v>
      </c>
      <c r="C14" s="205" t="s">
        <v>630</v>
      </c>
      <c r="D14" s="654">
        <v>0</v>
      </c>
      <c r="E14" s="654">
        <v>0</v>
      </c>
      <c r="F14" s="653">
        <f t="shared" si="0"/>
        <v>0</v>
      </c>
    </row>
    <row r="15" spans="1:7" customFormat="1" x14ac:dyDescent="0.25">
      <c r="A15" s="210">
        <v>624</v>
      </c>
      <c r="B15" s="204" t="s">
        <v>631</v>
      </c>
      <c r="C15" s="205" t="s">
        <v>632</v>
      </c>
      <c r="D15" s="654">
        <v>0</v>
      </c>
      <c r="E15" s="654">
        <v>0</v>
      </c>
      <c r="F15" s="653">
        <f t="shared" si="0"/>
        <v>0</v>
      </c>
    </row>
    <row r="16" spans="1:7" customFormat="1" x14ac:dyDescent="0.25">
      <c r="A16" s="210">
        <v>641</v>
      </c>
      <c r="B16" s="204" t="s">
        <v>568</v>
      </c>
      <c r="C16" s="205" t="s">
        <v>633</v>
      </c>
      <c r="D16" s="654">
        <v>0</v>
      </c>
      <c r="E16" s="654">
        <v>0</v>
      </c>
      <c r="F16" s="653">
        <f t="shared" si="0"/>
        <v>0</v>
      </c>
    </row>
    <row r="17" spans="1:6" customFormat="1" x14ac:dyDescent="0.25">
      <c r="A17" s="210">
        <v>642</v>
      </c>
      <c r="B17" s="204" t="s">
        <v>570</v>
      </c>
      <c r="C17" s="205" t="s">
        <v>634</v>
      </c>
      <c r="D17" s="654">
        <v>0</v>
      </c>
      <c r="E17" s="654">
        <v>0</v>
      </c>
      <c r="F17" s="653">
        <f t="shared" si="0"/>
        <v>0</v>
      </c>
    </row>
    <row r="18" spans="1:6" customFormat="1" x14ac:dyDescent="0.25">
      <c r="A18" s="210">
        <v>643</v>
      </c>
      <c r="B18" s="204" t="s">
        <v>635</v>
      </c>
      <c r="C18" s="205" t="s">
        <v>636</v>
      </c>
      <c r="D18" s="654">
        <v>0</v>
      </c>
      <c r="E18" s="654">
        <v>0</v>
      </c>
      <c r="F18" s="653">
        <f t="shared" si="0"/>
        <v>0</v>
      </c>
    </row>
    <row r="19" spans="1:6" customFormat="1" x14ac:dyDescent="0.25">
      <c r="A19" s="210">
        <v>644</v>
      </c>
      <c r="B19" s="204" t="s">
        <v>574</v>
      </c>
      <c r="C19" s="205" t="s">
        <v>637</v>
      </c>
      <c r="D19" s="654">
        <v>0</v>
      </c>
      <c r="E19" s="654">
        <v>0</v>
      </c>
      <c r="F19" s="653">
        <f t="shared" si="0"/>
        <v>0</v>
      </c>
    </row>
    <row r="20" spans="1:6" customFormat="1" x14ac:dyDescent="0.25">
      <c r="A20" s="210">
        <v>645</v>
      </c>
      <c r="B20" s="204" t="s">
        <v>638</v>
      </c>
      <c r="C20" s="205" t="s">
        <v>639</v>
      </c>
      <c r="D20" s="654">
        <v>0</v>
      </c>
      <c r="E20" s="654">
        <v>0</v>
      </c>
      <c r="F20" s="653">
        <f t="shared" si="0"/>
        <v>0</v>
      </c>
    </row>
    <row r="21" spans="1:6" customFormat="1" x14ac:dyDescent="0.25">
      <c r="A21" s="210">
        <v>646</v>
      </c>
      <c r="B21" s="204" t="s">
        <v>640</v>
      </c>
      <c r="C21" s="205" t="s">
        <v>641</v>
      </c>
      <c r="D21" s="654">
        <v>0</v>
      </c>
      <c r="E21" s="654">
        <v>0</v>
      </c>
      <c r="F21" s="653">
        <f t="shared" si="0"/>
        <v>0</v>
      </c>
    </row>
    <row r="22" spans="1:6" customFormat="1" x14ac:dyDescent="0.25">
      <c r="A22" s="210">
        <v>647</v>
      </c>
      <c r="B22" s="204" t="s">
        <v>642</v>
      </c>
      <c r="C22" s="205" t="s">
        <v>643</v>
      </c>
      <c r="D22" s="654">
        <v>0</v>
      </c>
      <c r="E22" s="654">
        <v>0</v>
      </c>
      <c r="F22" s="653">
        <f t="shared" si="0"/>
        <v>0</v>
      </c>
    </row>
    <row r="23" spans="1:6" customFormat="1" x14ac:dyDescent="0.25">
      <c r="A23" s="210">
        <v>648</v>
      </c>
      <c r="B23" s="204" t="s">
        <v>1016</v>
      </c>
      <c r="C23" s="205" t="s">
        <v>644</v>
      </c>
      <c r="D23" s="654">
        <v>68105.02</v>
      </c>
      <c r="E23" s="654">
        <v>67448.52</v>
      </c>
      <c r="F23" s="653">
        <f t="shared" si="0"/>
        <v>-656.5</v>
      </c>
    </row>
    <row r="24" spans="1:6" customFormat="1" x14ac:dyDescent="0.25">
      <c r="A24" s="210">
        <v>649</v>
      </c>
      <c r="B24" s="204" t="s">
        <v>645</v>
      </c>
      <c r="C24" s="205" t="s">
        <v>646</v>
      </c>
      <c r="D24" s="654">
        <v>0</v>
      </c>
      <c r="E24" s="654">
        <v>1279.4100000000001</v>
      </c>
      <c r="F24" s="653">
        <f t="shared" si="0"/>
        <v>1279.4100000000001</v>
      </c>
    </row>
    <row r="25" spans="1:6" customFormat="1" x14ac:dyDescent="0.25">
      <c r="A25" s="210">
        <v>651</v>
      </c>
      <c r="B25" s="204" t="s">
        <v>647</v>
      </c>
      <c r="C25" s="205" t="s">
        <v>648</v>
      </c>
      <c r="D25" s="654">
        <v>0</v>
      </c>
      <c r="E25" s="654">
        <v>0</v>
      </c>
      <c r="F25" s="653">
        <f t="shared" si="0"/>
        <v>0</v>
      </c>
    </row>
    <row r="26" spans="1:6" customFormat="1" x14ac:dyDescent="0.25">
      <c r="A26" s="210">
        <v>652</v>
      </c>
      <c r="B26" s="204" t="s">
        <v>649</v>
      </c>
      <c r="C26" s="205" t="s">
        <v>650</v>
      </c>
      <c r="D26" s="654">
        <v>0</v>
      </c>
      <c r="E26" s="654">
        <v>0</v>
      </c>
      <c r="F26" s="653">
        <f t="shared" si="0"/>
        <v>0</v>
      </c>
    </row>
    <row r="27" spans="1:6" customFormat="1" x14ac:dyDescent="0.25">
      <c r="A27" s="210">
        <v>653</v>
      </c>
      <c r="B27" s="204" t="s">
        <v>651</v>
      </c>
      <c r="C27" s="205" t="s">
        <v>652</v>
      </c>
      <c r="D27" s="654">
        <v>0</v>
      </c>
      <c r="E27" s="654">
        <v>0</v>
      </c>
      <c r="F27" s="653">
        <f t="shared" si="0"/>
        <v>0</v>
      </c>
    </row>
    <row r="28" spans="1:6" customFormat="1" x14ac:dyDescent="0.25">
      <c r="A28" s="210">
        <v>654</v>
      </c>
      <c r="B28" s="204" t="s">
        <v>653</v>
      </c>
      <c r="C28" s="205" t="s">
        <v>654</v>
      </c>
      <c r="D28" s="654">
        <v>0</v>
      </c>
      <c r="E28" s="654">
        <v>0</v>
      </c>
      <c r="F28" s="653">
        <f t="shared" si="0"/>
        <v>0</v>
      </c>
    </row>
    <row r="29" spans="1:6" customFormat="1" x14ac:dyDescent="0.25">
      <c r="A29" s="210">
        <v>655</v>
      </c>
      <c r="B29" s="204" t="s">
        <v>655</v>
      </c>
      <c r="C29" s="205" t="s">
        <v>656</v>
      </c>
      <c r="D29" s="654">
        <v>0</v>
      </c>
      <c r="E29" s="654">
        <v>0</v>
      </c>
      <c r="F29" s="653">
        <f t="shared" si="0"/>
        <v>0</v>
      </c>
    </row>
    <row r="30" spans="1:6" customFormat="1" x14ac:dyDescent="0.25">
      <c r="A30" s="211">
        <v>656</v>
      </c>
      <c r="B30" s="204" t="s">
        <v>657</v>
      </c>
      <c r="C30" s="205" t="s">
        <v>658</v>
      </c>
      <c r="D30" s="654">
        <v>59248</v>
      </c>
      <c r="E30" s="654">
        <v>72513</v>
      </c>
      <c r="F30" s="653">
        <f t="shared" si="0"/>
        <v>13265</v>
      </c>
    </row>
    <row r="31" spans="1:6" customFormat="1" x14ac:dyDescent="0.25">
      <c r="A31" s="211">
        <v>657</v>
      </c>
      <c r="B31" s="204" t="s">
        <v>659</v>
      </c>
      <c r="C31" s="205" t="s">
        <v>660</v>
      </c>
      <c r="D31" s="654">
        <v>0</v>
      </c>
      <c r="E31" s="654">
        <v>0</v>
      </c>
      <c r="F31" s="653">
        <f t="shared" si="0"/>
        <v>0</v>
      </c>
    </row>
    <row r="32" spans="1:6" customFormat="1" x14ac:dyDescent="0.25">
      <c r="A32" s="211">
        <v>658</v>
      </c>
      <c r="B32" s="204" t="s">
        <v>661</v>
      </c>
      <c r="C32" s="205" t="s">
        <v>662</v>
      </c>
      <c r="D32" s="654">
        <v>0</v>
      </c>
      <c r="E32" s="654">
        <v>0</v>
      </c>
      <c r="F32" s="653">
        <f t="shared" si="0"/>
        <v>0</v>
      </c>
    </row>
    <row r="33" spans="1:11" customFormat="1" x14ac:dyDescent="0.25">
      <c r="A33" s="211">
        <v>661</v>
      </c>
      <c r="B33" s="204" t="s">
        <v>663</v>
      </c>
      <c r="C33" s="205" t="s">
        <v>664</v>
      </c>
      <c r="D33" s="654">
        <v>0</v>
      </c>
      <c r="E33" s="654">
        <v>0</v>
      </c>
      <c r="F33" s="653">
        <f t="shared" si="0"/>
        <v>0</v>
      </c>
    </row>
    <row r="34" spans="1:11" customFormat="1" x14ac:dyDescent="0.25">
      <c r="A34" s="211">
        <v>662</v>
      </c>
      <c r="B34" s="204" t="s">
        <v>665</v>
      </c>
      <c r="C34" s="205" t="s">
        <v>666</v>
      </c>
      <c r="D34" s="654">
        <v>0</v>
      </c>
      <c r="E34" s="654">
        <v>0</v>
      </c>
      <c r="F34" s="653">
        <f t="shared" si="0"/>
        <v>0</v>
      </c>
    </row>
    <row r="35" spans="1:11" customFormat="1" x14ac:dyDescent="0.25">
      <c r="A35" s="211">
        <v>663</v>
      </c>
      <c r="B35" s="204" t="s">
        <v>667</v>
      </c>
      <c r="C35" s="205" t="s">
        <v>668</v>
      </c>
      <c r="D35" s="654">
        <v>0</v>
      </c>
      <c r="E35" s="654">
        <v>0</v>
      </c>
      <c r="F35" s="653">
        <f t="shared" si="0"/>
        <v>0</v>
      </c>
    </row>
    <row r="36" spans="1:11" customFormat="1" x14ac:dyDescent="0.25">
      <c r="A36" s="211">
        <v>664</v>
      </c>
      <c r="B36" s="204" t="s">
        <v>669</v>
      </c>
      <c r="C36" s="205" t="s">
        <v>670</v>
      </c>
      <c r="D36" s="655">
        <v>0</v>
      </c>
      <c r="E36" s="655">
        <v>0</v>
      </c>
      <c r="F36" s="653">
        <f t="shared" si="0"/>
        <v>0</v>
      </c>
      <c r="G36" s="177"/>
    </row>
    <row r="37" spans="1:11" customFormat="1" x14ac:dyDescent="0.25">
      <c r="A37" s="211">
        <v>665</v>
      </c>
      <c r="B37" s="204" t="s">
        <v>671</v>
      </c>
      <c r="C37" s="205" t="s">
        <v>672</v>
      </c>
      <c r="D37" s="655">
        <v>0</v>
      </c>
      <c r="E37" s="655">
        <v>0</v>
      </c>
      <c r="F37" s="653">
        <f t="shared" si="0"/>
        <v>0</v>
      </c>
      <c r="G37" s="177"/>
    </row>
    <row r="38" spans="1:11" x14ac:dyDescent="0.25">
      <c r="A38" s="211">
        <v>667</v>
      </c>
      <c r="B38" s="204" t="s">
        <v>673</v>
      </c>
      <c r="C38" s="205" t="s">
        <v>674</v>
      </c>
      <c r="D38" s="655">
        <v>0</v>
      </c>
      <c r="E38" s="655">
        <v>0</v>
      </c>
      <c r="F38" s="653">
        <f t="shared" si="0"/>
        <v>0</v>
      </c>
    </row>
    <row r="39" spans="1:11" x14ac:dyDescent="0.25">
      <c r="A39" s="211">
        <v>691</v>
      </c>
      <c r="B39" s="204" t="s">
        <v>675</v>
      </c>
      <c r="C39" s="205" t="s">
        <v>676</v>
      </c>
      <c r="D39" s="655">
        <v>957671</v>
      </c>
      <c r="E39" s="655">
        <v>1231351</v>
      </c>
      <c r="F39" s="653">
        <f t="shared" si="0"/>
        <v>273680</v>
      </c>
    </row>
    <row r="40" spans="1:11" x14ac:dyDescent="0.2">
      <c r="A40" s="888" t="s">
        <v>677</v>
      </c>
      <c r="B40" s="889"/>
      <c r="C40" s="207" t="s">
        <v>678</v>
      </c>
      <c r="D40" s="656">
        <f>SUM(D5:D39)</f>
        <v>2006906.96</v>
      </c>
      <c r="E40" s="657">
        <f>SUM(E5:E39)</f>
        <v>2284048.16</v>
      </c>
      <c r="F40" s="653">
        <f>SUM(F5:F39)</f>
        <v>277141.2</v>
      </c>
      <c r="K40" s="177" t="s">
        <v>158</v>
      </c>
    </row>
    <row r="41" spans="1:11" x14ac:dyDescent="0.2">
      <c r="A41" s="890" t="s">
        <v>679</v>
      </c>
      <c r="B41" s="891"/>
      <c r="C41" s="208" t="s">
        <v>680</v>
      </c>
      <c r="D41" s="51">
        <f>D40-T23_Náklady_soc_oblasť!D42</f>
        <v>449228.74</v>
      </c>
      <c r="E41" s="658">
        <f>E40-T23_Náklady_soc_oblasť!E42</f>
        <v>543787.67999999993</v>
      </c>
      <c r="F41" s="653">
        <f>F40-T23_Náklady_soc_oblasť!F42</f>
        <v>94558.940000000031</v>
      </c>
    </row>
    <row r="42" spans="1:11" x14ac:dyDescent="0.25">
      <c r="A42" s="211">
        <v>591</v>
      </c>
      <c r="B42" s="204" t="s">
        <v>681</v>
      </c>
      <c r="C42" s="205" t="s">
        <v>682</v>
      </c>
      <c r="D42" s="659"/>
      <c r="E42" s="654"/>
      <c r="F42" s="653">
        <f>E42-D42</f>
        <v>0</v>
      </c>
    </row>
    <row r="43" spans="1:11" x14ac:dyDescent="0.25">
      <c r="A43" s="211">
        <v>595</v>
      </c>
      <c r="B43" s="204" t="s">
        <v>683</v>
      </c>
      <c r="C43" s="205" t="s">
        <v>684</v>
      </c>
      <c r="D43" s="659"/>
      <c r="E43" s="654"/>
      <c r="F43" s="653">
        <f>E43-D43</f>
        <v>0</v>
      </c>
    </row>
    <row r="44" spans="1:11" ht="16.5" thickBot="1" x14ac:dyDescent="0.25">
      <c r="A44" s="892" t="s">
        <v>685</v>
      </c>
      <c r="B44" s="893"/>
      <c r="C44" s="344" t="s">
        <v>686</v>
      </c>
      <c r="D44" s="660">
        <f>D41-D42-D43</f>
        <v>449228.74</v>
      </c>
      <c r="E44" s="660">
        <f>E41-E42-E43</f>
        <v>543787.67999999993</v>
      </c>
      <c r="F44" s="661">
        <f>E44-D44</f>
        <v>94558.939999999944</v>
      </c>
    </row>
    <row r="45" spans="1:11" x14ac:dyDescent="0.2">
      <c r="G45" s="177" t="s">
        <v>1254</v>
      </c>
    </row>
  </sheetData>
  <mergeCells count="5">
    <mergeCell ref="A40:B40"/>
    <mergeCell ref="A41:B41"/>
    <mergeCell ref="A44:B44"/>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G44"/>
  <sheetViews>
    <sheetView workbookViewId="0">
      <pane xSplit="3" ySplit="3" topLeftCell="D28" activePane="bottomRight" state="frozen"/>
      <selection pane="topRight" activeCell="D1" sqref="D1"/>
      <selection pane="bottomLeft" activeCell="A4" sqref="A4"/>
      <selection pane="bottomRight" activeCell="A2" sqref="A2:F2"/>
    </sheetView>
  </sheetViews>
  <sheetFormatPr defaultRowHeight="12.75" x14ac:dyDescent="0.2"/>
  <cols>
    <col min="1" max="1" width="8.28515625" customWidth="1"/>
    <col min="2" max="2" width="42.140625" customWidth="1"/>
    <col min="3" max="3" width="10.140625" customWidth="1"/>
    <col min="4" max="4" width="17.42578125" customWidth="1"/>
    <col min="5" max="5" width="17.140625" customWidth="1"/>
    <col min="6" max="6" width="16.5703125" customWidth="1"/>
  </cols>
  <sheetData>
    <row r="1" spans="1:6" ht="61.5" customHeight="1" thickBot="1" x14ac:dyDescent="0.25">
      <c r="A1" s="903" t="s">
        <v>1134</v>
      </c>
      <c r="B1" s="904"/>
      <c r="C1" s="904"/>
      <c r="D1" s="904"/>
      <c r="E1" s="904"/>
      <c r="F1" s="905"/>
    </row>
    <row r="2" spans="1:6" ht="47.25" customHeight="1" thickBot="1" x14ac:dyDescent="0.25">
      <c r="A2" s="900" t="s">
        <v>1268</v>
      </c>
      <c r="B2" s="901"/>
      <c r="C2" s="901"/>
      <c r="D2" s="901"/>
      <c r="E2" s="901"/>
      <c r="F2" s="902"/>
    </row>
    <row r="3" spans="1:6" ht="64.5" customHeight="1" thickBot="1" x14ac:dyDescent="0.25">
      <c r="A3" s="549" t="s">
        <v>537</v>
      </c>
      <c r="B3" s="550" t="s">
        <v>406</v>
      </c>
      <c r="C3" s="551" t="s">
        <v>205</v>
      </c>
      <c r="D3" s="552" t="s">
        <v>967</v>
      </c>
      <c r="E3" s="553" t="s">
        <v>1135</v>
      </c>
      <c r="F3" s="554" t="s">
        <v>1136</v>
      </c>
    </row>
    <row r="4" spans="1:6" ht="15.75" x14ac:dyDescent="0.2">
      <c r="A4" s="545"/>
      <c r="B4" s="546"/>
      <c r="C4" s="546"/>
      <c r="D4" s="547" t="s">
        <v>286</v>
      </c>
      <c r="E4" s="547" t="s">
        <v>287</v>
      </c>
      <c r="F4" s="548" t="s">
        <v>288</v>
      </c>
    </row>
    <row r="5" spans="1:6" ht="15.75" x14ac:dyDescent="0.25">
      <c r="A5" s="297">
        <v>501</v>
      </c>
      <c r="B5" s="192" t="s">
        <v>538</v>
      </c>
      <c r="C5" s="191" t="s">
        <v>539</v>
      </c>
      <c r="D5" s="652">
        <v>147999.29999999999</v>
      </c>
      <c r="E5" s="652">
        <v>307152.49</v>
      </c>
      <c r="F5" s="653">
        <f>E5-D5</f>
        <v>159153.19</v>
      </c>
    </row>
    <row r="6" spans="1:6" ht="15.75" x14ac:dyDescent="0.25">
      <c r="A6" s="296">
        <v>502</v>
      </c>
      <c r="B6" s="193" t="s">
        <v>540</v>
      </c>
      <c r="C6" s="189" t="s">
        <v>541</v>
      </c>
      <c r="D6" s="654">
        <v>177914.6</v>
      </c>
      <c r="E6" s="654">
        <v>170914.05</v>
      </c>
      <c r="F6" s="662">
        <f t="shared" ref="F6:F41" si="0">E6-D6</f>
        <v>-7000.5500000000175</v>
      </c>
    </row>
    <row r="7" spans="1:6" ht="15.75" x14ac:dyDescent="0.25">
      <c r="A7" s="296">
        <v>504</v>
      </c>
      <c r="B7" s="193" t="s">
        <v>542</v>
      </c>
      <c r="C7" s="189" t="s">
        <v>543</v>
      </c>
      <c r="D7" s="654">
        <v>0</v>
      </c>
      <c r="E7" s="654">
        <v>0</v>
      </c>
      <c r="F7" s="662">
        <f t="shared" si="0"/>
        <v>0</v>
      </c>
    </row>
    <row r="8" spans="1:6" ht="15.75" x14ac:dyDescent="0.25">
      <c r="A8" s="296">
        <v>511</v>
      </c>
      <c r="B8" s="193" t="s">
        <v>544</v>
      </c>
      <c r="C8" s="189" t="s">
        <v>545</v>
      </c>
      <c r="D8" s="654">
        <v>42579.09</v>
      </c>
      <c r="E8" s="654">
        <v>69625.38</v>
      </c>
      <c r="F8" s="662">
        <f t="shared" si="0"/>
        <v>27046.290000000008</v>
      </c>
    </row>
    <row r="9" spans="1:6" ht="15.75" x14ac:dyDescent="0.25">
      <c r="A9" s="296">
        <v>512</v>
      </c>
      <c r="B9" s="193" t="s">
        <v>546</v>
      </c>
      <c r="C9" s="189" t="s">
        <v>547</v>
      </c>
      <c r="D9" s="654">
        <v>89.4</v>
      </c>
      <c r="E9" s="654">
        <v>228.52</v>
      </c>
      <c r="F9" s="662">
        <f t="shared" si="0"/>
        <v>139.12</v>
      </c>
    </row>
    <row r="10" spans="1:6" ht="15.75" x14ac:dyDescent="0.25">
      <c r="A10" s="296">
        <v>513</v>
      </c>
      <c r="B10" s="193" t="s">
        <v>548</v>
      </c>
      <c r="C10" s="189" t="s">
        <v>549</v>
      </c>
      <c r="D10" s="654">
        <v>0</v>
      </c>
      <c r="E10" s="654">
        <v>0</v>
      </c>
      <c r="F10" s="662">
        <f t="shared" si="0"/>
        <v>0</v>
      </c>
    </row>
    <row r="11" spans="1:6" ht="15.75" x14ac:dyDescent="0.25">
      <c r="A11" s="296">
        <v>518</v>
      </c>
      <c r="B11" s="193" t="s">
        <v>550</v>
      </c>
      <c r="C11" s="189" t="s">
        <v>551</v>
      </c>
      <c r="D11" s="654">
        <v>94306.01</v>
      </c>
      <c r="E11" s="654">
        <v>88749.569999999992</v>
      </c>
      <c r="F11" s="662">
        <f t="shared" si="0"/>
        <v>-5556.4400000000023</v>
      </c>
    </row>
    <row r="12" spans="1:6" ht="15.75" x14ac:dyDescent="0.25">
      <c r="A12" s="296">
        <v>521</v>
      </c>
      <c r="B12" s="193" t="s">
        <v>552</v>
      </c>
      <c r="C12" s="189" t="s">
        <v>553</v>
      </c>
      <c r="D12" s="654">
        <v>464404.82</v>
      </c>
      <c r="E12" s="654">
        <v>472398.93</v>
      </c>
      <c r="F12" s="662">
        <f t="shared" si="0"/>
        <v>7994.109999999986</v>
      </c>
    </row>
    <row r="13" spans="1:6" ht="15.75" x14ac:dyDescent="0.25">
      <c r="A13" s="296">
        <v>524</v>
      </c>
      <c r="B13" s="193" t="s">
        <v>554</v>
      </c>
      <c r="C13" s="189" t="s">
        <v>555</v>
      </c>
      <c r="D13" s="654">
        <v>161443.79</v>
      </c>
      <c r="E13" s="654">
        <v>164420.72999999998</v>
      </c>
      <c r="F13" s="662">
        <f t="shared" si="0"/>
        <v>2976.9399999999732</v>
      </c>
    </row>
    <row r="14" spans="1:6" ht="15.75" x14ac:dyDescent="0.25">
      <c r="A14" s="296">
        <v>525</v>
      </c>
      <c r="B14" s="193" t="s">
        <v>556</v>
      </c>
      <c r="C14" s="189" t="s">
        <v>557</v>
      </c>
      <c r="D14" s="654">
        <v>8364.1299999999992</v>
      </c>
      <c r="E14" s="654">
        <v>8704.27</v>
      </c>
      <c r="F14" s="662">
        <f t="shared" si="0"/>
        <v>340.14000000000124</v>
      </c>
    </row>
    <row r="15" spans="1:6" ht="15.75" x14ac:dyDescent="0.25">
      <c r="A15" s="296">
        <v>527</v>
      </c>
      <c r="B15" s="193" t="s">
        <v>558</v>
      </c>
      <c r="C15" s="189" t="s">
        <v>559</v>
      </c>
      <c r="D15" s="654">
        <v>7956.81</v>
      </c>
      <c r="E15" s="654">
        <v>7029.1900000000005</v>
      </c>
      <c r="F15" s="662">
        <f t="shared" si="0"/>
        <v>-927.61999999999989</v>
      </c>
    </row>
    <row r="16" spans="1:6" ht="15.75" x14ac:dyDescent="0.25">
      <c r="A16" s="296">
        <v>528</v>
      </c>
      <c r="B16" s="193" t="s">
        <v>560</v>
      </c>
      <c r="C16" s="189" t="s">
        <v>561</v>
      </c>
      <c r="D16" s="654">
        <v>0</v>
      </c>
      <c r="E16" s="654">
        <v>0</v>
      </c>
      <c r="F16" s="662">
        <f t="shared" si="0"/>
        <v>0</v>
      </c>
    </row>
    <row r="17" spans="1:6" ht="15.75" x14ac:dyDescent="0.25">
      <c r="A17" s="296">
        <v>531</v>
      </c>
      <c r="B17" s="193" t="s">
        <v>562</v>
      </c>
      <c r="C17" s="189" t="s">
        <v>563</v>
      </c>
      <c r="D17" s="654">
        <v>0</v>
      </c>
      <c r="E17" s="654">
        <v>0</v>
      </c>
      <c r="F17" s="662">
        <f t="shared" si="0"/>
        <v>0</v>
      </c>
    </row>
    <row r="18" spans="1:6" ht="15.75" x14ac:dyDescent="0.25">
      <c r="A18" s="296">
        <v>532</v>
      </c>
      <c r="B18" s="193" t="s">
        <v>564</v>
      </c>
      <c r="C18" s="189" t="s">
        <v>565</v>
      </c>
      <c r="D18" s="654">
        <v>29769.91</v>
      </c>
      <c r="E18" s="654">
        <v>28164.33</v>
      </c>
      <c r="F18" s="662">
        <f t="shared" si="0"/>
        <v>-1605.5799999999981</v>
      </c>
    </row>
    <row r="19" spans="1:6" ht="15.75" x14ac:dyDescent="0.25">
      <c r="A19" s="296">
        <v>538</v>
      </c>
      <c r="B19" s="193" t="s">
        <v>566</v>
      </c>
      <c r="C19" s="189" t="s">
        <v>567</v>
      </c>
      <c r="D19" s="654">
        <v>30685.09</v>
      </c>
      <c r="E19" s="654">
        <v>22518.32</v>
      </c>
      <c r="F19" s="662">
        <f t="shared" si="0"/>
        <v>-8166.77</v>
      </c>
    </row>
    <row r="20" spans="1:6" ht="15.75" x14ac:dyDescent="0.25">
      <c r="A20" s="296">
        <v>541</v>
      </c>
      <c r="B20" s="193" t="s">
        <v>568</v>
      </c>
      <c r="C20" s="189" t="s">
        <v>569</v>
      </c>
      <c r="D20" s="654">
        <v>0</v>
      </c>
      <c r="E20" s="654">
        <v>0</v>
      </c>
      <c r="F20" s="662">
        <f t="shared" si="0"/>
        <v>0</v>
      </c>
    </row>
    <row r="21" spans="1:6" ht="15.75" x14ac:dyDescent="0.25">
      <c r="A21" s="296">
        <v>542</v>
      </c>
      <c r="B21" s="193" t="s">
        <v>570</v>
      </c>
      <c r="C21" s="189" t="s">
        <v>571</v>
      </c>
      <c r="D21" s="654">
        <v>0</v>
      </c>
      <c r="E21" s="654">
        <v>0</v>
      </c>
      <c r="F21" s="662">
        <f t="shared" si="0"/>
        <v>0</v>
      </c>
    </row>
    <row r="22" spans="1:6" ht="15.75" x14ac:dyDescent="0.25">
      <c r="A22" s="296">
        <v>543</v>
      </c>
      <c r="B22" s="193" t="s">
        <v>572</v>
      </c>
      <c r="C22" s="189" t="s">
        <v>573</v>
      </c>
      <c r="D22" s="654">
        <v>0</v>
      </c>
      <c r="E22" s="654">
        <v>0</v>
      </c>
      <c r="F22" s="662">
        <f t="shared" si="0"/>
        <v>0</v>
      </c>
    </row>
    <row r="23" spans="1:6" ht="15.75" x14ac:dyDescent="0.25">
      <c r="A23" s="296">
        <v>544</v>
      </c>
      <c r="B23" s="193" t="s">
        <v>574</v>
      </c>
      <c r="C23" s="189" t="s">
        <v>575</v>
      </c>
      <c r="D23" s="654">
        <v>0</v>
      </c>
      <c r="E23" s="654">
        <v>0</v>
      </c>
      <c r="F23" s="662">
        <f t="shared" si="0"/>
        <v>0</v>
      </c>
    </row>
    <row r="24" spans="1:6" ht="15.75" x14ac:dyDescent="0.25">
      <c r="A24" s="296">
        <v>545</v>
      </c>
      <c r="B24" s="193" t="s">
        <v>576</v>
      </c>
      <c r="C24" s="189" t="s">
        <v>577</v>
      </c>
      <c r="D24" s="654">
        <v>0</v>
      </c>
      <c r="E24" s="654">
        <v>0</v>
      </c>
      <c r="F24" s="662">
        <f t="shared" si="0"/>
        <v>0</v>
      </c>
    </row>
    <row r="25" spans="1:6" ht="15.75" x14ac:dyDescent="0.25">
      <c r="A25" s="296">
        <v>546</v>
      </c>
      <c r="B25" s="193" t="s">
        <v>578</v>
      </c>
      <c r="C25" s="189" t="s">
        <v>579</v>
      </c>
      <c r="D25" s="654">
        <v>0</v>
      </c>
      <c r="E25" s="654">
        <v>0</v>
      </c>
      <c r="F25" s="662">
        <f t="shared" si="0"/>
        <v>0</v>
      </c>
    </row>
    <row r="26" spans="1:6" ht="15.75" x14ac:dyDescent="0.25">
      <c r="A26" s="296">
        <v>547</v>
      </c>
      <c r="B26" s="193" t="s">
        <v>580</v>
      </c>
      <c r="C26" s="189" t="s">
        <v>581</v>
      </c>
      <c r="D26" s="654">
        <v>0</v>
      </c>
      <c r="E26" s="654">
        <v>0</v>
      </c>
      <c r="F26" s="662">
        <f t="shared" si="0"/>
        <v>0</v>
      </c>
    </row>
    <row r="27" spans="1:6" ht="15.75" x14ac:dyDescent="0.25">
      <c r="A27" s="296">
        <v>548</v>
      </c>
      <c r="B27" s="193" t="s">
        <v>582</v>
      </c>
      <c r="C27" s="189" t="s">
        <v>583</v>
      </c>
      <c r="D27" s="654">
        <v>0</v>
      </c>
      <c r="E27" s="654">
        <v>0</v>
      </c>
      <c r="F27" s="662">
        <f t="shared" si="0"/>
        <v>0</v>
      </c>
    </row>
    <row r="28" spans="1:6" ht="15.75" x14ac:dyDescent="0.25">
      <c r="A28" s="296">
        <v>549</v>
      </c>
      <c r="B28" s="193" t="s">
        <v>584</v>
      </c>
      <c r="C28" s="189" t="s">
        <v>585</v>
      </c>
      <c r="D28" s="654">
        <v>60129.9</v>
      </c>
      <c r="E28" s="654">
        <v>75267.850000000006</v>
      </c>
      <c r="F28" s="662">
        <f t="shared" si="0"/>
        <v>15137.950000000004</v>
      </c>
    </row>
    <row r="29" spans="1:6" ht="15.75" x14ac:dyDescent="0.25">
      <c r="A29" s="296">
        <v>551</v>
      </c>
      <c r="B29" s="193" t="s">
        <v>586</v>
      </c>
      <c r="C29" s="189" t="s">
        <v>587</v>
      </c>
      <c r="D29" s="654">
        <v>248887.35</v>
      </c>
      <c r="E29" s="654">
        <v>238925.33</v>
      </c>
      <c r="F29" s="662">
        <f t="shared" si="0"/>
        <v>-9962.0200000000186</v>
      </c>
    </row>
    <row r="30" spans="1:6" ht="15.75" x14ac:dyDescent="0.25">
      <c r="A30" s="298">
        <v>552</v>
      </c>
      <c r="B30" s="193" t="s">
        <v>718</v>
      </c>
      <c r="C30" s="189" t="s">
        <v>588</v>
      </c>
      <c r="D30" s="654">
        <v>0</v>
      </c>
      <c r="E30" s="654">
        <v>0</v>
      </c>
      <c r="F30" s="662">
        <f t="shared" si="0"/>
        <v>0</v>
      </c>
    </row>
    <row r="31" spans="1:6" ht="15.75" x14ac:dyDescent="0.25">
      <c r="A31" s="298">
        <v>553</v>
      </c>
      <c r="B31" s="193" t="s">
        <v>589</v>
      </c>
      <c r="C31" s="189" t="s">
        <v>590</v>
      </c>
      <c r="D31" s="654">
        <v>0</v>
      </c>
      <c r="E31" s="654">
        <v>0</v>
      </c>
      <c r="F31" s="662">
        <f t="shared" si="0"/>
        <v>0</v>
      </c>
    </row>
    <row r="32" spans="1:6" ht="15.75" x14ac:dyDescent="0.25">
      <c r="A32" s="298">
        <v>554</v>
      </c>
      <c r="B32" s="193" t="s">
        <v>591</v>
      </c>
      <c r="C32" s="189" t="s">
        <v>592</v>
      </c>
      <c r="D32" s="654">
        <v>0</v>
      </c>
      <c r="E32" s="654">
        <v>0</v>
      </c>
      <c r="F32" s="662">
        <f t="shared" si="0"/>
        <v>0</v>
      </c>
    </row>
    <row r="33" spans="1:7" ht="15.75" x14ac:dyDescent="0.25">
      <c r="A33" s="298">
        <v>555</v>
      </c>
      <c r="B33" s="193" t="s">
        <v>593</v>
      </c>
      <c r="C33" s="189" t="s">
        <v>594</v>
      </c>
      <c r="D33" s="654">
        <v>0</v>
      </c>
      <c r="E33" s="654">
        <v>0</v>
      </c>
      <c r="F33" s="662">
        <f t="shared" si="0"/>
        <v>0</v>
      </c>
    </row>
    <row r="34" spans="1:7" ht="15.75" x14ac:dyDescent="0.25">
      <c r="A34" s="298">
        <v>556</v>
      </c>
      <c r="B34" s="193" t="s">
        <v>595</v>
      </c>
      <c r="C34" s="189" t="s">
        <v>596</v>
      </c>
      <c r="D34" s="654">
        <v>68105.02</v>
      </c>
      <c r="E34" s="654">
        <v>67448.52</v>
      </c>
      <c r="F34" s="662">
        <f t="shared" si="0"/>
        <v>-656.5</v>
      </c>
    </row>
    <row r="35" spans="1:7" ht="15.75" x14ac:dyDescent="0.25">
      <c r="A35" s="298">
        <v>557</v>
      </c>
      <c r="B35" s="193" t="s">
        <v>597</v>
      </c>
      <c r="C35" s="189" t="s">
        <v>598</v>
      </c>
      <c r="D35" s="654">
        <v>0</v>
      </c>
      <c r="E35" s="654">
        <v>0</v>
      </c>
      <c r="F35" s="662">
        <f t="shared" si="0"/>
        <v>0</v>
      </c>
    </row>
    <row r="36" spans="1:7" ht="15.75" x14ac:dyDescent="0.25">
      <c r="A36" s="298">
        <v>558</v>
      </c>
      <c r="B36" s="193" t="s">
        <v>599</v>
      </c>
      <c r="C36" s="189" t="s">
        <v>600</v>
      </c>
      <c r="D36" s="654">
        <v>0</v>
      </c>
      <c r="E36" s="654">
        <v>0</v>
      </c>
      <c r="F36" s="662">
        <f t="shared" si="0"/>
        <v>0</v>
      </c>
    </row>
    <row r="37" spans="1:7" ht="20.25" customHeight="1" x14ac:dyDescent="0.25">
      <c r="A37" s="298">
        <v>561</v>
      </c>
      <c r="B37" s="193" t="s">
        <v>602</v>
      </c>
      <c r="C37" s="189" t="s">
        <v>601</v>
      </c>
      <c r="D37" s="654">
        <v>0</v>
      </c>
      <c r="E37" s="654">
        <v>0</v>
      </c>
      <c r="F37" s="662">
        <f t="shared" si="0"/>
        <v>0</v>
      </c>
    </row>
    <row r="38" spans="1:7" ht="15.75" x14ac:dyDescent="0.25">
      <c r="A38" s="298">
        <v>562</v>
      </c>
      <c r="B38" s="193" t="s">
        <v>604</v>
      </c>
      <c r="C38" s="189" t="s">
        <v>603</v>
      </c>
      <c r="D38" s="654">
        <v>15043</v>
      </c>
      <c r="E38" s="654">
        <v>18713</v>
      </c>
      <c r="F38" s="662">
        <f t="shared" si="0"/>
        <v>3670</v>
      </c>
    </row>
    <row r="39" spans="1:7" ht="15.75" x14ac:dyDescent="0.25">
      <c r="A39" s="298">
        <v>563</v>
      </c>
      <c r="B39" s="193" t="s">
        <v>606</v>
      </c>
      <c r="C39" s="189" t="s">
        <v>605</v>
      </c>
      <c r="D39" s="654">
        <v>0</v>
      </c>
      <c r="E39" s="654">
        <v>0</v>
      </c>
      <c r="F39" s="662">
        <f t="shared" si="0"/>
        <v>0</v>
      </c>
    </row>
    <row r="40" spans="1:7" ht="15.75" x14ac:dyDescent="0.25">
      <c r="A40" s="299">
        <v>565</v>
      </c>
      <c r="B40" s="303" t="s">
        <v>717</v>
      </c>
      <c r="C40" s="189" t="s">
        <v>607</v>
      </c>
      <c r="D40" s="655">
        <v>0</v>
      </c>
      <c r="E40" s="655">
        <v>0</v>
      </c>
      <c r="F40" s="662">
        <f t="shared" si="0"/>
        <v>0</v>
      </c>
    </row>
    <row r="41" spans="1:7" ht="16.5" thickBot="1" x14ac:dyDescent="0.3">
      <c r="A41" s="299">
        <v>567</v>
      </c>
      <c r="B41" s="194" t="s">
        <v>608</v>
      </c>
      <c r="C41" s="190" t="s">
        <v>609</v>
      </c>
      <c r="D41" s="655">
        <v>0</v>
      </c>
      <c r="E41" s="655">
        <v>0</v>
      </c>
      <c r="F41" s="663">
        <f t="shared" si="0"/>
        <v>0</v>
      </c>
    </row>
    <row r="42" spans="1:7" ht="24.75" customHeight="1" thickBot="1" x14ac:dyDescent="0.25">
      <c r="A42" s="906" t="s">
        <v>777</v>
      </c>
      <c r="B42" s="907"/>
      <c r="C42" s="295" t="s">
        <v>610</v>
      </c>
      <c r="D42" s="664">
        <f>SUM(D5:D41)</f>
        <v>1557678.22</v>
      </c>
      <c r="E42" s="665">
        <f>SUM(E5:E41)</f>
        <v>1740260.4800000002</v>
      </c>
      <c r="F42" s="666">
        <f>SUM(F5:F41)</f>
        <v>182582.25999999998</v>
      </c>
    </row>
    <row r="43" spans="1:7" x14ac:dyDescent="0.2">
      <c r="B43" s="179"/>
      <c r="C43" s="179"/>
      <c r="D43" s="179"/>
      <c r="E43" s="179"/>
      <c r="G43" t="s">
        <v>1254</v>
      </c>
    </row>
    <row r="44" spans="1:7" x14ac:dyDescent="0.2">
      <c r="E44" s="392" t="s">
        <v>1242</v>
      </c>
    </row>
  </sheetData>
  <mergeCells count="3">
    <mergeCell ref="A2:F2"/>
    <mergeCell ref="A1:F1"/>
    <mergeCell ref="A42:B42"/>
  </mergeCells>
  <pageMargins left="0.39370078740157483" right="0.23622047244094491" top="0.59055118110236227" bottom="0.74803149606299213" header="0.31496062992125984" footer="0.31496062992125984"/>
  <pageSetup paperSize="9" scale="8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909" t="s">
        <v>529</v>
      </c>
      <c r="B1" s="910"/>
      <c r="C1" s="910"/>
      <c r="D1" s="910"/>
      <c r="E1" s="910"/>
      <c r="F1" s="911"/>
    </row>
    <row r="2" spans="1:6" ht="19.5" customHeight="1" x14ac:dyDescent="0.25">
      <c r="A2" s="908" t="s">
        <v>396</v>
      </c>
      <c r="B2" s="908"/>
      <c r="C2" s="908"/>
      <c r="D2" s="908"/>
      <c r="E2" s="908"/>
      <c r="F2" s="908"/>
    </row>
    <row r="3" spans="1:6" ht="42" customHeight="1" x14ac:dyDescent="0.2">
      <c r="A3" s="180" t="s">
        <v>407</v>
      </c>
      <c r="B3" s="181" t="s">
        <v>408</v>
      </c>
      <c r="C3" s="188" t="s">
        <v>531</v>
      </c>
      <c r="D3" s="181" t="s">
        <v>526</v>
      </c>
      <c r="E3" s="181" t="s">
        <v>527</v>
      </c>
      <c r="F3" s="181" t="s">
        <v>528</v>
      </c>
    </row>
    <row r="4" spans="1:6" ht="15.75" x14ac:dyDescent="0.25">
      <c r="A4" s="182" t="s">
        <v>409</v>
      </c>
      <c r="B4" s="182" t="s">
        <v>410</v>
      </c>
      <c r="C4" s="183"/>
      <c r="D4" s="183"/>
      <c r="E4" s="183"/>
      <c r="F4" s="183"/>
    </row>
    <row r="5" spans="1:6" ht="15.75" x14ac:dyDescent="0.25">
      <c r="A5" s="187" t="s">
        <v>411</v>
      </c>
      <c r="B5" s="182" t="s">
        <v>412</v>
      </c>
      <c r="C5" s="183"/>
      <c r="D5" s="183"/>
      <c r="E5" s="183"/>
      <c r="F5" s="183"/>
    </row>
    <row r="6" spans="1:6" ht="15.75" x14ac:dyDescent="0.25">
      <c r="A6" s="182" t="s">
        <v>413</v>
      </c>
      <c r="B6" s="182" t="s">
        <v>414</v>
      </c>
      <c r="C6" s="183"/>
      <c r="D6" s="183"/>
      <c r="E6" s="183"/>
      <c r="F6" s="183"/>
    </row>
    <row r="7" spans="1:6" ht="15.75" x14ac:dyDescent="0.25">
      <c r="A7" s="182" t="s">
        <v>415</v>
      </c>
      <c r="B7" s="182" t="s">
        <v>416</v>
      </c>
      <c r="C7" s="183"/>
      <c r="D7" s="183"/>
      <c r="E7" s="183"/>
      <c r="F7" s="183"/>
    </row>
    <row r="8" spans="1:6" ht="15.75" x14ac:dyDescent="0.25">
      <c r="A8" s="186" t="s">
        <v>530</v>
      </c>
      <c r="B8" s="182" t="s">
        <v>417</v>
      </c>
      <c r="C8" s="183"/>
      <c r="D8" s="183"/>
      <c r="E8" s="183"/>
      <c r="F8" s="183"/>
    </row>
    <row r="9" spans="1:6" ht="15.75" x14ac:dyDescent="0.25">
      <c r="A9" s="182" t="s">
        <v>418</v>
      </c>
      <c r="B9" s="182" t="s">
        <v>419</v>
      </c>
      <c r="C9" s="183"/>
      <c r="D9" s="183"/>
      <c r="E9" s="183"/>
      <c r="F9" s="183"/>
    </row>
    <row r="10" spans="1:6" ht="15.75" x14ac:dyDescent="0.25">
      <c r="A10" s="182" t="s">
        <v>420</v>
      </c>
      <c r="B10" s="182" t="s">
        <v>421</v>
      </c>
      <c r="C10" s="183"/>
      <c r="D10" s="183"/>
      <c r="E10" s="183"/>
      <c r="F10" s="183"/>
    </row>
    <row r="11" spans="1:6" ht="15.75" x14ac:dyDescent="0.25">
      <c r="A11" s="182" t="s">
        <v>422</v>
      </c>
      <c r="B11" s="182" t="s">
        <v>423</v>
      </c>
      <c r="C11" s="183"/>
      <c r="D11" s="183"/>
      <c r="E11" s="183"/>
      <c r="F11" s="183"/>
    </row>
    <row r="12" spans="1:6" ht="15.75" x14ac:dyDescent="0.25">
      <c r="A12" s="187" t="s">
        <v>424</v>
      </c>
      <c r="B12" s="182" t="s">
        <v>425</v>
      </c>
      <c r="C12" s="183"/>
      <c r="D12" s="183"/>
      <c r="E12" s="183"/>
      <c r="F12" s="183"/>
    </row>
    <row r="13" spans="1:6" ht="15.75" x14ac:dyDescent="0.25">
      <c r="A13" s="182" t="s">
        <v>426</v>
      </c>
      <c r="B13" s="182" t="s">
        <v>427</v>
      </c>
      <c r="C13" s="183"/>
      <c r="D13" s="183"/>
      <c r="E13" s="183"/>
      <c r="F13" s="183"/>
    </row>
    <row r="14" spans="1:6" ht="15.75" x14ac:dyDescent="0.25">
      <c r="A14" s="182" t="s">
        <v>428</v>
      </c>
      <c r="B14" s="182" t="s">
        <v>429</v>
      </c>
      <c r="C14" s="183"/>
      <c r="D14" s="183"/>
      <c r="E14" s="183"/>
      <c r="F14" s="183"/>
    </row>
    <row r="15" spans="1:6" ht="15.75" x14ac:dyDescent="0.25">
      <c r="A15" s="182" t="s">
        <v>430</v>
      </c>
      <c r="B15" s="182" t="s">
        <v>431</v>
      </c>
      <c r="C15" s="183"/>
      <c r="D15" s="183"/>
      <c r="E15" s="183"/>
      <c r="F15" s="183"/>
    </row>
    <row r="16" spans="1:6" ht="15.75" x14ac:dyDescent="0.25">
      <c r="A16" s="182" t="s">
        <v>432</v>
      </c>
      <c r="B16" s="182" t="s">
        <v>433</v>
      </c>
      <c r="C16" s="183"/>
      <c r="D16" s="183"/>
      <c r="E16" s="183"/>
      <c r="F16" s="183"/>
    </row>
    <row r="17" spans="1:6" ht="15.75" x14ac:dyDescent="0.25">
      <c r="A17" s="182" t="s">
        <v>434</v>
      </c>
      <c r="B17" s="182" t="s">
        <v>435</v>
      </c>
      <c r="C17" s="183"/>
      <c r="D17" s="183"/>
      <c r="E17" s="183"/>
      <c r="F17" s="183"/>
    </row>
    <row r="18" spans="1:6" ht="15.75" x14ac:dyDescent="0.25">
      <c r="A18" s="182" t="s">
        <v>436</v>
      </c>
      <c r="B18" s="182" t="s">
        <v>437</v>
      </c>
      <c r="C18" s="183"/>
      <c r="D18" s="183"/>
      <c r="E18" s="183"/>
      <c r="F18" s="183"/>
    </row>
    <row r="19" spans="1:6" ht="15.75" x14ac:dyDescent="0.25">
      <c r="A19" s="182" t="s">
        <v>438</v>
      </c>
      <c r="B19" s="182" t="s">
        <v>439</v>
      </c>
      <c r="C19" s="183"/>
      <c r="D19" s="183"/>
      <c r="E19" s="183"/>
      <c r="F19" s="183"/>
    </row>
    <row r="20" spans="1:6" ht="15.75" x14ac:dyDescent="0.25">
      <c r="A20" s="182" t="s">
        <v>440</v>
      </c>
      <c r="B20" s="182" t="s">
        <v>441</v>
      </c>
      <c r="C20" s="183"/>
      <c r="D20" s="183"/>
      <c r="E20" s="183"/>
      <c r="F20" s="183"/>
    </row>
    <row r="21" spans="1:6" ht="15.75" x14ac:dyDescent="0.25">
      <c r="A21" s="182" t="s">
        <v>442</v>
      </c>
      <c r="B21" s="182" t="s">
        <v>443</v>
      </c>
      <c r="C21" s="183"/>
      <c r="D21" s="183"/>
      <c r="E21" s="183"/>
      <c r="F21" s="183"/>
    </row>
    <row r="22" spans="1:6" ht="15.75" x14ac:dyDescent="0.25">
      <c r="A22" s="182" t="s">
        <v>444</v>
      </c>
      <c r="B22" s="182" t="s">
        <v>445</v>
      </c>
      <c r="C22" s="183"/>
      <c r="D22" s="183"/>
      <c r="E22" s="183"/>
      <c r="F22" s="183"/>
    </row>
    <row r="23" spans="1:6" ht="15.75" x14ac:dyDescent="0.25">
      <c r="A23" s="182" t="s">
        <v>446</v>
      </c>
      <c r="B23" s="182" t="s">
        <v>447</v>
      </c>
      <c r="C23" s="183"/>
      <c r="D23" s="183"/>
      <c r="E23" s="183"/>
      <c r="F23" s="183"/>
    </row>
    <row r="24" spans="1:6" ht="15.75" x14ac:dyDescent="0.25">
      <c r="A24" s="187" t="s">
        <v>448</v>
      </c>
      <c r="B24" s="182" t="s">
        <v>449</v>
      </c>
      <c r="C24" s="183"/>
      <c r="D24" s="183"/>
      <c r="E24" s="183"/>
      <c r="F24" s="183"/>
    </row>
    <row r="25" spans="1:6" ht="15.75" x14ac:dyDescent="0.25">
      <c r="A25" s="182" t="s">
        <v>450</v>
      </c>
      <c r="B25" s="182" t="s">
        <v>451</v>
      </c>
      <c r="C25" s="183"/>
      <c r="D25" s="183"/>
      <c r="E25" s="183"/>
      <c r="F25" s="183"/>
    </row>
    <row r="26" spans="1:6" ht="15.75" x14ac:dyDescent="0.25">
      <c r="A26" s="182" t="s">
        <v>452</v>
      </c>
      <c r="B26" s="182" t="s">
        <v>453</v>
      </c>
      <c r="C26" s="183"/>
      <c r="D26" s="183"/>
      <c r="E26" s="183"/>
      <c r="F26" s="183"/>
    </row>
    <row r="27" spans="1:6" ht="15.75" x14ac:dyDescent="0.25">
      <c r="A27" s="182" t="s">
        <v>454</v>
      </c>
      <c r="B27" s="182" t="s">
        <v>455</v>
      </c>
      <c r="C27" s="183"/>
      <c r="D27" s="183"/>
      <c r="E27" s="183"/>
      <c r="F27" s="183"/>
    </row>
    <row r="28" spans="1:6" ht="15.75" x14ac:dyDescent="0.25">
      <c r="A28" s="182" t="s">
        <v>456</v>
      </c>
      <c r="B28" s="182" t="s">
        <v>457</v>
      </c>
      <c r="C28" s="183"/>
      <c r="D28" s="183"/>
      <c r="E28" s="183"/>
      <c r="F28" s="183"/>
    </row>
    <row r="29" spans="1:6" ht="15.75" x14ac:dyDescent="0.25">
      <c r="A29" s="182" t="s">
        <v>458</v>
      </c>
      <c r="B29" s="182" t="s">
        <v>459</v>
      </c>
      <c r="C29" s="183"/>
      <c r="D29" s="183"/>
      <c r="E29" s="183"/>
      <c r="F29" s="183"/>
    </row>
    <row r="30" spans="1:6" ht="15.75" x14ac:dyDescent="0.25">
      <c r="A30" s="182" t="s">
        <v>460</v>
      </c>
      <c r="B30" s="182" t="s">
        <v>461</v>
      </c>
      <c r="C30" s="183"/>
      <c r="D30" s="183"/>
      <c r="E30" s="183"/>
      <c r="F30" s="183"/>
    </row>
    <row r="31" spans="1:6" ht="15.75" x14ac:dyDescent="0.25">
      <c r="A31" s="182" t="s">
        <v>462</v>
      </c>
      <c r="B31" s="182" t="s">
        <v>463</v>
      </c>
      <c r="C31" s="183"/>
      <c r="D31" s="183"/>
      <c r="E31" s="183"/>
      <c r="F31" s="183"/>
    </row>
    <row r="32" spans="1:6" ht="15.75" x14ac:dyDescent="0.25">
      <c r="A32" s="182" t="s">
        <v>464</v>
      </c>
      <c r="B32" s="182" t="s">
        <v>465</v>
      </c>
      <c r="C32" s="183"/>
      <c r="D32" s="183"/>
      <c r="E32" s="183"/>
      <c r="F32" s="183"/>
    </row>
    <row r="33" spans="1:6" ht="15.75" x14ac:dyDescent="0.25">
      <c r="A33" s="187" t="s">
        <v>466</v>
      </c>
      <c r="B33" s="182" t="s">
        <v>467</v>
      </c>
      <c r="C33" s="183"/>
      <c r="D33" s="183"/>
      <c r="E33" s="183"/>
      <c r="F33" s="183"/>
    </row>
    <row r="34" spans="1:6" ht="15.75" x14ac:dyDescent="0.25">
      <c r="A34" s="182" t="s">
        <v>468</v>
      </c>
      <c r="B34" s="182" t="s">
        <v>469</v>
      </c>
      <c r="C34" s="183"/>
      <c r="D34" s="183"/>
      <c r="E34" s="183"/>
      <c r="F34" s="183"/>
    </row>
    <row r="35" spans="1:6" ht="15.75" x14ac:dyDescent="0.25">
      <c r="A35" s="182" t="s">
        <v>470</v>
      </c>
      <c r="B35" s="182" t="s">
        <v>471</v>
      </c>
      <c r="C35" s="183"/>
      <c r="D35" s="183"/>
      <c r="E35" s="183"/>
      <c r="F35" s="183"/>
    </row>
    <row r="36" spans="1:6" ht="15.75" x14ac:dyDescent="0.25">
      <c r="A36" s="182" t="s">
        <v>472</v>
      </c>
      <c r="B36" s="182" t="s">
        <v>473</v>
      </c>
      <c r="C36" s="183"/>
      <c r="D36" s="183"/>
      <c r="E36" s="183"/>
      <c r="F36" s="183"/>
    </row>
    <row r="37" spans="1:6" ht="15.75" x14ac:dyDescent="0.25">
      <c r="A37" s="182" t="s">
        <v>474</v>
      </c>
      <c r="B37" s="182" t="s">
        <v>475</v>
      </c>
      <c r="C37" s="183"/>
      <c r="D37" s="183"/>
      <c r="E37" s="183"/>
      <c r="F37" s="183"/>
    </row>
    <row r="38" spans="1:6" ht="15.75" x14ac:dyDescent="0.25">
      <c r="A38" s="182" t="s">
        <v>476</v>
      </c>
      <c r="B38" s="182" t="s">
        <v>477</v>
      </c>
      <c r="C38" s="183"/>
      <c r="D38" s="183"/>
      <c r="E38" s="183"/>
      <c r="F38" s="183"/>
    </row>
    <row r="39" spans="1:6" ht="15.75" x14ac:dyDescent="0.25">
      <c r="A39" s="182" t="s">
        <v>478</v>
      </c>
      <c r="B39" s="182" t="s">
        <v>479</v>
      </c>
      <c r="C39" s="183"/>
      <c r="D39" s="183"/>
      <c r="E39" s="183"/>
      <c r="F39" s="183"/>
    </row>
    <row r="40" spans="1:6" ht="15.75" x14ac:dyDescent="0.25">
      <c r="A40" s="187" t="s">
        <v>480</v>
      </c>
      <c r="B40" s="182" t="s">
        <v>481</v>
      </c>
      <c r="C40" s="183"/>
      <c r="D40" s="183"/>
      <c r="E40" s="183"/>
      <c r="F40" s="183"/>
    </row>
    <row r="41" spans="1:6" ht="15.75" x14ac:dyDescent="0.25">
      <c r="A41" s="182" t="s">
        <v>482</v>
      </c>
      <c r="B41" s="182" t="s">
        <v>483</v>
      </c>
      <c r="C41" s="183"/>
      <c r="D41" s="183"/>
      <c r="E41" s="183"/>
      <c r="F41" s="183"/>
    </row>
    <row r="42" spans="1:6" ht="15.75" x14ac:dyDescent="0.25">
      <c r="A42" s="182" t="s">
        <v>484</v>
      </c>
      <c r="B42" s="182" t="s">
        <v>485</v>
      </c>
      <c r="C42" s="183"/>
      <c r="D42" s="183"/>
      <c r="E42" s="183"/>
      <c r="F42" s="183"/>
    </row>
    <row r="43" spans="1:6" ht="15.75" x14ac:dyDescent="0.25">
      <c r="A43" s="182" t="s">
        <v>486</v>
      </c>
      <c r="B43" s="182" t="s">
        <v>487</v>
      </c>
      <c r="C43" s="183"/>
      <c r="D43" s="183"/>
      <c r="E43" s="183"/>
      <c r="F43" s="183"/>
    </row>
    <row r="44" spans="1:6" ht="15.75" x14ac:dyDescent="0.25">
      <c r="A44" s="182" t="s">
        <v>488</v>
      </c>
      <c r="B44" s="182" t="s">
        <v>489</v>
      </c>
      <c r="C44" s="183"/>
      <c r="D44" s="183"/>
      <c r="E44" s="183"/>
      <c r="F44" s="183"/>
    </row>
    <row r="45" spans="1:6" ht="15.75" x14ac:dyDescent="0.25">
      <c r="A45" s="187" t="s">
        <v>490</v>
      </c>
      <c r="B45" s="182" t="s">
        <v>491</v>
      </c>
      <c r="C45" s="183"/>
      <c r="D45" s="183"/>
      <c r="E45" s="183"/>
      <c r="F45" s="183"/>
    </row>
    <row r="46" spans="1:6" ht="15.75" x14ac:dyDescent="0.25">
      <c r="A46" s="182" t="s">
        <v>492</v>
      </c>
      <c r="B46" s="182" t="s">
        <v>493</v>
      </c>
      <c r="C46" s="183"/>
      <c r="D46" s="183"/>
      <c r="E46" s="183"/>
      <c r="F46" s="183"/>
    </row>
    <row r="47" spans="1:6" ht="15.75" x14ac:dyDescent="0.25">
      <c r="A47" s="182" t="s">
        <v>484</v>
      </c>
      <c r="B47" s="182" t="s">
        <v>494</v>
      </c>
      <c r="C47" s="183"/>
      <c r="D47" s="183"/>
      <c r="E47" s="183"/>
      <c r="F47" s="183"/>
    </row>
    <row r="48" spans="1:6" ht="15.75" x14ac:dyDescent="0.25">
      <c r="A48" s="182" t="s">
        <v>495</v>
      </c>
      <c r="B48" s="182" t="s">
        <v>496</v>
      </c>
      <c r="C48" s="183"/>
      <c r="D48" s="183"/>
      <c r="E48" s="183"/>
      <c r="F48" s="183"/>
    </row>
    <row r="49" spans="1:6" ht="15.75" x14ac:dyDescent="0.25">
      <c r="A49" s="182" t="s">
        <v>497</v>
      </c>
      <c r="B49" s="182" t="s">
        <v>498</v>
      </c>
      <c r="C49" s="183"/>
      <c r="D49" s="183"/>
      <c r="E49" s="183"/>
      <c r="F49" s="183"/>
    </row>
    <row r="50" spans="1:6" ht="15.75" x14ac:dyDescent="0.25">
      <c r="A50" s="182" t="s">
        <v>499</v>
      </c>
      <c r="B50" s="182" t="s">
        <v>500</v>
      </c>
      <c r="C50" s="183"/>
      <c r="D50" s="183"/>
      <c r="E50" s="183"/>
      <c r="F50" s="183"/>
    </row>
    <row r="51" spans="1:6" ht="15.75" x14ac:dyDescent="0.25">
      <c r="A51" s="182" t="s">
        <v>486</v>
      </c>
      <c r="B51" s="182" t="s">
        <v>501</v>
      </c>
      <c r="C51" s="183"/>
      <c r="D51" s="183"/>
      <c r="E51" s="183"/>
      <c r="F51" s="183"/>
    </row>
    <row r="52" spans="1:6" ht="15.75" x14ac:dyDescent="0.25">
      <c r="A52" s="182" t="s">
        <v>502</v>
      </c>
      <c r="B52" s="182" t="s">
        <v>503</v>
      </c>
      <c r="C52" s="183"/>
      <c r="D52" s="183"/>
      <c r="E52" s="183"/>
      <c r="F52" s="183"/>
    </row>
    <row r="53" spans="1:6" ht="15.75" x14ac:dyDescent="0.25">
      <c r="A53" s="182" t="s">
        <v>488</v>
      </c>
      <c r="B53" s="182" t="s">
        <v>504</v>
      </c>
      <c r="C53" s="183"/>
      <c r="D53" s="183"/>
      <c r="E53" s="183"/>
      <c r="F53" s="183"/>
    </row>
    <row r="54" spans="1:6" ht="15.75" x14ac:dyDescent="0.25">
      <c r="A54" s="187" t="s">
        <v>505</v>
      </c>
      <c r="B54" s="182" t="s">
        <v>506</v>
      </c>
      <c r="C54" s="183"/>
      <c r="D54" s="183"/>
      <c r="E54" s="183"/>
      <c r="F54" s="183"/>
    </row>
    <row r="55" spans="1:6" ht="15.75" x14ac:dyDescent="0.25">
      <c r="A55" s="182" t="s">
        <v>507</v>
      </c>
      <c r="B55" s="182" t="s">
        <v>508</v>
      </c>
      <c r="C55" s="183"/>
      <c r="D55" s="183"/>
      <c r="E55" s="183"/>
      <c r="F55" s="183"/>
    </row>
    <row r="56" spans="1:6" ht="15.75" x14ac:dyDescent="0.25">
      <c r="A56" s="182" t="s">
        <v>509</v>
      </c>
      <c r="B56" s="182" t="s">
        <v>510</v>
      </c>
      <c r="C56" s="183"/>
      <c r="D56" s="183"/>
      <c r="E56" s="183"/>
      <c r="F56" s="183"/>
    </row>
    <row r="57" spans="1:6" ht="15.75" x14ac:dyDescent="0.25">
      <c r="A57" s="182" t="s">
        <v>511</v>
      </c>
      <c r="B57" s="182" t="s">
        <v>512</v>
      </c>
      <c r="C57" s="183"/>
      <c r="D57" s="183"/>
      <c r="E57" s="183"/>
      <c r="F57" s="183"/>
    </row>
    <row r="58" spans="1:6" ht="15.75" x14ac:dyDescent="0.25">
      <c r="A58" s="182" t="s">
        <v>513</v>
      </c>
      <c r="B58" s="182" t="s">
        <v>514</v>
      </c>
      <c r="C58" s="183"/>
      <c r="D58" s="183"/>
      <c r="E58" s="183"/>
      <c r="F58" s="183"/>
    </row>
    <row r="59" spans="1:6" ht="15.75" x14ac:dyDescent="0.25">
      <c r="A59" s="182" t="s">
        <v>515</v>
      </c>
      <c r="B59" s="182" t="s">
        <v>516</v>
      </c>
      <c r="C59" s="183"/>
      <c r="D59" s="183"/>
      <c r="E59" s="183"/>
      <c r="F59" s="183"/>
    </row>
    <row r="60" spans="1:6" ht="15.75" x14ac:dyDescent="0.25">
      <c r="A60" s="182" t="s">
        <v>517</v>
      </c>
      <c r="B60" s="182" t="s">
        <v>518</v>
      </c>
      <c r="C60" s="183"/>
      <c r="D60" s="183"/>
      <c r="E60" s="183"/>
      <c r="F60" s="183"/>
    </row>
    <row r="61" spans="1:6" ht="15.75" x14ac:dyDescent="0.25">
      <c r="A61" s="187" t="s">
        <v>519</v>
      </c>
      <c r="B61" s="182" t="s">
        <v>520</v>
      </c>
      <c r="C61" s="183"/>
      <c r="D61" s="183"/>
      <c r="E61" s="183"/>
      <c r="F61" s="183"/>
    </row>
    <row r="62" spans="1:6" ht="15.75" x14ac:dyDescent="0.25">
      <c r="A62" s="182" t="s">
        <v>521</v>
      </c>
      <c r="B62" s="182" t="s">
        <v>522</v>
      </c>
      <c r="C62" s="183"/>
      <c r="D62" s="183"/>
      <c r="E62" s="183"/>
      <c r="F62" s="183"/>
    </row>
    <row r="63" spans="1:6" ht="15.75" x14ac:dyDescent="0.25">
      <c r="A63" s="182" t="s">
        <v>523</v>
      </c>
      <c r="B63" s="182" t="s">
        <v>524</v>
      </c>
      <c r="C63" s="183"/>
      <c r="D63" s="183"/>
      <c r="E63" s="183"/>
      <c r="F63" s="183"/>
    </row>
    <row r="64" spans="1:6" ht="15.75" x14ac:dyDescent="0.25">
      <c r="A64" s="184" t="s">
        <v>525</v>
      </c>
      <c r="B64" s="185"/>
      <c r="C64" s="183"/>
      <c r="D64" s="183"/>
      <c r="E64" s="183"/>
      <c r="F64" s="183"/>
    </row>
    <row r="65" spans="1:6" ht="15.75" x14ac:dyDescent="0.25">
      <c r="A65" s="94"/>
      <c r="B65" s="94"/>
      <c r="C65" s="94"/>
      <c r="D65" s="94"/>
      <c r="E65" s="94"/>
      <c r="F65" s="94"/>
    </row>
    <row r="66" spans="1:6" ht="15.75" x14ac:dyDescent="0.25">
      <c r="A66" s="94"/>
      <c r="B66" s="94"/>
      <c r="C66" s="94"/>
      <c r="D66" s="94"/>
      <c r="E66" s="94"/>
      <c r="F66" s="94"/>
    </row>
    <row r="67" spans="1:6" ht="15.75" x14ac:dyDescent="0.25">
      <c r="A67" s="94"/>
      <c r="B67" s="94"/>
      <c r="C67" s="94"/>
      <c r="D67" s="94"/>
      <c r="E67" s="94"/>
      <c r="F67" s="94"/>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78802F3-CAF1-414B-986B-3ACC0176C017}">
  <ds:schemaRefs>
    <ds:schemaRef ds:uri="http://schemas.microsoft.com/office/2006/metadata/properties"/>
    <ds:schemaRef ds:uri="http://www.w3.org/XML/1998/namespace"/>
    <ds:schemaRef ds:uri="http://purl.org/dc/dcmitype/"/>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E69B052-6B58-40C2-8603-8925FD4879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28</vt:i4>
      </vt:variant>
      <vt:variant>
        <vt:lpstr>Pomenované rozsahy</vt:lpstr>
      </vt:variant>
      <vt:variant>
        <vt:i4>24</vt:i4>
      </vt:variant>
    </vt:vector>
  </HeadingPairs>
  <TitlesOfParts>
    <vt:vector size="52"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T9_ŠD </vt:lpstr>
      <vt:lpstr>T10-ŠJ </vt:lpstr>
      <vt:lpstr>T11-Zdroje KV</vt:lpstr>
      <vt:lpstr>T12-KV</vt:lpstr>
      <vt:lpstr>T13-Fondy</vt:lpstr>
      <vt:lpstr>T16 - Štruktúra hotovosti</vt:lpstr>
      <vt:lpstr>T17-Dotácie zo ŠF EU</vt:lpstr>
      <vt:lpstr>T18-Ostatné dotacie z kap MŠ SR</vt:lpstr>
      <vt:lpstr>T19-Štip_ z vlastných </vt:lpstr>
      <vt:lpstr>T20_motivačné štipendiá_nová</vt:lpstr>
      <vt:lpstr>T21-štruktúra_384</vt:lpstr>
      <vt:lpstr>T22_Výnosy_soc_oblasť</vt:lpstr>
      <vt:lpstr>T23_Náklady_soc_oblasť</vt:lpstr>
      <vt:lpstr>T24__Aktíva</vt:lpstr>
      <vt:lpstr>Obsah!Oblasť_tlače</vt:lpstr>
      <vt:lpstr>Súvzťažnosti!Oblasť_tlače</vt:lpstr>
      <vt:lpstr>'T10-ŠJ '!Oblasť_tlače</vt:lpstr>
      <vt:lpstr>'T11-Zdroje KV'!Oblasť_tlače</vt:lpstr>
      <vt:lpstr>'T12-KV'!Oblasť_tlače</vt:lpstr>
      <vt:lpstr>'T13-Fondy'!Oblasť_tlače</vt:lpstr>
      <vt:lpstr>'T16 - Štruktúra hotovosti'!Oblasť_tlače</vt:lpstr>
      <vt:lpstr>'T17-Dotácie zo ŠF EU'!Oblasť_tlače</vt:lpstr>
      <vt:lpstr>'T18-Ostatné dotacie z kap MŠ SR'!Oblasť_tlače</vt:lpstr>
      <vt:lpstr>'T19-Štip_ z vlastných '!Oblasť_tlače</vt:lpstr>
      <vt:lpstr>'T1-Dotácie podľa DZ'!Oblasť_tlače</vt:lpstr>
      <vt:lpstr>'T20_motivačné štipendiá_nová'!Oblasť_tlače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Viest</dc:creator>
  <cp:lastModifiedBy>Zuzana Koprdová</cp:lastModifiedBy>
  <cp:lastPrinted>2019-05-31T12:10:28Z</cp:lastPrinted>
  <dcterms:created xsi:type="dcterms:W3CDTF">2002-06-05T18:53:25Z</dcterms:created>
  <dcterms:modified xsi:type="dcterms:W3CDTF">2019-05-31T12:26:34Z</dcterms:modified>
  <cp:contentStatus>Finálna verzia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y fmtid="{D5CDD505-2E9C-101B-9397-08002B2CF9AE}" pid="3" name="_MarkAsFinal">
    <vt:bool>true</vt:bool>
  </property>
</Properties>
</file>