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codeName="ThisWorkbook" defaultThemeVersion="124226"/>
  <mc:AlternateContent xmlns:mc="http://schemas.openxmlformats.org/markup-compatibility/2006">
    <mc:Choice Requires="x15">
      <x15ac:absPath xmlns:x15ac="http://schemas.microsoft.com/office/spreadsheetml/2010/11/ac" url="C:\Users\zkoprdova\Documents\zaloha\2017\Vyrocna sprava o hospodareni 2016\"/>
    </mc:Choice>
  </mc:AlternateContent>
  <bookViews>
    <workbookView xWindow="0" yWindow="0" windowWidth="28800" windowHeight="12135" tabRatio="896" firstSheet="8" activeTab="14"/>
  </bookViews>
  <sheets>
    <sheet name="Obsah" sheetId="127" r:id="rId1"/>
    <sheet name="zmeny" sheetId="129" r:id="rId2"/>
    <sheet name="Vysvetlivky" sheetId="115" r:id="rId3"/>
    <sheet name="Súvzťažnosti" sheetId="82" r:id="rId4"/>
    <sheet name="Kódy z CRŠ" sheetId="152" r:id="rId5"/>
    <sheet name="T1-Dotácie podľa DZ" sheetId="23" r:id="rId6"/>
    <sheet name="T2-Ostatné dot mimo MŠ SR" sheetId="3" r:id="rId7"/>
    <sheet name="T3-Výnosy" sheetId="142" r:id="rId8"/>
    <sheet name="T4-Výnosy zo školného" sheetId="154" r:id="rId9"/>
    <sheet name="T5 - Analýza nákladov" sheetId="150" r:id="rId10"/>
    <sheet name="T6-Zamestnanci_a_mzdy" sheetId="76" r:id="rId11"/>
    <sheet name="T6a-Zamestnanci_a_mzdy (ženy)" sheetId="155" r:id="rId12"/>
    <sheet name="T7_Doktorandi " sheetId="141" r:id="rId13"/>
    <sheet name="T8-Soc_štipendiá" sheetId="109" r:id="rId14"/>
    <sheet name="T9_ŠD " sheetId="116" r:id="rId15"/>
    <sheet name="T10-ŠJ " sheetId="146" r:id="rId16"/>
    <sheet name="T11-Zdroje KV" sheetId="90" r:id="rId17"/>
    <sheet name="T12-KV" sheetId="91" r:id="rId18"/>
    <sheet name="T13-Fondy" sheetId="145" r:id="rId19"/>
    <sheet name="T16 - Štruktúra hotovosti" sheetId="64" r:id="rId20"/>
    <sheet name="T17-Dotácie zo ŠF EU" sheetId="149" r:id="rId21"/>
    <sheet name="T18-Ostatné dotacie z kap MŠ SR" sheetId="61" r:id="rId22"/>
    <sheet name="T19-Štip_ z vlastných " sheetId="144" r:id="rId23"/>
    <sheet name="T20_motivačné štipendiá_nová" sheetId="157" r:id="rId24"/>
    <sheet name="T21-štruktúra_384" sheetId="97" r:id="rId25"/>
    <sheet name="T22_Výnosy_soc_oblasť" sheetId="133" r:id="rId26"/>
    <sheet name="T23_Náklady_soc_oblasť" sheetId="134" r:id="rId27"/>
    <sheet name="T24__Aktíva" sheetId="135" state="hidden" r:id="rId28"/>
  </sheets>
  <externalReferences>
    <externalReference r:id="rId29"/>
    <externalReference r:id="rId30"/>
  </externalReferences>
  <definedNames>
    <definedName name="_kmp1" localSheetId="9">#REF!</definedName>
    <definedName name="_kmp1">#REF!</definedName>
    <definedName name="_kmp2">#REF!</definedName>
    <definedName name="_kmt1" localSheetId="9">#REF!</definedName>
    <definedName name="_kmt1">#REF!</definedName>
    <definedName name="_T1">#REF!</definedName>
    <definedName name="_wd1" localSheetId="23">[1]vahy!$B$1</definedName>
    <definedName name="_wd1">[1]vahy!$B$1</definedName>
    <definedName name="_wd3" localSheetId="23">[1]vahy!$B$3</definedName>
    <definedName name="_wd3">[1]vahy!$B$3</definedName>
    <definedName name="_we1" localSheetId="23">[1]vahy!$B$2</definedName>
    <definedName name="_we1">[1]vahy!$B$2</definedName>
    <definedName name="_we3" localSheetId="23">[1]vahy!$B$4</definedName>
    <definedName name="_we3">[1]vahy!$B$4</definedName>
    <definedName name="aaa" hidden="1">3</definedName>
    <definedName name="denní" localSheetId="9">#REF!</definedName>
    <definedName name="denní">#REF!</definedName>
    <definedName name="dokpo" localSheetId="9">#REF!</definedName>
    <definedName name="dokpo">#REF!</definedName>
    <definedName name="dokpred" localSheetId="9">#REF!</definedName>
    <definedName name="dokpred">#REF!</definedName>
    <definedName name="druhý" localSheetId="9">#REF!</definedName>
    <definedName name="druhý">#REF!</definedName>
    <definedName name="exterdruhý" localSheetId="9">#REF!</definedName>
    <definedName name="exterdruhý">#REF!</definedName>
    <definedName name="externeplat" localSheetId="9">#REF!</definedName>
    <definedName name="externeplat">#REF!</definedName>
    <definedName name="exterplat" localSheetId="9">#REF!</definedName>
    <definedName name="exterplat">#REF!</definedName>
    <definedName name="KKS_doc" localSheetId="9">#REF!</definedName>
    <definedName name="KKS_doc">#REF!</definedName>
    <definedName name="KKS_ost" localSheetId="9">#REF!</definedName>
    <definedName name="KKS_ost">#REF!</definedName>
    <definedName name="KKS_phd" localSheetId="9">#REF!</definedName>
    <definedName name="KKS_phd">#REF!</definedName>
    <definedName name="KKS_prof" localSheetId="9">#REF!</definedName>
    <definedName name="KKS_prof">#REF!</definedName>
    <definedName name="koef_gm_mzdy" localSheetId="9">#REF!</definedName>
    <definedName name="koef_gm_mzdy">#REF!</definedName>
    <definedName name="koef_kpn" localSheetId="9">#REF!</definedName>
    <definedName name="koef_kpn">#REF!</definedName>
    <definedName name="koef_prer_nad_gm_mzdy" localSheetId="9">#REF!</definedName>
    <definedName name="koef_prer_nad_gm_mzdy">#REF!</definedName>
    <definedName name="koef_PV" localSheetId="9">#REF!</definedName>
    <definedName name="koef_PV">#REF!</definedName>
    <definedName name="koef_udr_kat1" localSheetId="20">#REF!</definedName>
    <definedName name="koef_udr_kat1" localSheetId="9">#REF!</definedName>
    <definedName name="koef_udr_kat1" localSheetId="11">#REF!</definedName>
    <definedName name="koef_udr_kat1">#REF!</definedName>
    <definedName name="koef_udr_kat2" localSheetId="20">#REF!</definedName>
    <definedName name="koef_udr_kat2" localSheetId="9">#REF!</definedName>
    <definedName name="koef_udr_kat2" localSheetId="11">#REF!</definedName>
    <definedName name="koef_udr_kat2">#REF!</definedName>
    <definedName name="koef_udr_kat3" localSheetId="20">#REF!</definedName>
    <definedName name="koef_udr_kat3" localSheetId="9">#REF!</definedName>
    <definedName name="koef_udr_kat3" localSheetId="11">#REF!</definedName>
    <definedName name="koef_udr_kat3">#REF!</definedName>
    <definedName name="koef_VV" localSheetId="9">#REF!</definedName>
    <definedName name="koef_VV">#REF!</definedName>
    <definedName name="kpn_ca_do" localSheetId="9">#REF!</definedName>
    <definedName name="kpn_ca_do">#REF!</definedName>
    <definedName name="kpn_ca_nad" localSheetId="9">#REF!</definedName>
    <definedName name="kpn_ca_nad">#REF!</definedName>
    <definedName name="kzk" localSheetId="9">#REF!</definedName>
    <definedName name="kzk">#REF!</definedName>
    <definedName name="kzspp" localSheetId="9">#REF!</definedName>
    <definedName name="kzspp">#REF!</definedName>
    <definedName name="nefinanc">1</definedName>
    <definedName name="_xlnm.Print_Area" localSheetId="0">Obsah!$A$1:$Q$26</definedName>
    <definedName name="_xlnm.Print_Area" localSheetId="3">Súvzťažnosti!$A$1:$C$40</definedName>
    <definedName name="_xlnm.Print_Area" localSheetId="15">'T10-ŠJ '!$A$1:$D$26</definedName>
    <definedName name="_xlnm.Print_Area" localSheetId="16">'T11-Zdroje KV'!$A$1:$D$23</definedName>
    <definedName name="_xlnm.Print_Area" localSheetId="17">'T12-KV'!$A$1:$I$22</definedName>
    <definedName name="_xlnm.Print_Area" localSheetId="18">'T13-Fondy'!$A$1:$N$22</definedName>
    <definedName name="_xlnm.Print_Area" localSheetId="19">'T16 - Štruktúra hotovosti'!$A$1:$D$22</definedName>
    <definedName name="_xlnm.Print_Area" localSheetId="20">'T17-Dotácie zo ŠF EU'!$A$1:$H$16</definedName>
    <definedName name="_xlnm.Print_Area" localSheetId="21">'T18-Ostatné dotacie z kap MŠ SR'!$A$1:$E$18</definedName>
    <definedName name="_xlnm.Print_Area" localSheetId="22">'T19-Štip_ z vlastných '!$A$1:$F$26</definedName>
    <definedName name="_xlnm.Print_Area" localSheetId="5">'T1-Dotácie podľa DZ'!$A$1:$E$19</definedName>
    <definedName name="_xlnm.Print_Area" localSheetId="23">'T20_motivačné štipendiá_nová'!$A$1:$F$14</definedName>
    <definedName name="_xlnm.Print_Area" localSheetId="24">'T21-štruktúra_384'!$A$1:$M$9</definedName>
    <definedName name="_xlnm.Print_Area" localSheetId="25">T22_Výnosy_soc_oblasť!$A$1:$F$44</definedName>
    <definedName name="_xlnm.Print_Area" localSheetId="26">T23_Náklady_soc_oblasť!$A$1:$F$42</definedName>
    <definedName name="_xlnm.Print_Area" localSheetId="7">'T3-Výnosy'!$A$1:$H$72</definedName>
    <definedName name="_xlnm.Print_Area" localSheetId="8">'T4-Výnosy zo školného'!$A$1:$E$23</definedName>
    <definedName name="_xlnm.Print_Area" localSheetId="9">'T5 - Analýza nákladov'!$A$1:$H$105</definedName>
    <definedName name="_xlnm.Print_Area" localSheetId="11">'T6a-Zamestnanci_a_mzdy (ženy)'!$A$1:$L$37</definedName>
    <definedName name="_xlnm.Print_Area" localSheetId="10">'T6-Zamestnanci_a_mzdy'!$A$1:$K$38</definedName>
    <definedName name="_xlnm.Print_Area" localSheetId="12">'T7_Doktorandi '!$A$1:$G$21</definedName>
    <definedName name="_xlnm.Print_Area" localSheetId="13">'T8-Soc_štipendiá'!$A$1:$F$15</definedName>
    <definedName name="_xlnm.Print_Area" localSheetId="14">'T9_ŠD '!$A$1:$F$23</definedName>
    <definedName name="_xlnm.Print_Area" localSheetId="2">Vysvetlivky!$A$1:$B$91</definedName>
    <definedName name="pocet_jedal" localSheetId="20">#REF!</definedName>
    <definedName name="pocet_jedal" localSheetId="9">#REF!</definedName>
    <definedName name="pocet_jedal" localSheetId="11">#REF!</definedName>
    <definedName name="pocet_jedal">#REF!</definedName>
    <definedName name="podiel" localSheetId="9">#REF!</definedName>
    <definedName name="podiel">#REF!</definedName>
    <definedName name="poistné" localSheetId="9">#REF!</definedName>
    <definedName name="poistné">#REF!</definedName>
    <definedName name="Pp_DrŠ_exist" localSheetId="20">#REF!</definedName>
    <definedName name="Pp_DrŠ_exist" localSheetId="9">#REF!</definedName>
    <definedName name="Pp_DrŠ_exist" localSheetId="11">#REF!</definedName>
    <definedName name="Pp_DrŠ_exist">#REF!</definedName>
    <definedName name="Pp_DrŠ_noví" localSheetId="20">#REF!</definedName>
    <definedName name="Pp_DrŠ_noví" localSheetId="9">#REF!</definedName>
    <definedName name="Pp_DrŠ_noví" localSheetId="11">#REF!</definedName>
    <definedName name="Pp_DrŠ_noví">#REF!</definedName>
    <definedName name="Pp_DrŠ_spolu" localSheetId="20">#REF!</definedName>
    <definedName name="Pp_DrŠ_spolu" localSheetId="9">#REF!</definedName>
    <definedName name="Pp_DrŠ_spolu" localSheetId="11">#REF!</definedName>
    <definedName name="Pp_DrŠ_spolu">#REF!</definedName>
    <definedName name="Pp_klinické_TaS" localSheetId="20">#REF!</definedName>
    <definedName name="Pp_klinické_TaS" localSheetId="9">#REF!</definedName>
    <definedName name="Pp_klinické_TaS" localSheetId="11">#REF!</definedName>
    <definedName name="Pp_klinické_TaS">#REF!</definedName>
    <definedName name="Pp_klinické_TaS_rozpísaný" localSheetId="20">#REF!</definedName>
    <definedName name="Pp_klinické_TaS_rozpísaný" localSheetId="9">#REF!</definedName>
    <definedName name="Pp_klinické_TaS_rozpísaný" localSheetId="11">#REF!</definedName>
    <definedName name="Pp_klinické_TaS_rozpísaný">#REF!</definedName>
    <definedName name="Pp_Rozvoj_BD" localSheetId="9">#REF!</definedName>
    <definedName name="Pp_Rozvoj_BD">#REF!</definedName>
    <definedName name="Pp_Soc_BD" localSheetId="9">#REF!</definedName>
    <definedName name="Pp_Soc_BD">#REF!</definedName>
    <definedName name="Pp_VaT_BD" localSheetId="9">#REF!</definedName>
    <definedName name="Pp_VaT_BD">#REF!</definedName>
    <definedName name="Pp_VaT_mzdy" localSheetId="9">#REF!</definedName>
    <definedName name="Pp_VaT_mzdy">#REF!</definedName>
    <definedName name="Pp_VaT_mzdy_rezerva" localSheetId="9">#REF!</definedName>
    <definedName name="Pp_VaT_mzdy_rezerva">#REF!</definedName>
    <definedName name="Pp_VaT_mzdy_zac_roka" localSheetId="9">#REF!</definedName>
    <definedName name="Pp_VaT_mzdy_zac_roka">#REF!</definedName>
    <definedName name="Pp_Vzdel_BD" localSheetId="9">#REF!</definedName>
    <definedName name="Pp_Vzdel_BD">#REF!</definedName>
    <definedName name="Pp_Vzdel_mzdy" localSheetId="9">#REF!</definedName>
    <definedName name="Pp_Vzdel_mzdy">#REF!</definedName>
    <definedName name="Pp_Vzdel_mzdy_kontr" localSheetId="9">#REF!</definedName>
    <definedName name="Pp_Vzdel_mzdy_kontr">#REF!</definedName>
    <definedName name="Pp_Vzdel_mzdy_na_prer_modif" localSheetId="20">#REF!</definedName>
    <definedName name="Pp_Vzdel_mzdy_na_prer_modif" localSheetId="9">#REF!</definedName>
    <definedName name="Pp_Vzdel_mzdy_na_prer_modif" localSheetId="11">#REF!</definedName>
    <definedName name="Pp_Vzdel_mzdy_na_prer_modif">#REF!</definedName>
    <definedName name="Pp_Vzdel_mzdy_na_prer_nemodif" localSheetId="20">#REF!</definedName>
    <definedName name="Pp_Vzdel_mzdy_na_prer_nemodif" localSheetId="9">#REF!</definedName>
    <definedName name="Pp_Vzdel_mzdy_na_prer_nemodif" localSheetId="11">#REF!</definedName>
    <definedName name="Pp_Vzdel_mzdy_na_prer_nemodif">#REF!</definedName>
    <definedName name="Pp_Vzdel_mzdy_prevádz" localSheetId="9">#REF!</definedName>
    <definedName name="Pp_Vzdel_mzdy_prevádz">#REF!</definedName>
    <definedName name="Pp_Vzdel_mzdy_rezerva" localSheetId="9">#REF!</definedName>
    <definedName name="Pp_Vzdel_mzdy_rezerva">#REF!</definedName>
    <definedName name="Pp_Vzdel_mzdy_spec" localSheetId="9">#REF!</definedName>
    <definedName name="Pp_Vzdel_mzdy_spec">#REF!</definedName>
    <definedName name="Pp_Vzdel_mzdy_výkon" localSheetId="9">#REF!</definedName>
    <definedName name="Pp_Vzdel_mzdy_výkon">#REF!</definedName>
    <definedName name="Pp_Vzdel_mzdy_výkon_PV" localSheetId="9">#REF!</definedName>
    <definedName name="Pp_Vzdel_mzdy_výkon_PV">#REF!</definedName>
    <definedName name="Pp_Vzdel_mzdy_výkon_PV_bez" localSheetId="9">#REF!</definedName>
    <definedName name="Pp_Vzdel_mzdy_výkon_PV_bez">#REF!</definedName>
    <definedName name="Pp_Vzdel_mzdy_výkon_PV_um" localSheetId="9">#REF!</definedName>
    <definedName name="Pp_Vzdel_mzdy_výkon_PV_um">#REF!</definedName>
    <definedName name="Pp_Vzdel_mzdy_výkon_VV" localSheetId="9">#REF!</definedName>
    <definedName name="Pp_Vzdel_mzdy_výkon_VV">#REF!</definedName>
    <definedName name="Pp_Vzdel_mzdy_výkon_VV_bez" localSheetId="9">#REF!</definedName>
    <definedName name="Pp_Vzdel_mzdy_výkon_VV_bez">#REF!</definedName>
    <definedName name="Pp_Vzdel_mzdy_výkon_VV_um" localSheetId="9">#REF!</definedName>
    <definedName name="Pp_Vzdel_mzdy_výkon_VV_um">#REF!</definedName>
    <definedName name="Pp_Vzdel_spec_prax" localSheetId="20">#REF!</definedName>
    <definedName name="Pp_Vzdel_spec_prax" localSheetId="9">#REF!</definedName>
    <definedName name="Pp_Vzdel_spec_prax" localSheetId="11">#REF!</definedName>
    <definedName name="Pp_Vzdel_spec_prax">#REF!</definedName>
    <definedName name="Pp_Vzdel_TaS" localSheetId="9">#REF!</definedName>
    <definedName name="Pp_Vzdel_TaS">#REF!</definedName>
    <definedName name="Pp_Vzdel_TaS_rezerva" localSheetId="9">#REF!</definedName>
    <definedName name="Pp_Vzdel_TaS_rezerva">#REF!</definedName>
    <definedName name="Pp_Vzdel_TaS_spec" localSheetId="20">#REF!</definedName>
    <definedName name="Pp_Vzdel_TaS_spec" localSheetId="9">#REF!</definedName>
    <definedName name="Pp_Vzdel_TaS_spec" localSheetId="11">#REF!</definedName>
    <definedName name="Pp_Vzdel_TaS_spec">#REF!</definedName>
    <definedName name="Pp_Vzdel_TaS_stav" localSheetId="9">#REF!</definedName>
    <definedName name="Pp_Vzdel_TaS_stav">#REF!</definedName>
    <definedName name="Pp_Vzdel_TaS_výkon" localSheetId="20">#REF!</definedName>
    <definedName name="Pp_Vzdel_TaS_výkon" localSheetId="9">#REF!</definedName>
    <definedName name="Pp_Vzdel_TaS_výkon" localSheetId="11">#REF!</definedName>
    <definedName name="Pp_Vzdel_TaS_výkon">#REF!</definedName>
    <definedName name="Pp_Vzdel_TaS_výkon_PPŠ" localSheetId="20">#REF!</definedName>
    <definedName name="Pp_Vzdel_TaS_výkon_PPŠ" localSheetId="9">#REF!</definedName>
    <definedName name="Pp_Vzdel_TaS_výkon_PPŠ" localSheetId="11">#REF!</definedName>
    <definedName name="Pp_Vzdel_TaS_výkon_PPŠ">#REF!</definedName>
    <definedName name="Pp_Vzdel_TaS_výkon_PPŠ_a_zákl" localSheetId="20">#REF!</definedName>
    <definedName name="Pp_Vzdel_TaS_výkon_PPŠ_a_zákl" localSheetId="9">#REF!</definedName>
    <definedName name="Pp_Vzdel_TaS_výkon_PPŠ_a_zákl" localSheetId="11">#REF!</definedName>
    <definedName name="Pp_Vzdel_TaS_výkon_PPŠ_a_zákl">#REF!</definedName>
    <definedName name="Pp_Vzdel_TaS_výkon_PPŠ_KEN" localSheetId="20">#REF!</definedName>
    <definedName name="Pp_Vzdel_TaS_výkon_PPŠ_KEN" localSheetId="9">#REF!</definedName>
    <definedName name="Pp_Vzdel_TaS_výkon_PPŠ_KEN" localSheetId="11">#REF!</definedName>
    <definedName name="Pp_Vzdel_TaS_výkon_PPŠ_KEN">#REF!</definedName>
    <definedName name="Pp_Vzdel_TaS_zahr_granty" localSheetId="9">#REF!</definedName>
    <definedName name="Pp_Vzdel_TaS_zahr_granty">#REF!</definedName>
    <definedName name="Pp_Vzdel_TaS_zákl" localSheetId="20">#REF!</definedName>
    <definedName name="Pp_Vzdel_TaS_zákl" localSheetId="9">#REF!</definedName>
    <definedName name="Pp_Vzdel_TaS_zákl" localSheetId="11">#REF!</definedName>
    <definedName name="Pp_Vzdel_TaS_zákl">#REF!</definedName>
    <definedName name="Pr_AV_BD" localSheetId="9">#REF!</definedName>
    <definedName name="Pr_AV_BD">#REF!</definedName>
    <definedName name="Pr_IV_BD" localSheetId="9">#REF!</definedName>
    <definedName name="Pr_IV_BD">#REF!</definedName>
    <definedName name="Pr_IV_KV" localSheetId="9">#REF!</definedName>
    <definedName name="Pr_IV_KV">#REF!</definedName>
    <definedName name="Pr_IV_KV_rezerva" localSheetId="9">#REF!</definedName>
    <definedName name="Pr_IV_KV_rezerva">#REF!</definedName>
    <definedName name="Pr_KEGA_BD" localSheetId="9">#REF!</definedName>
    <definedName name="Pr_KEGA_BD">#REF!</definedName>
    <definedName name="Pr_klinické" localSheetId="9">#REF!</definedName>
    <definedName name="Pr_klinické">#REF!</definedName>
    <definedName name="Pr_KŠ" localSheetId="20">#REF!</definedName>
    <definedName name="Pr_KŠ" localSheetId="9">#REF!</definedName>
    <definedName name="Pr_KŠ" localSheetId="11">#REF!</definedName>
    <definedName name="Pr_KŠ">#REF!</definedName>
    <definedName name="Pr_motštip_BD" localSheetId="9">#REF!</definedName>
    <definedName name="Pr_motštip_BD">#REF!</definedName>
    <definedName name="Pr_MVTS_BD" localSheetId="9">#REF!</definedName>
    <definedName name="Pr_MVTS_BD">#REF!</definedName>
    <definedName name="Pr_socštip_BD" localSheetId="9">#REF!</definedName>
    <definedName name="Pr_socštip_BD">#REF!</definedName>
    <definedName name="Pr_ŠD" localSheetId="20">#REF!</definedName>
    <definedName name="Pr_ŠD" localSheetId="9">#REF!</definedName>
    <definedName name="Pr_ŠD" localSheetId="11">#REF!</definedName>
    <definedName name="Pr_ŠD">#REF!</definedName>
    <definedName name="Pr_ŠDaJKŠPC_BD" localSheetId="9">#REF!</definedName>
    <definedName name="Pr_ŠDaJKŠPC_BD">#REF!</definedName>
    <definedName name="Pr_VaT_KV_zac_roka" localSheetId="9">#REF!</definedName>
    <definedName name="Pr_VaT_KV_zac_roka">#REF!</definedName>
    <definedName name="Pr_VaT_TaS" localSheetId="9">#REF!</definedName>
    <definedName name="Pr_VaT_TaS">#REF!</definedName>
    <definedName name="Pr_VaT_TaS_rezerva" localSheetId="9">#REF!</definedName>
    <definedName name="Pr_VaT_TaS_rezerva">#REF!</definedName>
    <definedName name="Pr_VaT_TaS_zac_roka" localSheetId="9">#REF!</definedName>
    <definedName name="Pr_VaT_TaS_zac_roka">#REF!</definedName>
    <definedName name="Pr_VEGA_BD" localSheetId="9">#REF!</definedName>
    <definedName name="Pr_VEGA_BD">#REF!</definedName>
    <definedName name="predmety" localSheetId="9">#REF!</definedName>
    <definedName name="predmety">#REF!</definedName>
    <definedName name="prisp_na_1_jedlo" localSheetId="20">#REF!</definedName>
    <definedName name="prisp_na_1_jedlo" localSheetId="9">#REF!</definedName>
    <definedName name="prisp_na_1_jedlo" localSheetId="11">#REF!</definedName>
    <definedName name="prisp_na_1_jedlo">#REF!</definedName>
    <definedName name="prisp_na_ubyt_stud_SD" localSheetId="20">#REF!</definedName>
    <definedName name="prisp_na_ubyt_stud_SD" localSheetId="9">#REF!</definedName>
    <definedName name="prisp_na_ubyt_stud_SD" localSheetId="11">#REF!</definedName>
    <definedName name="prisp_na_ubyt_stud_SD">#REF!</definedName>
    <definedName name="prisp_na_ubyt_stud_ZZ" localSheetId="20">#REF!</definedName>
    <definedName name="prisp_na_ubyt_stud_ZZ" localSheetId="9">#REF!</definedName>
    <definedName name="prisp_na_ubyt_stud_ZZ" localSheetId="11">#REF!</definedName>
    <definedName name="prisp_na_ubyt_stud_ZZ">#REF!</definedName>
    <definedName name="prísp_zákl_prev" localSheetId="9">#REF!</definedName>
    <definedName name="prísp_zákl_prev">#REF!</definedName>
    <definedName name="R_vvs" localSheetId="9">#REF!</definedName>
    <definedName name="R_vvs">#REF!</definedName>
    <definedName name="R_vvs_BD" localSheetId="9">#REF!</definedName>
    <definedName name="R_vvs_BD">#REF!</definedName>
    <definedName name="R_vvs_VaT_BD" localSheetId="9">#REF!</definedName>
    <definedName name="R_vvs_VaT_BD">#REF!</definedName>
    <definedName name="Sanet" localSheetId="9">#REF!</definedName>
    <definedName name="Sanet">#REF!</definedName>
    <definedName name="SAPBEXrevision" hidden="1">7</definedName>
    <definedName name="SAPBEXsysID" hidden="1">"BS1"</definedName>
    <definedName name="SAPBEXwbID" hidden="1">"3TG3S316PX9BHXMQEBSXSYZZO"</definedName>
    <definedName name="stavba_ucelova" localSheetId="9">#REF!</definedName>
    <definedName name="stavba_ucelova">#REF!</definedName>
    <definedName name="studenti_vstup" localSheetId="9">#REF!</definedName>
    <definedName name="studenti_vstup">#REF!</definedName>
    <definedName name="sustava" localSheetId="9">#REF!</definedName>
    <definedName name="sustava">#REF!</definedName>
    <definedName name="T_1">#REF!</definedName>
    <definedName name="T_25_so_štip_2007">#REF!</definedName>
    <definedName name="T_M">#REF!</definedName>
    <definedName name="váha_absDrš" localSheetId="9">#REF!</definedName>
    <definedName name="váha_absDrš">#REF!</definedName>
    <definedName name="váha_DG" localSheetId="9">#REF!</definedName>
    <definedName name="váha_DG">#REF!</definedName>
    <definedName name="váha_poDs" localSheetId="9">#REF!</definedName>
    <definedName name="váha_poDs">#REF!</definedName>
    <definedName name="váha_Pub" localSheetId="9">#REF!</definedName>
    <definedName name="váha_Pub">#REF!</definedName>
    <definedName name="váha_ZG" localSheetId="9">#REF!</definedName>
    <definedName name="váha_ZG">#REF!</definedName>
    <definedName name="výkon_um" localSheetId="9">#REF!</definedName>
    <definedName name="výkon_um">#REF!</definedName>
    <definedName name="x">#REF!</definedName>
    <definedName name="xxx" hidden="1">"3TGMUFSSIAIMK2KTNC9DELQD0"</definedName>
    <definedName name="zakl_prisp_na_prev_SD" localSheetId="20">#REF!</definedName>
    <definedName name="zakl_prisp_na_prev_SD" localSheetId="9">#REF!</definedName>
    <definedName name="zakl_prisp_na_prev_SD" localSheetId="11">#REF!</definedName>
    <definedName name="zakl_prisp_na_prev_SD">#REF!</definedName>
    <definedName name="záloha" localSheetId="20">#REF!</definedName>
    <definedName name="záloha" localSheetId="9">#REF!</definedName>
    <definedName name="záloha" localSheetId="11">#REF!</definedName>
    <definedName name="záloha">#REF!</definedName>
  </definedNames>
  <calcPr calcId="171027"/>
</workbook>
</file>

<file path=xl/calcChain.xml><?xml version="1.0" encoding="utf-8"?>
<calcChain xmlns="http://schemas.openxmlformats.org/spreadsheetml/2006/main">
  <c r="H34" i="142" l="1"/>
  <c r="C14" i="116" l="1"/>
  <c r="L22" i="155" l="1"/>
  <c r="F21" i="76" l="1"/>
  <c r="F20" i="76"/>
  <c r="F19" i="76"/>
  <c r="F18" i="76"/>
  <c r="F17" i="76"/>
  <c r="F15" i="76"/>
  <c r="F13" i="76"/>
  <c r="F12" i="76"/>
  <c r="F11" i="76"/>
  <c r="F10" i="76"/>
  <c r="F9" i="76"/>
  <c r="F8" i="76"/>
  <c r="E12" i="109" l="1"/>
  <c r="H6" i="91" l="1"/>
  <c r="F6" i="91"/>
  <c r="E6" i="91"/>
  <c r="D6" i="91"/>
  <c r="C6" i="91"/>
  <c r="D9" i="157" l="1"/>
  <c r="F6" i="157" s="1"/>
  <c r="F9" i="157" s="1"/>
  <c r="C5" i="64" l="1"/>
  <c r="C22" i="64" s="1"/>
  <c r="D19" i="144" l="1"/>
  <c r="E19" i="144"/>
  <c r="F19" i="144"/>
  <c r="D16" i="144"/>
  <c r="E16" i="144"/>
  <c r="F16" i="144"/>
  <c r="D13" i="144"/>
  <c r="E13" i="144"/>
  <c r="F13" i="144"/>
  <c r="D10" i="144"/>
  <c r="E10" i="144"/>
  <c r="F10" i="144"/>
  <c r="D7" i="144"/>
  <c r="E7" i="144"/>
  <c r="F7" i="144"/>
  <c r="E6" i="144" l="1"/>
  <c r="F6" i="144"/>
  <c r="D6" i="144"/>
  <c r="E6" i="23"/>
  <c r="E14" i="23"/>
  <c r="E16" i="23"/>
  <c r="E17" i="23"/>
  <c r="E18" i="23"/>
  <c r="E8" i="23"/>
  <c r="E9" i="23"/>
  <c r="E10" i="23"/>
  <c r="E11" i="23"/>
  <c r="E12" i="23"/>
  <c r="D7" i="23"/>
  <c r="C7" i="23"/>
  <c r="E7" i="23" l="1"/>
  <c r="G63" i="142"/>
  <c r="H63" i="142"/>
  <c r="G65" i="142"/>
  <c r="H65" i="142"/>
  <c r="G87" i="150" l="1"/>
  <c r="H87" i="150"/>
  <c r="G55" i="142" l="1"/>
  <c r="G56" i="142"/>
  <c r="G57" i="142"/>
  <c r="G58" i="142"/>
  <c r="G59" i="142"/>
  <c r="G60" i="142"/>
  <c r="G61" i="142"/>
  <c r="G7" i="142"/>
  <c r="H7" i="142"/>
  <c r="G8" i="142"/>
  <c r="H8" i="142"/>
  <c r="G9" i="142"/>
  <c r="H9" i="142"/>
  <c r="G10" i="142"/>
  <c r="H10" i="142"/>
  <c r="G12" i="142"/>
  <c r="H12" i="142"/>
  <c r="G13" i="142"/>
  <c r="H13" i="142"/>
  <c r="G14" i="142"/>
  <c r="H14" i="142"/>
  <c r="G15" i="142"/>
  <c r="H15" i="142"/>
  <c r="G16" i="142"/>
  <c r="H16" i="142"/>
  <c r="G17" i="142"/>
  <c r="H17" i="142"/>
  <c r="G18" i="142"/>
  <c r="H18" i="142"/>
  <c r="G19" i="142"/>
  <c r="H19" i="142"/>
  <c r="G20" i="142"/>
  <c r="G22" i="142"/>
  <c r="H22" i="142"/>
  <c r="G23" i="142"/>
  <c r="H23" i="142"/>
  <c r="G24" i="142"/>
  <c r="H24" i="142"/>
  <c r="G26" i="142"/>
  <c r="H26" i="142"/>
  <c r="G27" i="142"/>
  <c r="H27" i="142"/>
  <c r="G28" i="142"/>
  <c r="H28" i="142"/>
  <c r="G29" i="142"/>
  <c r="H29" i="142"/>
  <c r="G31" i="142"/>
  <c r="H31" i="142"/>
  <c r="G32" i="142"/>
  <c r="H32" i="142"/>
  <c r="G33" i="142"/>
  <c r="H33" i="142"/>
  <c r="G34" i="142"/>
  <c r="G38" i="142"/>
  <c r="H38" i="142"/>
  <c r="G39" i="142"/>
  <c r="H39" i="142"/>
  <c r="G40" i="142"/>
  <c r="H40" i="142"/>
  <c r="G41" i="142"/>
  <c r="H41" i="142"/>
  <c r="G42" i="142"/>
  <c r="H42" i="142"/>
  <c r="G43" i="142"/>
  <c r="H43" i="142"/>
  <c r="G44" i="142"/>
  <c r="H44" i="142"/>
  <c r="G45" i="142"/>
  <c r="H45" i="142"/>
  <c r="G46" i="142"/>
  <c r="H46" i="142"/>
  <c r="G48" i="142"/>
  <c r="H48" i="142"/>
  <c r="G49" i="142"/>
  <c r="H49" i="142"/>
  <c r="G50" i="142"/>
  <c r="H50" i="142"/>
  <c r="G51" i="142"/>
  <c r="H51" i="142"/>
  <c r="G52" i="142"/>
  <c r="H52" i="142"/>
  <c r="G53" i="142"/>
  <c r="H53" i="142"/>
  <c r="H60" i="142"/>
  <c r="H61" i="142"/>
  <c r="G62" i="142"/>
  <c r="H62" i="142"/>
  <c r="G64" i="142"/>
  <c r="H64" i="142"/>
  <c r="G66" i="142"/>
  <c r="H66" i="142"/>
  <c r="G67" i="142"/>
  <c r="H67" i="142"/>
  <c r="G68" i="142"/>
  <c r="H68" i="142"/>
  <c r="D6" i="142"/>
  <c r="E6" i="142"/>
  <c r="F6" i="142"/>
  <c r="D11" i="142"/>
  <c r="E11" i="142"/>
  <c r="F11" i="142"/>
  <c r="D21" i="142"/>
  <c r="E21" i="142"/>
  <c r="F21" i="142"/>
  <c r="D25" i="142"/>
  <c r="E25" i="142"/>
  <c r="F25" i="142"/>
  <c r="H25" i="142" s="1"/>
  <c r="D30" i="142"/>
  <c r="E30" i="142"/>
  <c r="F30" i="142"/>
  <c r="D37" i="142"/>
  <c r="E37" i="142"/>
  <c r="F37" i="142"/>
  <c r="D54" i="142"/>
  <c r="E54" i="142"/>
  <c r="F54" i="142"/>
  <c r="C30" i="142"/>
  <c r="H30" i="142" l="1"/>
  <c r="H54" i="142"/>
  <c r="H21" i="142"/>
  <c r="G30" i="142"/>
  <c r="H11" i="142"/>
  <c r="E69" i="142"/>
  <c r="F69" i="142"/>
  <c r="G37" i="142"/>
  <c r="G36" i="142" s="1"/>
  <c r="G35" i="142" s="1"/>
  <c r="H37" i="142"/>
  <c r="H36" i="142" s="1"/>
  <c r="H35" i="142" s="1"/>
  <c r="C37" i="142" l="1"/>
  <c r="C25" i="142" l="1"/>
  <c r="G25" i="142" s="1"/>
  <c r="C13" i="144" l="1"/>
  <c r="G98" i="150" l="1"/>
  <c r="H98" i="150"/>
  <c r="C9" i="157" l="1"/>
  <c r="E6" i="157" s="1"/>
  <c r="E9" i="157" s="1"/>
  <c r="D18" i="154"/>
  <c r="C18" i="154"/>
  <c r="J29" i="155"/>
  <c r="F29" i="155"/>
  <c r="J28" i="155"/>
  <c r="F28" i="155"/>
  <c r="F27" i="155"/>
  <c r="F22" i="155" s="1"/>
  <c r="J26" i="155"/>
  <c r="F26" i="155"/>
  <c r="K26" i="155" s="1"/>
  <c r="J25" i="155"/>
  <c r="F25" i="155"/>
  <c r="K25" i="155" s="1"/>
  <c r="J24" i="155"/>
  <c r="F24" i="155"/>
  <c r="K24" i="155" s="1"/>
  <c r="J23" i="155"/>
  <c r="F23" i="155"/>
  <c r="I22" i="155"/>
  <c r="H22" i="155"/>
  <c r="G22" i="155"/>
  <c r="E22" i="155"/>
  <c r="D22" i="155"/>
  <c r="C22" i="155"/>
  <c r="J21" i="155"/>
  <c r="F21" i="155"/>
  <c r="J20" i="155"/>
  <c r="F20" i="155"/>
  <c r="K20" i="155"/>
  <c r="J19" i="155"/>
  <c r="K19" i="155" s="1"/>
  <c r="F19" i="155"/>
  <c r="J18" i="155"/>
  <c r="F18" i="155"/>
  <c r="J17" i="155"/>
  <c r="F17" i="155"/>
  <c r="K17" i="155"/>
  <c r="I16" i="155"/>
  <c r="I30" i="155" s="1"/>
  <c r="H16" i="155"/>
  <c r="G16" i="155"/>
  <c r="E16" i="155"/>
  <c r="D16" i="155"/>
  <c r="C16" i="155"/>
  <c r="J15" i="155"/>
  <c r="F15" i="155"/>
  <c r="K15" i="155" s="1"/>
  <c r="J13" i="155"/>
  <c r="F13" i="155"/>
  <c r="J12" i="155"/>
  <c r="F12" i="155"/>
  <c r="J11" i="155"/>
  <c r="F11" i="155"/>
  <c r="K11" i="155" s="1"/>
  <c r="J10" i="155"/>
  <c r="F10" i="155"/>
  <c r="J9" i="155"/>
  <c r="F9" i="155"/>
  <c r="J8" i="155"/>
  <c r="F8" i="155"/>
  <c r="I7" i="155"/>
  <c r="H7" i="155"/>
  <c r="G7" i="155"/>
  <c r="E7" i="155"/>
  <c r="D7" i="155"/>
  <c r="C7" i="155"/>
  <c r="C30" i="155" s="1"/>
  <c r="K11" i="76"/>
  <c r="D11" i="154"/>
  <c r="C11" i="154"/>
  <c r="D5" i="154"/>
  <c r="C5" i="154"/>
  <c r="D13" i="3"/>
  <c r="D17" i="3"/>
  <c r="C17" i="3"/>
  <c r="H101" i="150"/>
  <c r="G101" i="150"/>
  <c r="H100" i="150"/>
  <c r="G100" i="150"/>
  <c r="H99" i="150"/>
  <c r="G99" i="150"/>
  <c r="H97" i="150"/>
  <c r="G97" i="150"/>
  <c r="H96" i="150"/>
  <c r="G96" i="150"/>
  <c r="H95" i="150"/>
  <c r="G95" i="150"/>
  <c r="H94" i="150"/>
  <c r="G94" i="150"/>
  <c r="H93" i="150"/>
  <c r="G93" i="150"/>
  <c r="H92" i="150"/>
  <c r="G92" i="150"/>
  <c r="H91" i="150"/>
  <c r="G91" i="150"/>
  <c r="F90" i="150"/>
  <c r="E90" i="150"/>
  <c r="D90" i="150"/>
  <c r="C90" i="150"/>
  <c r="H89" i="150"/>
  <c r="G89" i="150"/>
  <c r="H88" i="150"/>
  <c r="G88" i="150"/>
  <c r="H86" i="150"/>
  <c r="G86" i="150"/>
  <c r="H85" i="150"/>
  <c r="G85" i="150"/>
  <c r="H84" i="150"/>
  <c r="G84" i="150"/>
  <c r="H83" i="150"/>
  <c r="G83" i="150"/>
  <c r="H82" i="150"/>
  <c r="G82" i="150"/>
  <c r="F81" i="150"/>
  <c r="F79" i="150" s="1"/>
  <c r="E81" i="150"/>
  <c r="E79" i="150" s="1"/>
  <c r="D81" i="150"/>
  <c r="D79" i="150" s="1"/>
  <c r="C81" i="150"/>
  <c r="C79" i="150" s="1"/>
  <c r="H80" i="150"/>
  <c r="G80" i="150"/>
  <c r="H78" i="150"/>
  <c r="G78" i="150"/>
  <c r="H77" i="150"/>
  <c r="G77" i="150"/>
  <c r="H76" i="150"/>
  <c r="G76" i="150"/>
  <c r="H75" i="150"/>
  <c r="G75" i="150"/>
  <c r="H74" i="150"/>
  <c r="G74" i="150"/>
  <c r="H73" i="150"/>
  <c r="G73" i="150"/>
  <c r="H72" i="150"/>
  <c r="G72" i="150"/>
  <c r="H71" i="150"/>
  <c r="G71" i="150"/>
  <c r="H70" i="150"/>
  <c r="G70" i="150"/>
  <c r="H69" i="150"/>
  <c r="G69" i="150"/>
  <c r="F68" i="150"/>
  <c r="E68" i="150"/>
  <c r="D68" i="150"/>
  <c r="C68" i="150"/>
  <c r="H67" i="150"/>
  <c r="G67" i="150"/>
  <c r="H66" i="150"/>
  <c r="G66" i="150"/>
  <c r="H65" i="150"/>
  <c r="G65" i="150"/>
  <c r="H64" i="150"/>
  <c r="G64" i="150"/>
  <c r="H63" i="150"/>
  <c r="G63" i="150"/>
  <c r="F62" i="150"/>
  <c r="F60" i="150" s="1"/>
  <c r="E62" i="150"/>
  <c r="E60" i="150" s="1"/>
  <c r="D62" i="150"/>
  <c r="D60" i="150" s="1"/>
  <c r="C62" i="150"/>
  <c r="C60" i="150" s="1"/>
  <c r="H61" i="150"/>
  <c r="G61" i="150"/>
  <c r="H59" i="150"/>
  <c r="G59" i="150"/>
  <c r="H58" i="150"/>
  <c r="G58" i="150"/>
  <c r="H57" i="150"/>
  <c r="G57" i="150"/>
  <c r="H56" i="150"/>
  <c r="G56" i="150"/>
  <c r="H55" i="150"/>
  <c r="G55" i="150"/>
  <c r="H54" i="150"/>
  <c r="G54" i="150"/>
  <c r="H53" i="150"/>
  <c r="G53" i="150"/>
  <c r="H52" i="150"/>
  <c r="G52" i="150"/>
  <c r="H51" i="150"/>
  <c r="G51" i="150"/>
  <c r="H50" i="150"/>
  <c r="G50" i="150"/>
  <c r="H49" i="150"/>
  <c r="G49" i="150"/>
  <c r="H48" i="150"/>
  <c r="G48" i="150"/>
  <c r="H47" i="150"/>
  <c r="G47" i="150"/>
  <c r="H46" i="150"/>
  <c r="G46" i="150"/>
  <c r="H45" i="150"/>
  <c r="G45" i="150"/>
  <c r="F44" i="150"/>
  <c r="E44" i="150"/>
  <c r="D44" i="150"/>
  <c r="C44" i="150"/>
  <c r="H43" i="150"/>
  <c r="G43" i="150"/>
  <c r="H42" i="150"/>
  <c r="G42" i="150"/>
  <c r="H41" i="150"/>
  <c r="G41" i="150"/>
  <c r="F40" i="150"/>
  <c r="E40" i="150"/>
  <c r="D40" i="150"/>
  <c r="C40" i="150"/>
  <c r="H39" i="150"/>
  <c r="G39" i="150"/>
  <c r="H38" i="150"/>
  <c r="G38" i="150"/>
  <c r="H37" i="150"/>
  <c r="G37" i="150"/>
  <c r="H36" i="150"/>
  <c r="G36" i="150"/>
  <c r="H35" i="150"/>
  <c r="G35" i="150"/>
  <c r="H34" i="150"/>
  <c r="G34" i="150"/>
  <c r="H33" i="150"/>
  <c r="G33" i="150"/>
  <c r="F32" i="150"/>
  <c r="E32" i="150"/>
  <c r="D32" i="150"/>
  <c r="C32" i="150"/>
  <c r="H31" i="150"/>
  <c r="G31" i="150"/>
  <c r="H30" i="150"/>
  <c r="G30" i="150"/>
  <c r="H29" i="150"/>
  <c r="G29" i="150"/>
  <c r="H28" i="150"/>
  <c r="G28" i="150"/>
  <c r="F27" i="150"/>
  <c r="E27" i="150"/>
  <c r="D27" i="150"/>
  <c r="C27" i="150"/>
  <c r="H25" i="150"/>
  <c r="G25" i="150"/>
  <c r="H24" i="150"/>
  <c r="G24" i="150"/>
  <c r="H23" i="150"/>
  <c r="G23" i="150"/>
  <c r="H22" i="150"/>
  <c r="G22" i="150"/>
  <c r="H21" i="150"/>
  <c r="G21" i="150"/>
  <c r="H20" i="150"/>
  <c r="G20" i="150"/>
  <c r="F19" i="150"/>
  <c r="E19" i="150"/>
  <c r="D19" i="150"/>
  <c r="C19" i="150"/>
  <c r="H18" i="150"/>
  <c r="G18" i="150"/>
  <c r="H17" i="150"/>
  <c r="G17" i="150"/>
  <c r="H16" i="150"/>
  <c r="G16" i="150"/>
  <c r="H15" i="150"/>
  <c r="G15" i="150"/>
  <c r="H14" i="150"/>
  <c r="G14" i="150"/>
  <c r="H13" i="150"/>
  <c r="G13" i="150"/>
  <c r="H12" i="150"/>
  <c r="G12" i="150"/>
  <c r="H11" i="150"/>
  <c r="G11" i="150"/>
  <c r="H10" i="150"/>
  <c r="G10" i="150"/>
  <c r="H9" i="150"/>
  <c r="G9" i="150"/>
  <c r="H8" i="150"/>
  <c r="G8" i="150"/>
  <c r="H7" i="150"/>
  <c r="G7" i="150"/>
  <c r="A7" i="150"/>
  <c r="A8" i="150" s="1"/>
  <c r="A9" i="150" s="1"/>
  <c r="A10" i="150" s="1"/>
  <c r="A11" i="150" s="1"/>
  <c r="A12" i="150" s="1"/>
  <c r="A13" i="150" s="1"/>
  <c r="A14" i="150" s="1"/>
  <c r="A15" i="150" s="1"/>
  <c r="A16" i="150" s="1"/>
  <c r="A17" i="150" s="1"/>
  <c r="A18" i="150" s="1"/>
  <c r="A19" i="150" s="1"/>
  <c r="A20" i="150" s="1"/>
  <c r="A21" i="150" s="1"/>
  <c r="A22" i="150" s="1"/>
  <c r="A23" i="150" s="1"/>
  <c r="A24" i="150" s="1"/>
  <c r="A25" i="150" s="1"/>
  <c r="A26" i="150" s="1"/>
  <c r="A27" i="150" s="1"/>
  <c r="A28" i="150" s="1"/>
  <c r="A29" i="150" s="1"/>
  <c r="A30" i="150" s="1"/>
  <c r="A31" i="150" s="1"/>
  <c r="A32" i="150" s="1"/>
  <c r="A33" i="150" s="1"/>
  <c r="A34" i="150" s="1"/>
  <c r="A35" i="150" s="1"/>
  <c r="A36" i="150" s="1"/>
  <c r="A37" i="150" s="1"/>
  <c r="A38" i="150" s="1"/>
  <c r="A39" i="150" s="1"/>
  <c r="A40" i="150" s="1"/>
  <c r="A41" i="150" s="1"/>
  <c r="A42" i="150" s="1"/>
  <c r="A43" i="150" s="1"/>
  <c r="A44" i="150" s="1"/>
  <c r="A45" i="150" s="1"/>
  <c r="A46" i="150" s="1"/>
  <c r="A47" i="150" s="1"/>
  <c r="A48" i="150" s="1"/>
  <c r="A49" i="150" s="1"/>
  <c r="A50" i="150" s="1"/>
  <c r="A51" i="150" s="1"/>
  <c r="A52" i="150" s="1"/>
  <c r="A53" i="150" s="1"/>
  <c r="A54" i="150" s="1"/>
  <c r="A55" i="150" s="1"/>
  <c r="A56" i="150" s="1"/>
  <c r="A57" i="150" s="1"/>
  <c r="A58" i="150" s="1"/>
  <c r="A59" i="150" s="1"/>
  <c r="A60" i="150" s="1"/>
  <c r="A61" i="150" s="1"/>
  <c r="A62" i="150" s="1"/>
  <c r="A63" i="150" s="1"/>
  <c r="A64" i="150" s="1"/>
  <c r="A65" i="150" s="1"/>
  <c r="A66" i="150" s="1"/>
  <c r="A67" i="150" s="1"/>
  <c r="A68" i="150" s="1"/>
  <c r="A69" i="150" s="1"/>
  <c r="A70" i="150" s="1"/>
  <c r="A71" i="150" s="1"/>
  <c r="A72" i="150" s="1"/>
  <c r="A73" i="150" s="1"/>
  <c r="A74" i="150" s="1"/>
  <c r="A75" i="150" s="1"/>
  <c r="A76" i="150" s="1"/>
  <c r="A77" i="150" s="1"/>
  <c r="A78" i="150" s="1"/>
  <c r="A79" i="150" s="1"/>
  <c r="A80" i="150" s="1"/>
  <c r="A81" i="150" s="1"/>
  <c r="A82" i="150" s="1"/>
  <c r="A83" i="150" s="1"/>
  <c r="A84" i="150" s="1"/>
  <c r="A85" i="150" s="1"/>
  <c r="A86" i="150" s="1"/>
  <c r="A88" i="150" s="1"/>
  <c r="A89" i="150" s="1"/>
  <c r="A90" i="150" s="1"/>
  <c r="A91" i="150" s="1"/>
  <c r="A92" i="150" s="1"/>
  <c r="A94" i="150" s="1"/>
  <c r="A95" i="150" s="1"/>
  <c r="A96" i="150" s="1"/>
  <c r="A97" i="150" s="1"/>
  <c r="A98" i="150" s="1"/>
  <c r="A99" i="150" s="1"/>
  <c r="A100" i="150" s="1"/>
  <c r="A101" i="150" s="1"/>
  <c r="A102" i="150" s="1"/>
  <c r="F6" i="150"/>
  <c r="E6" i="150"/>
  <c r="D6" i="150"/>
  <c r="C6" i="150"/>
  <c r="F6" i="149"/>
  <c r="E6" i="149"/>
  <c r="D6" i="149"/>
  <c r="H6" i="149" s="1"/>
  <c r="C6" i="149"/>
  <c r="G7" i="149"/>
  <c r="H8" i="149"/>
  <c r="G10" i="149"/>
  <c r="H11" i="149"/>
  <c r="G14" i="149"/>
  <c r="H14" i="149"/>
  <c r="G15" i="149"/>
  <c r="H15" i="149"/>
  <c r="D9" i="149"/>
  <c r="E9" i="149"/>
  <c r="F9" i="149"/>
  <c r="H9" i="149" s="1"/>
  <c r="C9" i="149"/>
  <c r="F13" i="149"/>
  <c r="E13" i="149"/>
  <c r="D13" i="149"/>
  <c r="H13" i="149" s="1"/>
  <c r="C13" i="149"/>
  <c r="G13" i="149" s="1"/>
  <c r="A8" i="149"/>
  <c r="A9" i="149"/>
  <c r="A10" i="149" s="1"/>
  <c r="A11" i="149" s="1"/>
  <c r="A12" i="149" s="1"/>
  <c r="A13" i="149" s="1"/>
  <c r="A14" i="149" s="1"/>
  <c r="D20" i="146"/>
  <c r="C20" i="146"/>
  <c r="C12" i="146" s="1"/>
  <c r="D21" i="146"/>
  <c r="F11" i="141"/>
  <c r="F43" i="133"/>
  <c r="F42" i="133"/>
  <c r="E18" i="141"/>
  <c r="G17" i="141"/>
  <c r="G15" i="141"/>
  <c r="G14" i="141"/>
  <c r="G13" i="141"/>
  <c r="G12" i="141"/>
  <c r="E11" i="141"/>
  <c r="D11" i="141"/>
  <c r="C11" i="141"/>
  <c r="G11" i="141" s="1"/>
  <c r="G10" i="141"/>
  <c r="G9" i="141"/>
  <c r="F8" i="141"/>
  <c r="F7" i="141" s="1"/>
  <c r="F18" i="141" s="1"/>
  <c r="E8" i="141"/>
  <c r="D8" i="141"/>
  <c r="C8" i="141"/>
  <c r="N15" i="145"/>
  <c r="M15" i="145"/>
  <c r="M18" i="145"/>
  <c r="N18" i="145"/>
  <c r="N16" i="145"/>
  <c r="M16" i="145"/>
  <c r="N12" i="145"/>
  <c r="M12" i="145"/>
  <c r="N11" i="145"/>
  <c r="M11" i="145"/>
  <c r="M8" i="145"/>
  <c r="N8" i="145"/>
  <c r="M6" i="145"/>
  <c r="C17" i="146"/>
  <c r="H7" i="145"/>
  <c r="G7" i="145"/>
  <c r="G17" i="145" s="1"/>
  <c r="H6" i="145" s="1"/>
  <c r="C21" i="146"/>
  <c r="D17" i="146"/>
  <c r="D6" i="146"/>
  <c r="C6" i="146"/>
  <c r="A6" i="146"/>
  <c r="A7" i="146" s="1"/>
  <c r="A8" i="146" s="1"/>
  <c r="A9" i="146" s="1"/>
  <c r="A10" i="146" s="1"/>
  <c r="A11" i="146" s="1"/>
  <c r="A12" i="146" s="1"/>
  <c r="A13" i="146" s="1"/>
  <c r="A15" i="146" s="1"/>
  <c r="A16" i="146" s="1"/>
  <c r="A17" i="146" s="1"/>
  <c r="A18" i="146" s="1"/>
  <c r="A19" i="146" s="1"/>
  <c r="A20" i="146" s="1"/>
  <c r="A21" i="146" s="1"/>
  <c r="N14" i="145"/>
  <c r="M14" i="145"/>
  <c r="N13" i="145"/>
  <c r="M13" i="145"/>
  <c r="N10" i="145"/>
  <c r="M10" i="145"/>
  <c r="N9" i="145"/>
  <c r="M9" i="145"/>
  <c r="L7" i="145"/>
  <c r="K7" i="145"/>
  <c r="K17" i="145" s="1"/>
  <c r="L6" i="145" s="1"/>
  <c r="L17" i="145" s="1"/>
  <c r="J7" i="145"/>
  <c r="I7" i="145"/>
  <c r="I17" i="145" s="1"/>
  <c r="J6" i="145" s="1"/>
  <c r="F7" i="145"/>
  <c r="E7" i="145"/>
  <c r="E17" i="145" s="1"/>
  <c r="F6" i="145" s="1"/>
  <c r="D7" i="145"/>
  <c r="C7" i="145"/>
  <c r="C17" i="145"/>
  <c r="D6" i="145" s="1"/>
  <c r="F40" i="134"/>
  <c r="I20" i="91"/>
  <c r="I19" i="91"/>
  <c r="I18" i="91"/>
  <c r="I17" i="91"/>
  <c r="I16" i="91"/>
  <c r="I15" i="91"/>
  <c r="I14" i="91"/>
  <c r="I13" i="91"/>
  <c r="I12" i="91"/>
  <c r="I11" i="91"/>
  <c r="H10" i="91"/>
  <c r="H21" i="91" s="1"/>
  <c r="G10" i="91"/>
  <c r="G21" i="91" s="1"/>
  <c r="F10" i="91"/>
  <c r="F21" i="91" s="1"/>
  <c r="E10" i="91"/>
  <c r="E21" i="91" s="1"/>
  <c r="D10" i="91"/>
  <c r="D21" i="91" s="1"/>
  <c r="C10" i="91"/>
  <c r="C21" i="91" s="1"/>
  <c r="I9" i="91"/>
  <c r="I8" i="91"/>
  <c r="I6" i="91"/>
  <c r="M6" i="97"/>
  <c r="G6" i="97"/>
  <c r="C19" i="144"/>
  <c r="C16" i="144"/>
  <c r="C10" i="144"/>
  <c r="C7" i="144"/>
  <c r="C54" i="142"/>
  <c r="G54" i="142" s="1"/>
  <c r="C21" i="142"/>
  <c r="G21" i="142" s="1"/>
  <c r="C11" i="142"/>
  <c r="G11" i="142" s="1"/>
  <c r="A7" i="142"/>
  <c r="A8" i="142" s="1"/>
  <c r="A9" i="142" s="1"/>
  <c r="A10" i="142" s="1"/>
  <c r="A11" i="142" s="1"/>
  <c r="A12" i="142" s="1"/>
  <c r="A13" i="142" s="1"/>
  <c r="A14" i="142" s="1"/>
  <c r="A15" i="142" s="1"/>
  <c r="A16" i="142" s="1"/>
  <c r="A17" i="142" s="1"/>
  <c r="A18" i="142" s="1"/>
  <c r="A19" i="142" s="1"/>
  <c r="A20" i="142" s="1"/>
  <c r="A21" i="142" s="1"/>
  <c r="A22" i="142" s="1"/>
  <c r="A23" i="142" s="1"/>
  <c r="A24" i="142" s="1"/>
  <c r="C6" i="142"/>
  <c r="F23" i="76"/>
  <c r="J23" i="76"/>
  <c r="F24" i="76"/>
  <c r="L24" i="155" s="1"/>
  <c r="J24" i="76"/>
  <c r="F25" i="76"/>
  <c r="J25" i="76"/>
  <c r="F26" i="76"/>
  <c r="L26" i="155" s="1"/>
  <c r="J26" i="76"/>
  <c r="F5" i="134"/>
  <c r="F6" i="134"/>
  <c r="F7" i="134"/>
  <c r="F8" i="134"/>
  <c r="F9" i="134"/>
  <c r="F10" i="134"/>
  <c r="F11" i="134"/>
  <c r="F12" i="134"/>
  <c r="F13" i="134"/>
  <c r="F14" i="134"/>
  <c r="F15" i="134"/>
  <c r="F16" i="134"/>
  <c r="F17" i="134"/>
  <c r="F18" i="134"/>
  <c r="F19" i="134"/>
  <c r="F20" i="134"/>
  <c r="F21" i="134"/>
  <c r="F22" i="134"/>
  <c r="F23" i="134"/>
  <c r="F24" i="134"/>
  <c r="F25" i="134"/>
  <c r="F26" i="134"/>
  <c r="F27" i="134"/>
  <c r="F28" i="134"/>
  <c r="F29" i="134"/>
  <c r="F30" i="134"/>
  <c r="F31" i="134"/>
  <c r="F32" i="134"/>
  <c r="F33" i="134"/>
  <c r="F34" i="134"/>
  <c r="F35" i="134"/>
  <c r="F36" i="134"/>
  <c r="F37" i="134"/>
  <c r="F38" i="134"/>
  <c r="F39" i="134"/>
  <c r="F41" i="134"/>
  <c r="D42" i="134"/>
  <c r="E42" i="134"/>
  <c r="F5" i="133"/>
  <c r="F6" i="133"/>
  <c r="F7" i="133"/>
  <c r="F8" i="133"/>
  <c r="F9" i="133"/>
  <c r="F10" i="133"/>
  <c r="F11" i="133"/>
  <c r="F12" i="133"/>
  <c r="F13" i="133"/>
  <c r="F14" i="133"/>
  <c r="F15" i="133"/>
  <c r="F16" i="133"/>
  <c r="F17" i="133"/>
  <c r="F18" i="133"/>
  <c r="F19" i="133"/>
  <c r="F20" i="133"/>
  <c r="F21" i="133"/>
  <c r="F22" i="133"/>
  <c r="F23" i="133"/>
  <c r="F24" i="133"/>
  <c r="F25" i="133"/>
  <c r="F26" i="133"/>
  <c r="F27" i="133"/>
  <c r="F28" i="133"/>
  <c r="F29" i="133"/>
  <c r="F30" i="133"/>
  <c r="F31" i="133"/>
  <c r="F32" i="133"/>
  <c r="F33" i="133"/>
  <c r="F34" i="133"/>
  <c r="F35" i="133"/>
  <c r="F36" i="133"/>
  <c r="F37" i="133"/>
  <c r="F38" i="133"/>
  <c r="F39" i="133"/>
  <c r="D40" i="133"/>
  <c r="E40" i="133"/>
  <c r="C6" i="61"/>
  <c r="D6" i="61"/>
  <c r="A7" i="61"/>
  <c r="A8" i="61" s="1"/>
  <c r="A9" i="61" s="1"/>
  <c r="A10" i="61" s="1"/>
  <c r="E7" i="61"/>
  <c r="E8" i="61"/>
  <c r="E10" i="61"/>
  <c r="E12" i="61"/>
  <c r="E13" i="61"/>
  <c r="C15" i="61"/>
  <c r="E15" i="61" s="1"/>
  <c r="D15" i="61"/>
  <c r="E16" i="61"/>
  <c r="A7" i="90"/>
  <c r="A8" i="90" s="1"/>
  <c r="A9" i="90" s="1"/>
  <c r="A10" i="90" s="1"/>
  <c r="A11" i="90" s="1"/>
  <c r="A12" i="90" s="1"/>
  <c r="A13" i="90" s="1"/>
  <c r="A14" i="90" s="1"/>
  <c r="A15" i="90" s="1"/>
  <c r="A17" i="90" s="1"/>
  <c r="A18" i="90" s="1"/>
  <c r="A19" i="90" s="1"/>
  <c r="A20" i="90" s="1"/>
  <c r="C7" i="90"/>
  <c r="C14" i="90"/>
  <c r="C20" i="90" s="1"/>
  <c r="D7" i="90"/>
  <c r="A7" i="116"/>
  <c r="E8" i="116"/>
  <c r="C18" i="116" s="1"/>
  <c r="F8" i="116"/>
  <c r="A9" i="116"/>
  <c r="A10" i="116" s="1"/>
  <c r="A11" i="116" s="1"/>
  <c r="A12" i="116" s="1"/>
  <c r="A13" i="116" s="1"/>
  <c r="A14" i="116" s="1"/>
  <c r="A15" i="116" s="1"/>
  <c r="A16" i="116" s="1"/>
  <c r="A17" i="116" s="1"/>
  <c r="A18" i="116" s="1"/>
  <c r="C13" i="116"/>
  <c r="C17" i="116" s="1"/>
  <c r="D13" i="116"/>
  <c r="D14" i="116"/>
  <c r="A7" i="109"/>
  <c r="A8" i="109" s="1"/>
  <c r="A9" i="109" s="1"/>
  <c r="A10" i="109" s="1"/>
  <c r="C11" i="109"/>
  <c r="E9" i="109" s="1"/>
  <c r="E11" i="109" s="1"/>
  <c r="C12" i="109"/>
  <c r="C7" i="76"/>
  <c r="D7" i="76"/>
  <c r="E7" i="76"/>
  <c r="F7" i="76"/>
  <c r="G7" i="76"/>
  <c r="J7" i="76" s="1"/>
  <c r="H7" i="76"/>
  <c r="I7" i="76"/>
  <c r="J8" i="76"/>
  <c r="L8" i="155" s="1"/>
  <c r="J9" i="76"/>
  <c r="J10" i="76"/>
  <c r="L11" i="155"/>
  <c r="J11" i="76"/>
  <c r="J12" i="76"/>
  <c r="J13" i="76"/>
  <c r="J15" i="76"/>
  <c r="C16" i="76"/>
  <c r="C30" i="76" s="1"/>
  <c r="D16" i="76"/>
  <c r="E16" i="76"/>
  <c r="G16" i="76"/>
  <c r="H16" i="76"/>
  <c r="I16" i="76"/>
  <c r="I30" i="76" s="1"/>
  <c r="J17" i="76"/>
  <c r="J18" i="76"/>
  <c r="L18" i="155" s="1"/>
  <c r="J19" i="76"/>
  <c r="J20" i="76"/>
  <c r="K20" i="76" s="1"/>
  <c r="J21" i="76"/>
  <c r="L21" i="155" s="1"/>
  <c r="C22" i="76"/>
  <c r="D22" i="76"/>
  <c r="E22" i="76"/>
  <c r="G22" i="76"/>
  <c r="H22" i="76"/>
  <c r="I22" i="76"/>
  <c r="F27" i="76"/>
  <c r="F22" i="76" s="1"/>
  <c r="F28" i="76"/>
  <c r="J28" i="76"/>
  <c r="F29" i="76"/>
  <c r="J29" i="76"/>
  <c r="D30" i="76"/>
  <c r="C5" i="3"/>
  <c r="D5" i="3"/>
  <c r="E6" i="3"/>
  <c r="E7" i="3"/>
  <c r="E8" i="3"/>
  <c r="C9" i="3"/>
  <c r="D9" i="3"/>
  <c r="D21" i="3" s="1"/>
  <c r="E10" i="3"/>
  <c r="E11" i="3"/>
  <c r="E12" i="3"/>
  <c r="C13" i="3"/>
  <c r="E14" i="3"/>
  <c r="E15" i="3"/>
  <c r="E16" i="3"/>
  <c r="E18" i="3"/>
  <c r="E19" i="3"/>
  <c r="E20" i="3"/>
  <c r="C5" i="23"/>
  <c r="D5" i="23"/>
  <c r="A6" i="23"/>
  <c r="A7" i="23"/>
  <c r="A8" i="23" s="1"/>
  <c r="A9" i="23" s="1"/>
  <c r="A10" i="23" s="1"/>
  <c r="A11" i="23" s="1"/>
  <c r="A12" i="23" s="1"/>
  <c r="A13" i="23" s="1"/>
  <c r="A14" i="23" s="1"/>
  <c r="A15" i="23" s="1"/>
  <c r="A16" i="23" s="1"/>
  <c r="A17" i="23" s="1"/>
  <c r="A18" i="23" s="1"/>
  <c r="A19" i="23" s="1"/>
  <c r="C13" i="23"/>
  <c r="D13" i="23"/>
  <c r="C15" i="23"/>
  <c r="D15" i="23"/>
  <c r="J7" i="155"/>
  <c r="C18" i="61" l="1"/>
  <c r="H30" i="76"/>
  <c r="H17" i="145"/>
  <c r="K13" i="155"/>
  <c r="E5" i="23"/>
  <c r="E30" i="76"/>
  <c r="G44" i="150"/>
  <c r="L17" i="155"/>
  <c r="L19" i="155"/>
  <c r="H30" i="155"/>
  <c r="K18" i="155"/>
  <c r="K21" i="155"/>
  <c r="K23" i="155"/>
  <c r="H6" i="150"/>
  <c r="D14" i="90"/>
  <c r="D20" i="90" s="1"/>
  <c r="L20" i="155"/>
  <c r="E9" i="3"/>
  <c r="G30" i="76"/>
  <c r="D17" i="116"/>
  <c r="C7" i="141"/>
  <c r="D19" i="23"/>
  <c r="F17" i="145"/>
  <c r="E5" i="3"/>
  <c r="L13" i="155"/>
  <c r="L25" i="155"/>
  <c r="K9" i="155"/>
  <c r="J22" i="155"/>
  <c r="G68" i="150"/>
  <c r="D7" i="141"/>
  <c r="G7" i="141" s="1"/>
  <c r="G18" i="141" s="1"/>
  <c r="L29" i="155"/>
  <c r="L9" i="155"/>
  <c r="E7" i="141"/>
  <c r="G40" i="150"/>
  <c r="K24" i="76"/>
  <c r="K10" i="155"/>
  <c r="J22" i="76"/>
  <c r="C21" i="3"/>
  <c r="F16" i="76"/>
  <c r="F30" i="76" s="1"/>
  <c r="E17" i="3"/>
  <c r="K8" i="155"/>
  <c r="E41" i="133"/>
  <c r="E44" i="133" s="1"/>
  <c r="F42" i="134"/>
  <c r="J17" i="145"/>
  <c r="M7" i="145"/>
  <c r="N7" i="145"/>
  <c r="D18" i="116"/>
  <c r="G8" i="141"/>
  <c r="H90" i="150"/>
  <c r="H44" i="150"/>
  <c r="G32" i="150"/>
  <c r="H27" i="150"/>
  <c r="G19" i="150"/>
  <c r="H19" i="150"/>
  <c r="K28" i="155"/>
  <c r="K29" i="155"/>
  <c r="D30" i="155"/>
  <c r="F16" i="155"/>
  <c r="E30" i="155"/>
  <c r="L10" i="155"/>
  <c r="G30" i="155"/>
  <c r="L12" i="155"/>
  <c r="K12" i="155"/>
  <c r="L15" i="155"/>
  <c r="L28" i="155"/>
  <c r="K29" i="76"/>
  <c r="K23" i="76"/>
  <c r="G9" i="149"/>
  <c r="D12" i="149"/>
  <c r="D16" i="149" s="1"/>
  <c r="E13" i="3"/>
  <c r="E21" i="3"/>
  <c r="D17" i="145"/>
  <c r="N6" i="145"/>
  <c r="K22" i="76"/>
  <c r="D10" i="146"/>
  <c r="C9" i="146"/>
  <c r="C5" i="146" s="1"/>
  <c r="C16" i="146" s="1"/>
  <c r="F7" i="155"/>
  <c r="L7" i="155" s="1"/>
  <c r="H12" i="149"/>
  <c r="J16" i="76"/>
  <c r="J30" i="76" s="1"/>
  <c r="F40" i="133"/>
  <c r="D102" i="150"/>
  <c r="K28" i="76"/>
  <c r="E15" i="23"/>
  <c r="E13" i="23"/>
  <c r="E6" i="61"/>
  <c r="E18" i="61" s="1"/>
  <c r="D41" i="133"/>
  <c r="D44" i="133" s="1"/>
  <c r="E12" i="149"/>
  <c r="E16" i="149" s="1"/>
  <c r="E102" i="150"/>
  <c r="G27" i="150"/>
  <c r="K7" i="76"/>
  <c r="K26" i="76"/>
  <c r="K18" i="76"/>
  <c r="K13" i="76"/>
  <c r="K9" i="76"/>
  <c r="J16" i="155"/>
  <c r="J30" i="155" s="1"/>
  <c r="C69" i="142"/>
  <c r="G69" i="142" s="1"/>
  <c r="C12" i="149"/>
  <c r="C16" i="149" s="1"/>
  <c r="G6" i="150"/>
  <c r="C102" i="150"/>
  <c r="H79" i="150"/>
  <c r="C6" i="144"/>
  <c r="H60" i="150"/>
  <c r="G62" i="150"/>
  <c r="M17" i="145"/>
  <c r="D18" i="61"/>
  <c r="L23" i="155"/>
  <c r="I10" i="91"/>
  <c r="H20" i="142"/>
  <c r="D69" i="142"/>
  <c r="H69" i="142" s="1"/>
  <c r="F12" i="149"/>
  <c r="F16" i="149" s="1"/>
  <c r="F102" i="150"/>
  <c r="H62" i="150"/>
  <c r="G81" i="150"/>
  <c r="G90" i="150"/>
  <c r="K25" i="76"/>
  <c r="K21" i="76"/>
  <c r="K17" i="76"/>
  <c r="K12" i="76"/>
  <c r="K8" i="76"/>
  <c r="K19" i="76"/>
  <c r="K15" i="76"/>
  <c r="K10" i="76"/>
  <c r="I21" i="91"/>
  <c r="H68" i="150"/>
  <c r="H81" i="150"/>
  <c r="H40" i="150"/>
  <c r="G79" i="150"/>
  <c r="H32" i="150"/>
  <c r="C19" i="23"/>
  <c r="G60" i="150"/>
  <c r="A25" i="142"/>
  <c r="A26" i="142" s="1"/>
  <c r="A27" i="142" s="1"/>
  <c r="A28" i="142" s="1"/>
  <c r="A29" i="142" s="1"/>
  <c r="A30" i="142" s="1"/>
  <c r="A31" i="142" s="1"/>
  <c r="A32" i="142" s="1"/>
  <c r="A33" i="142" s="1"/>
  <c r="A34" i="142" s="1"/>
  <c r="A35" i="142" s="1"/>
  <c r="A36" i="142" s="1"/>
  <c r="A37" i="142" s="1"/>
  <c r="A38" i="142" s="1"/>
  <c r="A39" i="142" s="1"/>
  <c r="A40" i="142" s="1"/>
  <c r="A41" i="142" s="1"/>
  <c r="A42" i="142" s="1"/>
  <c r="A43" i="142" s="1"/>
  <c r="A44" i="142" s="1"/>
  <c r="A45" i="142" s="1"/>
  <c r="A46" i="142" s="1"/>
  <c r="A47" i="142" s="1"/>
  <c r="A48" i="142" s="1"/>
  <c r="A49" i="142" s="1"/>
  <c r="A50" i="142" s="1"/>
  <c r="A51" i="142" s="1"/>
  <c r="A52" i="142" s="1"/>
  <c r="A53" i="142" s="1"/>
  <c r="A54" i="142" s="1"/>
  <c r="A55" i="142" s="1"/>
  <c r="A56" i="142" s="1"/>
  <c r="A57" i="142" s="1"/>
  <c r="A58" i="142" s="1"/>
  <c r="A59" i="142" s="1"/>
  <c r="A60" i="142" s="1"/>
  <c r="A61" i="142" s="1"/>
  <c r="A62" i="142" s="1"/>
  <c r="A63" i="142" s="1"/>
  <c r="A64" i="142" s="1"/>
  <c r="A65" i="142" s="1"/>
  <c r="A66" i="142" s="1"/>
  <c r="A67" i="142" s="1"/>
  <c r="A68" i="142" s="1"/>
  <c r="A69" i="142" s="1"/>
  <c r="H6" i="142"/>
  <c r="G6" i="149"/>
  <c r="G6" i="142"/>
  <c r="K16" i="76" l="1"/>
  <c r="C18" i="141"/>
  <c r="G16" i="149"/>
  <c r="E19" i="23"/>
  <c r="C16" i="141"/>
  <c r="F41" i="133"/>
  <c r="F44" i="133"/>
  <c r="N17" i="145"/>
  <c r="D103" i="150"/>
  <c r="H102" i="150"/>
  <c r="K16" i="155"/>
  <c r="L16" i="155"/>
  <c r="G12" i="149"/>
  <c r="H16" i="149"/>
  <c r="F103" i="150"/>
  <c r="D12" i="146"/>
  <c r="D9" i="146" s="1"/>
  <c r="D5" i="146" s="1"/>
  <c r="D16" i="146" s="1"/>
  <c r="K30" i="76"/>
  <c r="K7" i="155"/>
  <c r="F30" i="155"/>
  <c r="K30" i="155" s="1"/>
  <c r="G102" i="150"/>
  <c r="F70" i="142"/>
  <c r="D70" i="142"/>
  <c r="G16" i="141" l="1"/>
  <c r="L30" i="155"/>
</calcChain>
</file>

<file path=xl/comments1.xml><?xml version="1.0" encoding="utf-8"?>
<comments xmlns="http://schemas.openxmlformats.org/spreadsheetml/2006/main">
  <authors>
    <author>Ing. Gondárová Beata</author>
  </authors>
  <commentList>
    <comment ref="E3" authorId="0" shapeId="0">
      <text>
        <r>
          <rPr>
            <b/>
            <sz val="8"/>
            <color indexed="81"/>
            <rFont val="Tahoma"/>
            <family val="2"/>
            <charset val="238"/>
          </rPr>
          <t>Ing. Gondárová Beata:</t>
        </r>
        <r>
          <rPr>
            <sz val="8"/>
            <color indexed="81"/>
            <rFont val="Tahoma"/>
            <family val="2"/>
            <charset val="238"/>
          </rPr>
          <t xml:space="preserve">
</t>
        </r>
        <r>
          <rPr>
            <sz val="10"/>
            <color indexed="81"/>
            <rFont val="Tahoma"/>
            <family val="2"/>
            <charset val="238"/>
          </rPr>
          <t>patrí sem objem vyplatených štipendií doktorandom (</t>
        </r>
        <r>
          <rPr>
            <u/>
            <sz val="10"/>
            <color indexed="81"/>
            <rFont val="Tahoma"/>
            <family val="2"/>
            <charset val="238"/>
          </rPr>
          <t>zo všetkých zdrojov</t>
        </r>
        <r>
          <rPr>
            <sz val="10"/>
            <color indexed="81"/>
            <rFont val="Tahoma"/>
            <family val="2"/>
            <charset val="238"/>
          </rPr>
          <t xml:space="preserve">), prijatých do 31.8.2012 - </t>
        </r>
        <r>
          <rPr>
            <b/>
            <sz val="10"/>
            <color indexed="81"/>
            <rFont val="Tahoma"/>
            <family val="2"/>
            <charset val="238"/>
          </rPr>
          <t>nie</t>
        </r>
        <r>
          <rPr>
            <sz val="10"/>
            <color indexed="81"/>
            <rFont val="Tahoma"/>
            <family val="2"/>
            <charset val="238"/>
          </rPr>
          <t xml:space="preserve"> z účelovej dotácie (napr. štip.doktorandov platených z neúčelovej dotácie MŠVVaŠ, nebezpečn. príplatok, vyšší plat. stupeň)</t>
        </r>
      </text>
    </comment>
    <comment ref="F3" authorId="0" shapeId="0">
      <text>
        <r>
          <rPr>
            <b/>
            <sz val="8"/>
            <color indexed="81"/>
            <rFont val="Tahoma"/>
            <family val="2"/>
            <charset val="238"/>
          </rPr>
          <t>Ing. Gondárová Beata:</t>
        </r>
        <r>
          <rPr>
            <sz val="8"/>
            <color indexed="81"/>
            <rFont val="Tahoma"/>
            <family val="2"/>
            <charset val="238"/>
          </rPr>
          <t xml:space="preserve">
</t>
        </r>
        <r>
          <rPr>
            <sz val="10"/>
            <color indexed="81"/>
            <rFont val="Tahoma"/>
            <family val="2"/>
            <charset val="238"/>
          </rPr>
          <t>patrí sem objem vyplatených štipendií doktorandom (zo všetkých zdrojov), prijatých po 1.9.2012 na miestach nepridelených "ministerstvom"</t>
        </r>
      </text>
    </comment>
  </commentList>
</comments>
</file>

<file path=xl/sharedStrings.xml><?xml version="1.0" encoding="utf-8"?>
<sst xmlns="http://schemas.openxmlformats.org/spreadsheetml/2006/main" count="1655" uniqueCount="1231">
  <si>
    <t>Tabuľka 9</t>
  </si>
  <si>
    <t>Tabuľka 10</t>
  </si>
  <si>
    <t>Tabuľka 11</t>
  </si>
  <si>
    <t>Tabuľka 12</t>
  </si>
  <si>
    <t>Tabuľka 13</t>
  </si>
  <si>
    <t>Tabuľka 16</t>
  </si>
  <si>
    <t>Tabuľka 18</t>
  </si>
  <si>
    <t>Tabuľka 19</t>
  </si>
  <si>
    <t>Tabuľka 20</t>
  </si>
  <si>
    <t>Tabuľka 21</t>
  </si>
  <si>
    <t xml:space="preserve">pozn.1): rozdiel medzi údajom, vykazovaným v stĺpci T6_R18_SH a údajom v T5_R56_(SC+SD) uviesť v komentári  </t>
  </si>
  <si>
    <t xml:space="preserve">  - tvorba fondu z predaja alebo likvidácie majetku</t>
  </si>
  <si>
    <t>Vysvetlivky</t>
  </si>
  <si>
    <t xml:space="preserve">      - dohody o vykonaní práce - externí účitelia (účet 521 009)</t>
  </si>
  <si>
    <t xml:space="preserve">      - dohody o vykonaní práce, dohody o pracovnej činnosti
        (účet 521 010)</t>
  </si>
  <si>
    <t>- Iné ostatné  náklady (účet 549) [SUM(R77:R83)]</t>
  </si>
  <si>
    <t xml:space="preserve"> - Prvok 021 02 03  </t>
  </si>
  <si>
    <t xml:space="preserve"> - Podprogram 05T 08 </t>
  </si>
  <si>
    <t>2) ostatná tvorba fondu reprodukcie v zmysle § 16a ods. 8 zákona č. 131/2002 Z. z.o vysokých školách v znení neskorších predpisov (kreditné úroky a kurzové zisky)</t>
  </si>
  <si>
    <t>T5_V1</t>
  </si>
  <si>
    <t>T7_V1</t>
  </si>
  <si>
    <t>T9_V1</t>
  </si>
  <si>
    <t>T11_V1</t>
  </si>
  <si>
    <t>T12_V1</t>
  </si>
  <si>
    <t xml:space="preserve">- tvorba fondu z výnosov zo školného </t>
  </si>
  <si>
    <r>
      <t>Stav fondu k 31.12. kalendárneho roku</t>
    </r>
    <r>
      <rPr>
        <sz val="12"/>
        <rFont val="Times New Roman"/>
        <family val="1"/>
      </rPr>
      <t xml:space="preserve"> [R1+R2-R11]</t>
    </r>
  </si>
  <si>
    <t>Účty v Štátnej pokladnici spolu [SUM(R2:R15)]</t>
  </si>
  <si>
    <t>T3_V1</t>
  </si>
  <si>
    <t>Tržby za predaný tovar (účet 604)</t>
  </si>
  <si>
    <t xml:space="preserve">Ostatné sociálne poistenia (účet 525) </t>
  </si>
  <si>
    <t>C=A+B</t>
  </si>
  <si>
    <t>E=C-A</t>
  </si>
  <si>
    <t>F=D-B</t>
  </si>
  <si>
    <t>E=A+C</t>
  </si>
  <si>
    <t>F=B+D</t>
  </si>
  <si>
    <t>T2_R5</t>
  </si>
  <si>
    <t>T13_R13</t>
  </si>
  <si>
    <t>T20_V1</t>
  </si>
  <si>
    <t>Náklady na štipendiá</t>
  </si>
  <si>
    <t>SPOL_3</t>
  </si>
  <si>
    <t>SPOL_4</t>
  </si>
  <si>
    <t>SPOL_5</t>
  </si>
  <si>
    <t>Tento riadok udáva celkový objem finančných prostriedkov na bankových účtoch v Štátnej pokladnici.</t>
  </si>
  <si>
    <t xml:space="preserve">Ostatné sociálne náklady (účet 528)  </t>
  </si>
  <si>
    <t>T13_V3</t>
  </si>
  <si>
    <t>T13_V5</t>
  </si>
  <si>
    <t>T13_V4</t>
  </si>
  <si>
    <t>T13_V6</t>
  </si>
  <si>
    <t>T16_R17</t>
  </si>
  <si>
    <t>Kontrola</t>
  </si>
  <si>
    <t>Poznámky</t>
  </si>
  <si>
    <t>T16_R14</t>
  </si>
  <si>
    <t>Verejná vysoká škola tu uvedie zostatok finančných prostriedkov na účtoch, na ktoré uchádzači  počas procesu verejného obstarávania vkladajú finančnú zábezpeku.</t>
  </si>
  <si>
    <t>T16_ R15</t>
  </si>
  <si>
    <t>V tomto riadku uvedie verejná vysoká škola všetky ostatné zostatky bankových účtov v Štátnej pokladnici, ktoré neboli zaradené ani do jednej skupiny účtov.</t>
  </si>
  <si>
    <t>T16_R16</t>
  </si>
  <si>
    <t>Stav bankových účtov spolu [R1+R16+R17]</t>
  </si>
  <si>
    <t xml:space="preserve">  - poskytnuté jednorázovo</t>
  </si>
  <si>
    <r>
      <t>Zdroje na obstaranie a technické zhodnotenie majetku  z fondu reprodukcie</t>
    </r>
    <r>
      <rPr>
        <sz val="12"/>
        <rFont val="Times New Roman"/>
        <family val="1"/>
      </rPr>
      <t xml:space="preserve"> [R1+R2]</t>
    </r>
  </si>
  <si>
    <t>- nákup softvéru</t>
  </si>
  <si>
    <t>Výdavky na obstaranie a technické zhodnotenie dlhobého majetku spolu [R1+SUM(R3:R4)+SUM(R10:R14)]</t>
  </si>
  <si>
    <t>- náklady študentských domovov (bez zmluvných zariadení)- mzdy a odvody</t>
  </si>
  <si>
    <t>- náklady študentských domovov  (bez zmluvných zariadení) - ostatné</t>
  </si>
  <si>
    <t>- študentské jedálne</t>
  </si>
  <si>
    <t>- ostatný predaný tovar</t>
  </si>
  <si>
    <t xml:space="preserve">Odborní zamestnanci </t>
  </si>
  <si>
    <t>Prevádzkoví zamestnanci okrem zamestnancov študentských domovov a jedální</t>
  </si>
  <si>
    <t>Zamestnanci študentských domovov</t>
  </si>
  <si>
    <t>Zamestnanci študentských jedální</t>
  </si>
  <si>
    <t>- na oblasť IT</t>
  </si>
  <si>
    <t>T2_R1</t>
  </si>
  <si>
    <t>Tabuľka 17</t>
  </si>
  <si>
    <t>T13_SG(SH)</t>
  </si>
  <si>
    <t>V stĺpci G uvedie vysoká škola objem nákladov na mzdy krytých z iných zdrojov ako je štátny rozpočet.</t>
  </si>
  <si>
    <t xml:space="preserve">Výdavky na sociálne štipendiá (§ 96 zákona) za kalendárny rok </t>
  </si>
  <si>
    <t>T9_R2</t>
  </si>
  <si>
    <t>z EÚ</t>
  </si>
  <si>
    <r>
      <t xml:space="preserve">Niektoré polia tabuliek sa počítajú alebo inak odvodzujú z iných polí. Tieto polia sú označené </t>
    </r>
    <r>
      <rPr>
        <b/>
        <sz val="12"/>
        <rFont val="Times New Roman"/>
        <family val="1"/>
        <charset val="238"/>
      </rPr>
      <t xml:space="preserve">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</si>
  <si>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t>T16_R2:R14</t>
  </si>
  <si>
    <t>T16_V2</t>
  </si>
  <si>
    <r>
      <t>Dotácie z rozpočtov obcí a z rozpočtov vyšších územných celkov</t>
    </r>
    <r>
      <rPr>
        <sz val="12"/>
        <rFont val="Times New Roman"/>
        <family val="1"/>
      </rPr>
      <t xml:space="preserve"> [SUM(R2a:R2...)]</t>
    </r>
  </si>
  <si>
    <t>Prostriedky zo zahraničných projektov na budúce aktivity</t>
  </si>
  <si>
    <t>Ostatné</t>
  </si>
  <si>
    <t xml:space="preserve">1) V stĺpcoch B a D sa uvádza prepočítaný počet študentov určený ako počet osobomesiacov, počas ktorých bolo poskytované sociálne štipendium </t>
  </si>
  <si>
    <t>finančné fondy</t>
  </si>
  <si>
    <t>stav bankových účtov</t>
  </si>
  <si>
    <t>štrukturálne fondy EÚ</t>
  </si>
  <si>
    <t>dotácie mimo dotačnej zmluvy a mimo dotácií zo štrukturálnych fondov EÚ</t>
  </si>
  <si>
    <t>2) uvádzajte počet denných študentov I. a II. stupňa štúdia počas výučbového obdobia, najviac však 10 mesiacov  a denných študentov III. stupňa štúdia (doktorandov)  vrátane hlavných prázdnin maximálne 12 mesiacov</t>
  </si>
  <si>
    <t xml:space="preserve"> - tvorba sociálneho fondu  (účet 527 001)</t>
  </si>
  <si>
    <r>
      <t>Zdroje na obstaranie a technické zhodnotenie dlhodobého majetku spolu</t>
    </r>
    <r>
      <rPr>
        <sz val="12"/>
        <rFont val="Times New Roman"/>
        <family val="1"/>
      </rPr>
      <t xml:space="preserve"> [SUM(R9:R13)]</t>
    </r>
  </si>
  <si>
    <r>
      <t xml:space="preserve">- tvorba fondu z výsledku hospodárenia </t>
    </r>
    <r>
      <rPr>
        <vertAlign val="superscript"/>
        <sz val="12"/>
        <rFont val="Times New Roman"/>
        <family val="1"/>
        <charset val="238"/>
      </rPr>
      <t>1)</t>
    </r>
  </si>
  <si>
    <r>
      <t xml:space="preserve">- tvorba fondu z dotácie </t>
    </r>
    <r>
      <rPr>
        <vertAlign val="superscript"/>
        <sz val="12"/>
        <rFont val="Times New Roman"/>
        <family val="1"/>
        <charset val="238"/>
      </rPr>
      <t>2)</t>
    </r>
  </si>
  <si>
    <r>
      <t xml:space="preserve">- ostatná tvorba </t>
    </r>
    <r>
      <rPr>
        <vertAlign val="superscript"/>
        <sz val="12"/>
        <rFont val="Times New Roman"/>
        <family val="1"/>
        <charset val="238"/>
      </rPr>
      <t>2)</t>
    </r>
  </si>
  <si>
    <t>1) vrátane tvorby z nerozdeleného zisku z minulých rokov</t>
  </si>
  <si>
    <t>2) len ak umožňuje zákon</t>
  </si>
  <si>
    <t>3) uvádza sa v prípade, ak si vysoká škola vytvorila osobitný bankový účet na krytie fondu - napríklad  fondu reprodukcie</t>
  </si>
  <si>
    <t>- z ubytovania študentov (účet 602 001)</t>
  </si>
  <si>
    <t>- zo stravných lístkov študentov a doktorandov (účet 602 009)</t>
  </si>
  <si>
    <t>- z ubytovania a stravovania iných fyzických osôb (účet 602 008 a 602 010)</t>
  </si>
  <si>
    <t>T1_R12 a T1_R13</t>
  </si>
  <si>
    <t>- drobný nehmotný majetok  (účet 518 014)</t>
  </si>
  <si>
    <t>- používanie plavárne (účet 518 019)</t>
  </si>
  <si>
    <t>- z dotačného účtu  (účet 644 001)</t>
  </si>
  <si>
    <t>- z ostatných účtov  (účet 644 002)</t>
  </si>
  <si>
    <t>- kvalifikačné skúšky  (účet 649 008)</t>
  </si>
  <si>
    <t>- výnosy z dedičstva  (účet 649 010)</t>
  </si>
  <si>
    <t>- výnosy z duševného vlastníctva (účet 649 011)</t>
  </si>
  <si>
    <t>- oprava výnosov minulých účtovných období (účet 649 013)</t>
  </si>
  <si>
    <t>- použitie prostriedkov fondov (účet 649 014)</t>
  </si>
  <si>
    <t>- použitie prostriedkov výnosov budúcich období - projekty  (účet 649 015)</t>
  </si>
  <si>
    <t>- dobropisy minulých období (účet 649 017)</t>
  </si>
  <si>
    <t>- štipendijného fondu (účet 656 200)</t>
  </si>
  <si>
    <t>- stavebný, vodoinštalačný a elektroinštalačný materiál
 (účet 501 009)</t>
  </si>
  <si>
    <t>- potraviny (účet 501 010)</t>
  </si>
  <si>
    <t>- DHM - prístroje a zariadenia laboratórií, výpočtová technika  (účet 501 011)</t>
  </si>
  <si>
    <t>- DHM - nábytok (účet 501 012)</t>
  </si>
  <si>
    <t>- opravy a udržiavanie stavieb  (účet 511 001)</t>
  </si>
  <si>
    <t>- opravy a udržiavanie strojov, prístrojov, zariadení a inventára  (účet 511 002)</t>
  </si>
  <si>
    <t>- opravy a udržiavanie dopravných prostriedkov  (účet 511 003)</t>
  </si>
  <si>
    <t>- opravy a udržiavanie prostriedkov IT  (účet 511 004)</t>
  </si>
  <si>
    <r>
      <t xml:space="preserve">- prospechové </t>
    </r>
    <r>
      <rPr>
        <sz val="12"/>
        <rFont val="Times New Roman"/>
        <family val="1"/>
        <charset val="238"/>
      </rPr>
      <t xml:space="preserve">[R3+R4] </t>
    </r>
  </si>
  <si>
    <t>- údržba a opravy meracej techniky, telovýchovných  zariadení ...(účet 511 005)</t>
  </si>
  <si>
    <t>- ostatná údržba a opravy (účet 511 099)</t>
  </si>
  <si>
    <t>- prenájom zariadení (účet 518 002)</t>
  </si>
  <si>
    <t>- prenájom priestorov  (účet 518 001)</t>
  </si>
  <si>
    <t>- vložné na konferencie  (účet 518 004)</t>
  </si>
  <si>
    <t>- ďalšie vzdelávanie zamestnancov  (účet 518 005)</t>
  </si>
  <si>
    <t>- počítačové siete a prenosy údajov  (účet 518 007)</t>
  </si>
  <si>
    <t>- revízie zariadení (účet 518 010)</t>
  </si>
  <si>
    <t>- čistenie verejných priestranstiev (účet 518 011)</t>
  </si>
  <si>
    <t>- ostatné služby (účet 518 099)</t>
  </si>
  <si>
    <t xml:space="preserve"> - zákonné odstupné, odchodné  (účet 527 003)</t>
  </si>
  <si>
    <t xml:space="preserve"> - náhrada príjmu pri PN (účet 527 004)</t>
  </si>
  <si>
    <t xml:space="preserve"> - ochranné pracovné pomôcky podľa Zákonníka práce (účet 527 005) </t>
  </si>
  <si>
    <t xml:space="preserve"> - ostatné zákonné sociálne náklady (účet 527 099)</t>
  </si>
  <si>
    <t xml:space="preserve"> - bankové poplatky (účet 549 002)</t>
  </si>
  <si>
    <t xml:space="preserve"> - úhrada výnosov z úrokov na dotačnom účte (účet 549 003)</t>
  </si>
  <si>
    <t>T11_R11</t>
  </si>
  <si>
    <t>Uvedie sa tvorba fondu reprodukcie v zmysle § 16a ods. 8 zákona č. 131/2002 Z. z.o vysokých školách v znení neskorších predpisov, t. j. z kreditných úrokov, kurzových ziskov.</t>
  </si>
  <si>
    <t xml:space="preserve"> - Podprogram 06K 11</t>
  </si>
  <si>
    <t>Tržby z predaja cenných papierov a podielov (účet 653)</t>
  </si>
  <si>
    <t>Výnosy z nájmu majetku  (účet 658)</t>
  </si>
  <si>
    <r>
      <t xml:space="preserve">  - poskytované mesačne </t>
    </r>
    <r>
      <rPr>
        <vertAlign val="superscript"/>
        <sz val="12"/>
        <rFont val="Times New Roman"/>
        <family val="1"/>
        <charset val="238"/>
      </rPr>
      <t>1)</t>
    </r>
  </si>
  <si>
    <t>Výnosy z dlhodobého finančného majetku (účet 652)</t>
  </si>
  <si>
    <t>Prijaté príspevky od iných organizácií (účet 662)</t>
  </si>
  <si>
    <t>Prevádzkové dotácie (účet 691)</t>
  </si>
  <si>
    <t>T10_R5_SA (SB)</t>
  </si>
  <si>
    <t xml:space="preserve">   - Prvok 077 12 05</t>
  </si>
  <si>
    <t>- Podprogram 077 13</t>
  </si>
  <si>
    <t xml:space="preserve">   - Prvok 077 15 01</t>
  </si>
  <si>
    <t xml:space="preserve">   - Prvok 077 15 02</t>
  </si>
  <si>
    <t xml:space="preserve">   - Prvok 077 15 03</t>
  </si>
  <si>
    <t>Zamestnanci centrálnej administratívy predstavovaní zamestnancami zaradenými na rektorátoch a dekanátoch (s výnimkou prevádzkových zamestnancov zaradených v týchto útvaroch).</t>
  </si>
  <si>
    <t>Administratívni zamestnanci na pracoviskách (sekretárky).</t>
  </si>
  <si>
    <t>T6_SB</t>
  </si>
  <si>
    <t>T6_SC</t>
  </si>
  <si>
    <t>T6_SE</t>
  </si>
  <si>
    <t>T6_SF</t>
  </si>
  <si>
    <t>T6_SG</t>
  </si>
  <si>
    <t>T6_V1</t>
  </si>
  <si>
    <t>T16_V1</t>
  </si>
  <si>
    <t xml:space="preserve"> </t>
  </si>
  <si>
    <t>T17_V1</t>
  </si>
  <si>
    <t>- zúčtovanie dotácie zo ŠR na DN a HM vo výške odpisov</t>
  </si>
  <si>
    <t xml:space="preserve">- náklady na tvorbu rezervného fondu (účet 556 100) </t>
  </si>
  <si>
    <t xml:space="preserve">- náklady na tvorbu štipendijného fondu (účet 556 200) </t>
  </si>
  <si>
    <r>
      <t>Tvorba fondu reprodukcie v kalendárnom roku spolu</t>
    </r>
    <r>
      <rPr>
        <sz val="12"/>
        <rFont val="Times New Roman"/>
        <family val="1"/>
      </rPr>
      <t xml:space="preserve"> [SUM(R3:R8)] </t>
    </r>
  </si>
  <si>
    <t>- zamestnanci zaradení na ostatných pracoviskách</t>
  </si>
  <si>
    <t>- bežný účet okrem účtov uvedených v 
  R6:R8</t>
  </si>
  <si>
    <t>- devízové účty</t>
  </si>
  <si>
    <t>- účet štipendijného fondu</t>
  </si>
  <si>
    <t>- účet podnikateľskej činnosti</t>
  </si>
  <si>
    <t>- účet sociálneho fondu</t>
  </si>
  <si>
    <t>- účet fondu reprodukcie</t>
  </si>
  <si>
    <t>- bežný účet - zábezpeka</t>
  </si>
  <si>
    <t>Sumárny riadok osobitne financovaných súčastí verejnej vysokej školy (špecifiká).</t>
  </si>
  <si>
    <t>T8_R5</t>
  </si>
  <si>
    <t>Uvedie sa rozsah ubytovania študentov v osobomesiacoch. Napríklad, študent, ktorý býval v študentskom domove 10 mesiacov, prispeje do počtu osobomesiacov sumou 10.</t>
  </si>
  <si>
    <t>V stĺpci A uvedie vysoká škola nevyčerpanú dotáciu (+)/nedoplatok dotácie (-) na stravu študentov k 31. 12. príslušného kalendárneho roka.</t>
  </si>
  <si>
    <t>- ostatné bankové účty v Štátnej pokladnici 
  mimo účtov uvedených v R2:R14</t>
  </si>
  <si>
    <t xml:space="preserve">Čerpanie ostatných zdrojov prostredníctvom fondu reprodukcie </t>
  </si>
  <si>
    <t>Zákonné sociálne poistenie (účet 524)</t>
  </si>
  <si>
    <t>Daň z nehnuteľnosti (účet 532)</t>
  </si>
  <si>
    <t>Nákup dopravných prostriedkov všetkých druhov</t>
  </si>
  <si>
    <t>Prípravná a projektová dokumentácia</t>
  </si>
  <si>
    <t>Rekonštrukcia a modernizácia strojov a zariadení</t>
  </si>
  <si>
    <t>Počet zamestnancov spolu</t>
  </si>
  <si>
    <t>D=A+C</t>
  </si>
  <si>
    <t>H=E+G</t>
  </si>
  <si>
    <t>- zamestnanci zaradení na dekanátoch</t>
  </si>
  <si>
    <t>Tabuľka č. 11 poskytuje informácie o objeme a štruktúre finančných zdrojov verejnej vysokej školy na obstarávanie a technické zhodnotenie dlhodobého majetku. Tabuľka neposkytuje informácie o tom, či má vysoká škola krytý fond reprodukcie.</t>
  </si>
  <si>
    <t>Počet študentov poberajúcich sociálne štipendium</t>
  </si>
  <si>
    <t>Tabuľka 8</t>
  </si>
  <si>
    <t>- zostatok nevyčerpanej dotácie (+)/ nedoplatok dotácie (-) z predchádzajúcich rokov [R6_SB=R8_SA]</t>
  </si>
  <si>
    <t>- dotačný účet</t>
  </si>
  <si>
    <t>- zostatkový účet</t>
  </si>
  <si>
    <t>- distribučný účet</t>
  </si>
  <si>
    <t>spolufinanco-
vanie zo ŠR</t>
  </si>
  <si>
    <t xml:space="preserve">Počet študentov  poberajúcich štipendium </t>
  </si>
  <si>
    <t>Počet študentov  poberajúcich štipendium</t>
  </si>
  <si>
    <t>T10_V2</t>
  </si>
  <si>
    <t>T12_R5:R9</t>
  </si>
  <si>
    <t>V týchto riadkoch sa uvedú sumy zodpovedajúce čerpaniu podľa štandardných podpoložiek položky 713 ekonomickej klasifikácie.</t>
  </si>
  <si>
    <t xml:space="preserve">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 </t>
  </si>
  <si>
    <r>
      <t xml:space="preserve">Stav fondu k 1.1. kalendárneho roku </t>
    </r>
    <r>
      <rPr>
        <sz val="12"/>
        <rFont val="Times New Roman"/>
        <family val="1"/>
        <charset val="238"/>
      </rPr>
      <t>[R1_SB = R12_SA ...]</t>
    </r>
  </si>
  <si>
    <t>Čerpanie fondu k 31. 12. kalendárneho roku</t>
  </si>
  <si>
    <t>Spolu</t>
  </si>
  <si>
    <t>Dotácia / program</t>
  </si>
  <si>
    <t>Číslo riadku</t>
  </si>
  <si>
    <t>Tabuľka 2</t>
  </si>
  <si>
    <t>Tabuľka 3</t>
  </si>
  <si>
    <t>Tabuľka 4</t>
  </si>
  <si>
    <t>Tabuľka 5</t>
  </si>
  <si>
    <t>Tabuľka 6</t>
  </si>
  <si>
    <t>Tabuľka 7</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</si>
  <si>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</si>
  <si>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Dotácia spolu</t>
  </si>
  <si>
    <t>Stav fondu reprodukcie k 1.1.</t>
  </si>
  <si>
    <t>T3_V2</t>
  </si>
  <si>
    <t>T5_V2</t>
  </si>
  <si>
    <t>T2_V1</t>
  </si>
  <si>
    <t>T2_R1, R1a,...</t>
  </si>
  <si>
    <t>T2_R2, R2a...</t>
  </si>
  <si>
    <t>T2_R3, R3a...</t>
  </si>
  <si>
    <t>T2_R4, R4a...</t>
  </si>
  <si>
    <t xml:space="preserve">- účelová dotácia v danom kalendárnom roku </t>
  </si>
  <si>
    <t>T1_V1</t>
  </si>
  <si>
    <t>Kód vysvetlivky</t>
  </si>
  <si>
    <t>SPOL_1</t>
  </si>
  <si>
    <t>SPOL_2</t>
  </si>
  <si>
    <t>Dotácie spolu</t>
  </si>
  <si>
    <t xml:space="preserve">Bežná dotácia na úlohy budúcich období </t>
  </si>
  <si>
    <t>Čerpanie z úveru</t>
  </si>
  <si>
    <t>Celkové výdavky na obstaranie a technické zhodnotenie dlhodobého majetku</t>
  </si>
  <si>
    <t>Počet zamestnancov platených z prostriedkov štátneho rozpočtu</t>
  </si>
  <si>
    <t>Počet zamestnancov platených z iných zdrojov</t>
  </si>
  <si>
    <t xml:space="preserve">Kategória zamestnancov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</si>
  <si>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</si>
  <si>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</si>
  <si>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</si>
  <si>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</si>
  <si>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zamestnanci zaradení na rektorátoch</t>
  </si>
  <si>
    <t xml:space="preserve">- rezervného fondu (účet 656 100) </t>
  </si>
  <si>
    <t xml:space="preserve">2)   Výnosy z Fondu reprodukcie možno účtovať len v súvislosti s krytím nákladov na vedenie príslušného bankového účtu a nákladov vyplývajúcich z kurzových strát
      v zmysle  16a ods. 8 zákona. </t>
  </si>
  <si>
    <t>T5_R88-R91</t>
  </si>
  <si>
    <t>Údaje v T5 sú rozšírené o tvorbu fondov</t>
  </si>
  <si>
    <t xml:space="preserve">    - dohody o brigádnickej práci študentov (účet 521 011)</t>
  </si>
  <si>
    <t>T9_V2</t>
  </si>
  <si>
    <t>4a</t>
  </si>
  <si>
    <t xml:space="preserve">Základ pre prídel do štipendijného fondu </t>
  </si>
  <si>
    <t>Nákup strojov, prístrojov, zariadení, techniky a náradia [SUM(R5:R9)]</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</si>
  <si>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</si>
  <si>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Priemerné štipendium na 1 študenta na mesiac </t>
    </r>
    <r>
      <rPr>
        <sz val="12"/>
        <rFont val="Times New Roman"/>
        <family val="1"/>
        <charset val="238"/>
      </rPr>
      <t xml:space="preserve"> [R1_SA/R2_SB resp. R1_SC/R2_SD] </t>
    </r>
  </si>
  <si>
    <r>
      <t xml:space="preserve">Výnos z dotácie zo štátneho rozpočtu na študentské jedálne spolu </t>
    </r>
    <r>
      <rPr>
        <sz val="12"/>
        <rFont val="Times New Roman"/>
        <family val="1"/>
      </rPr>
      <t>[R6+R7-R8]</t>
    </r>
  </si>
  <si>
    <t>Tabuľka č. 4 poskytuje informácie o výnosoch verejnej vysokej školy zo školného a z poplatkov spojených so štúdiom. Požadované údaje sa dotýkajú hlavnej činnosti vysokej školy.</t>
  </si>
  <si>
    <t>T6_R2:R6</t>
  </si>
  <si>
    <t>T6_R7</t>
  </si>
  <si>
    <t>T6_R10, R11</t>
  </si>
  <si>
    <t>T6_R12</t>
  </si>
  <si>
    <t>T6_R15</t>
  </si>
  <si>
    <t>T6_R15a....</t>
  </si>
  <si>
    <t>T8_V1</t>
  </si>
  <si>
    <t>T19_V1</t>
  </si>
  <si>
    <r>
      <t xml:space="preserve">Tržby za vlastné výrobky (účet 601) </t>
    </r>
    <r>
      <rPr>
        <sz val="12"/>
        <rFont val="Times New Roman"/>
        <family val="1"/>
      </rPr>
      <t>[SUM(R2:R5)]</t>
    </r>
  </si>
  <si>
    <t>Výnosy z krátkodobého finančného majetku  (účet 655)</t>
  </si>
  <si>
    <t>Zdroje na obstaranie a technické zhodnotenie dlhodobého majetku z úverov</t>
  </si>
  <si>
    <t xml:space="preserve">Dotácia na kapitálové výdavky zo štátneho rozpočtu </t>
  </si>
  <si>
    <r>
      <t>Ostatné domáce príjmy s charakterom dotácie</t>
    </r>
    <r>
      <rPr>
        <sz val="12"/>
        <rFont val="Times New Roman"/>
        <family val="1"/>
      </rPr>
      <t xml:space="preserve"> [SUM(R3a:R3...)]</t>
    </r>
  </si>
  <si>
    <r>
      <t>Príjmy zo zahraničia majúce charakter dotácie</t>
    </r>
    <r>
      <rPr>
        <sz val="12"/>
        <rFont val="Times New Roman"/>
        <family val="1"/>
      </rPr>
      <t xml:space="preserve"> [SUM(R4a:R4...)]</t>
    </r>
  </si>
  <si>
    <t>Tabuľka č. 8 poskytuje informácie  o príjmoch a výdavkoch (cash) na sociálne štipendiá zo štátneho rozpočtu podľa § 96 zákona a o počte študentov poberajúcich sociálne štipendiá.</t>
  </si>
  <si>
    <t>T10_R6_SA</t>
  </si>
  <si>
    <t>- Podprogram 077 11</t>
  </si>
  <si>
    <t xml:space="preserve">   - Prvok 077 12 01</t>
  </si>
  <si>
    <t xml:space="preserve">   - Prvok 077 12 02</t>
  </si>
  <si>
    <t xml:space="preserve">   - Prvok 077 12 03</t>
  </si>
  <si>
    <t xml:space="preserve">   - Prvok 077 12 04</t>
  </si>
  <si>
    <r>
      <t xml:space="preserve">Priemerný  prepočítaný počet ubytovaných študentov </t>
    </r>
    <r>
      <rPr>
        <sz val="12"/>
        <rFont val="Times New Roman"/>
        <family val="1"/>
        <charset val="238"/>
      </rPr>
      <t>[(R2</t>
    </r>
    <r>
      <rPr>
        <sz val="12"/>
        <rFont val="Times New Roman"/>
        <family val="1"/>
        <charset val="238"/>
      </rPr>
      <t>/12]</t>
    </r>
  </si>
  <si>
    <t xml:space="preserve">T18_V1 </t>
  </si>
  <si>
    <t xml:space="preserve">Počet študentov poberajúcich sociálne štipendium </t>
  </si>
  <si>
    <t xml:space="preserve">    - bežný účet pre študentské domovy</t>
  </si>
  <si>
    <t xml:space="preserve">    - bežný účet pre študentské jedálne</t>
  </si>
  <si>
    <t>- vysokoškolské podniky</t>
  </si>
  <si>
    <r>
      <t>Výnosy</t>
    </r>
    <r>
      <rPr>
        <b/>
        <vertAlign val="superscript"/>
        <sz val="12"/>
        <rFont val="Times New Roman"/>
        <family val="1"/>
        <charset val="238"/>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charset val="238"/>
      </rPr>
      <t xml:space="preserve">[R2+R5]  </t>
    </r>
  </si>
  <si>
    <t>Výskumní pracovníci alebo umeleckí pracovníci</t>
  </si>
  <si>
    <t>15a</t>
  </si>
  <si>
    <r>
      <t>Vysokoškolskí učitelia spolu</t>
    </r>
    <r>
      <rPr>
        <sz val="12"/>
        <rFont val="Times New Roman"/>
        <family val="1"/>
      </rPr>
      <t xml:space="preserve"> [SUM(R2:</t>
    </r>
    <r>
      <rPr>
        <sz val="12"/>
        <rFont val="Times New Roman"/>
        <family val="1"/>
        <charset val="238"/>
      </rPr>
      <t>R6</t>
    </r>
    <r>
      <rPr>
        <sz val="12"/>
        <rFont val="Times New Roman"/>
        <family val="1"/>
      </rPr>
      <t>)]</t>
    </r>
  </si>
  <si>
    <r>
      <t>Administratívni zamestnanci spolu</t>
    </r>
    <r>
      <rPr>
        <sz val="12"/>
        <rFont val="Times New Roman"/>
        <family val="1"/>
      </rPr>
      <t xml:space="preserve"> [SUM(R10:R12)]                         </t>
    </r>
  </si>
  <si>
    <t>T21_V1</t>
  </si>
  <si>
    <t>Nákup budov a stavieb</t>
  </si>
  <si>
    <t>A</t>
  </si>
  <si>
    <t>B</t>
  </si>
  <si>
    <t>C</t>
  </si>
  <si>
    <t>E</t>
  </si>
  <si>
    <t>F</t>
  </si>
  <si>
    <t>G</t>
  </si>
  <si>
    <t>H</t>
  </si>
  <si>
    <t>I</t>
  </si>
  <si>
    <t>Vysvetlivka</t>
  </si>
  <si>
    <t>D</t>
  </si>
  <si>
    <t>Bankový účet</t>
  </si>
  <si>
    <t>T10_V1</t>
  </si>
  <si>
    <t>T4_V1</t>
  </si>
  <si>
    <t xml:space="preserve">Ostatné dane a poplatky (účet 538) </t>
  </si>
  <si>
    <t>Realizácia stavieb a ich technického zhodnotenia</t>
  </si>
  <si>
    <t>- ostatné tržby za vlastné výrobky</t>
  </si>
  <si>
    <t>- študentské domovy</t>
  </si>
  <si>
    <t>z toho:</t>
  </si>
  <si>
    <t>Bežné dotácie</t>
  </si>
  <si>
    <t>Kapitálové dotácie</t>
  </si>
  <si>
    <r>
      <t>Spolu</t>
    </r>
    <r>
      <rPr>
        <sz val="12"/>
        <rFont val="Times New Roman"/>
        <family val="1"/>
      </rPr>
      <t xml:space="preserve"> [R1+R2+R3+R4]</t>
    </r>
  </si>
  <si>
    <t>Objem zdrojov</t>
  </si>
  <si>
    <t xml:space="preserve">Nákup ostatného dlhodobého majetku </t>
  </si>
  <si>
    <t>Ostatné fondy</t>
  </si>
  <si>
    <t>Účty mimo Štátnej pokladnice spolu</t>
  </si>
  <si>
    <t>Tabuľka 1</t>
  </si>
  <si>
    <t>T6_SA, SB, SC</t>
  </si>
  <si>
    <t>T16_R1</t>
  </si>
  <si>
    <t>Verejná vysoká škola tu uvedie zostatky finančných prostriedkov podľa jednotlivých skupín účtov.</t>
  </si>
  <si>
    <t>T16_R5</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</si>
  <si>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</si>
  <si>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X</t>
  </si>
  <si>
    <t>- tvorba fondu z odpisov</t>
  </si>
  <si>
    <t>- tvorba fondu prevodom z rezervného fondu</t>
  </si>
  <si>
    <t>- tvorba fondu z darov a z dedičstva</t>
  </si>
  <si>
    <t>1a</t>
  </si>
  <si>
    <t>2a</t>
  </si>
  <si>
    <t>3a</t>
  </si>
  <si>
    <r>
      <t>Zamestnanci osobitne financovaných súčastí verejnej vysokej školy (špecifiká) z R1, R7, R9, R13, R14  spolu</t>
    </r>
    <r>
      <rPr>
        <sz val="12"/>
        <rFont val="Times New Roman"/>
        <family val="1"/>
      </rPr>
      <t xml:space="preserve"> [SUM(R15a:R15...)]                                                </t>
    </r>
  </si>
  <si>
    <r>
      <t xml:space="preserve">Spolu </t>
    </r>
    <r>
      <rPr>
        <sz val="12"/>
        <rFont val="Times New Roman"/>
        <family val="1"/>
      </rPr>
      <t>[R1+R7+R9+R13+R14+R16+R17]</t>
    </r>
  </si>
  <si>
    <t>Tržby z predaja materiálu (účet 654)</t>
  </si>
  <si>
    <t>Spotreba ostatných neskladovateľných dodávok (účet 503)</t>
  </si>
  <si>
    <t>Náklady na reprezentáciu (účet 513)</t>
  </si>
  <si>
    <t>Fondy spolu</t>
  </si>
  <si>
    <t>T13_V2</t>
  </si>
  <si>
    <t>Verejná vysoká škola tu uvedie zostatok finančných prostriedkov na bežných účtoch neuvedených v riadkoch R6:R8.</t>
  </si>
  <si>
    <t>Položka</t>
  </si>
  <si>
    <t>Hlavná činnosť</t>
  </si>
  <si>
    <t>Podnikateľská činnosť</t>
  </si>
  <si>
    <t>Rezervný fond</t>
  </si>
  <si>
    <t>Fond reprodukcie</t>
  </si>
  <si>
    <t>Štipendijný fond</t>
  </si>
  <si>
    <t>Návrh na prídel do štipendijného fondu</t>
  </si>
  <si>
    <t>Pokuty a penále (účet 641+642)</t>
  </si>
  <si>
    <t>Platby za odpísané pohľadávky  (účet 643)</t>
  </si>
  <si>
    <t>Kurzové zisky  (účet 645)</t>
  </si>
  <si>
    <t>v tom:</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</si>
  <si>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</si>
  <si>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</si>
  <si>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t>T6_V2</t>
  </si>
  <si>
    <t>T13_V1</t>
  </si>
  <si>
    <t>T13_R1</t>
  </si>
  <si>
    <t>T18_V1</t>
  </si>
  <si>
    <t>Tržby z predaja dlhodobého NM a HM (účet 651)</t>
  </si>
  <si>
    <t>Výnosy z precenenia cenných papierov (účet 657)</t>
  </si>
  <si>
    <t>- interiérové vybavenie  (713 001)</t>
  </si>
  <si>
    <t>-  výpočtová technika  (713 002)</t>
  </si>
  <si>
    <t xml:space="preserve"> - prevádzkové stroje, prístroje, zariadenia, technika a náradie (713 004)</t>
  </si>
  <si>
    <t xml:space="preserve">  - špeciálne stroje, prístroje, zariadenia, technika, náradie a materiál  (713 005)</t>
  </si>
  <si>
    <t>Počty ubytovaných</t>
  </si>
  <si>
    <t>Ostatné výnosy zo študentských domovov</t>
  </si>
  <si>
    <t>1) výnosy a náklady z podnikateľskej činnosti sa neuvádzajú</t>
  </si>
  <si>
    <t>Výnosy z poplatkov za ubytovanie od študentov počas výučbového obdobia (10 mesiacov)</t>
  </si>
  <si>
    <t>1) výnosy a náklady z podnikateľskej činnosti sa neuvádzajú, neuvádzajú sa ani výnosy a náklady súvisiace so stravovaním zamestnancov</t>
  </si>
  <si>
    <t>- tržby za stravné lístky študentov</t>
  </si>
  <si>
    <t>- ostatné tržby súvisiace so stravovaním študentov</t>
  </si>
  <si>
    <r>
      <t>Tržby jedální súvisiace so stravovaním študentov v kalendárnom roku spolu</t>
    </r>
    <r>
      <rPr>
        <sz val="12"/>
        <rFont val="Times New Roman"/>
        <family val="1"/>
      </rPr>
      <t xml:space="preserve"> [R3+R4]</t>
    </r>
  </si>
  <si>
    <r>
      <t xml:space="preserve"> - náklady na jedlá študentov</t>
    </r>
    <r>
      <rPr>
        <vertAlign val="superscript"/>
        <sz val="12"/>
        <rFont val="Times New Roman"/>
        <family val="1"/>
        <charset val="238"/>
      </rPr>
      <t>3)</t>
    </r>
  </si>
  <si>
    <r>
      <t>Dotácia na uskutočňovanie akreditovaných študijných programov</t>
    </r>
    <r>
      <rPr>
        <sz val="12"/>
        <rFont val="Times New Roman"/>
        <family val="1"/>
      </rPr>
      <t xml:space="preserve"> [R2]</t>
    </r>
  </si>
  <si>
    <r>
      <t>Dotácia na výskumnú, vývojovú alebo umeleckú činnosť</t>
    </r>
    <r>
      <rPr>
        <sz val="12"/>
        <rFont val="Times New Roman"/>
        <family val="1"/>
      </rPr>
      <t xml:space="preserve"> [R4+R5+R6+R7+R8]</t>
    </r>
  </si>
  <si>
    <r>
      <t>Dotácia na rozvoj vysokej školy</t>
    </r>
    <r>
      <rPr>
        <sz val="12"/>
        <rFont val="Times New Roman"/>
        <family val="1"/>
      </rPr>
      <t xml:space="preserve"> [R10]</t>
    </r>
  </si>
  <si>
    <r>
      <t>Dotácia na sociálnu podporu študentov</t>
    </r>
    <r>
      <rPr>
        <sz val="12"/>
        <rFont val="Times New Roman"/>
        <family val="1"/>
      </rPr>
      <t xml:space="preserve"> [R12+R13+R14]</t>
    </r>
  </si>
  <si>
    <r>
      <t>Spolu</t>
    </r>
    <r>
      <rPr>
        <sz val="12"/>
        <rFont val="Times New Roman"/>
        <family val="1"/>
      </rPr>
      <t xml:space="preserve"> [R1+R3+R9+R11]</t>
    </r>
  </si>
  <si>
    <t>T10_V3</t>
  </si>
  <si>
    <t xml:space="preserve">sociálne štipendiá </t>
  </si>
  <si>
    <t>študentské domovy</t>
  </si>
  <si>
    <t>študentské jedálne</t>
  </si>
  <si>
    <t xml:space="preserve">zdroje obstarania a technického zhodnotenia majetku </t>
  </si>
  <si>
    <t>nadrezortná veda a technika</t>
  </si>
  <si>
    <t>Výnosy z poplatkov za ubytovanie od študentov počas hlavných prázdnin (od interných doktorandov) a počty ubytovaných študentov</t>
  </si>
  <si>
    <r>
      <t xml:space="preserve">Výnosy zo študentských domovov v kalendárnom roku spolu </t>
    </r>
    <r>
      <rPr>
        <sz val="12"/>
        <rFont val="Times New Roman"/>
        <family val="1"/>
      </rPr>
      <t>[SUM(R4:R7)]</t>
    </r>
  </si>
  <si>
    <r>
      <t xml:space="preserve">Náklady študentských domovov  spolu </t>
    </r>
    <r>
      <rPr>
        <sz val="12"/>
        <rFont val="Times New Roman"/>
        <family val="1"/>
      </rPr>
      <t>[R10+R11]</t>
    </r>
  </si>
  <si>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</si>
  <si>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</si>
  <si>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 xml:space="preserve">Daň z motorových vozidiel (účet 531) </t>
  </si>
  <si>
    <t>Nákup pozemkov a nehmotných aktív</t>
  </si>
  <si>
    <t xml:space="preserve">2) V stĺpcoch B a D sa uvádza celkový (fyzický) počet študentov, ktorým bolo v príslušnom kalendárnom roku poskytnuté sociálne štipendium bez ohľadu na počet mesiacov. </t>
  </si>
  <si>
    <t xml:space="preserve">                                                                                                                                                                                                                                                                                                                                                                                                                                                                                                                                                                                                                                                                                                                                                                                                                                                                                                                                                                                                                                                                                                                                                                                                                                                                                                                                                                                                                                                                                                                                                                                                                                                                                                                                                                                                                                                                                                                                                                                                                                                                                                                                                                                                                                                                                                                                                                                                                                                                                                                                                                                                                                                                                                                                                                                                                                                                                                                                                                                                                                                                                                                                                                                                                                                                                                                                                                                                                                                                                                                                                                                                                                                                                                                                                                                                                                                                                                                                                                                                                                                                                                                                                                                                                                                                                                                                                                                                                                                                                                                                                                                          </t>
  </si>
  <si>
    <t xml:space="preserve">  </t>
  </si>
  <si>
    <r>
      <t xml:space="preserve">- tvorba fondu z hospodárskeho výsledku (účet 413  111)  </t>
    </r>
    <r>
      <rPr>
        <vertAlign val="superscript"/>
        <sz val="12"/>
        <rFont val="Times New Roman"/>
        <family val="1"/>
        <charset val="238"/>
      </rPr>
      <t xml:space="preserve">1) </t>
    </r>
  </si>
  <si>
    <t>- tvorba fondu prevodom z rezervného fondu (účet  413 114)</t>
  </si>
  <si>
    <t>- tvorba fondu z darov a z dedičstva (účet 413 112)</t>
  </si>
  <si>
    <t>- tvorba fondu z odpisov (účet 413 116)</t>
  </si>
  <si>
    <r>
      <t xml:space="preserve">- ostatná tvorba (účet 413 113) </t>
    </r>
    <r>
      <rPr>
        <vertAlign val="superscript"/>
        <sz val="12"/>
        <rFont val="Times New Roman"/>
        <family val="1"/>
        <charset val="238"/>
      </rPr>
      <t xml:space="preserve">2) </t>
    </r>
  </si>
  <si>
    <t>1b</t>
  </si>
  <si>
    <t>2b</t>
  </si>
  <si>
    <t>3b</t>
  </si>
  <si>
    <t>4b</t>
  </si>
  <si>
    <t>15b</t>
  </si>
  <si>
    <t>15c</t>
  </si>
  <si>
    <t>15d</t>
  </si>
  <si>
    <t xml:space="preserve">Názov verejnej vysokej školy: </t>
  </si>
  <si>
    <t xml:space="preserve">    - bežný účet na riešenie úloh vedy a
      výskumu  zo SR, resp.zahraničia </t>
  </si>
  <si>
    <t>T10_R10</t>
  </si>
  <si>
    <t>bez zmien</t>
  </si>
  <si>
    <t>Priemerný mesačný náklad na doktoranda</t>
  </si>
  <si>
    <t xml:space="preserve"> - Podprogram 06K 12            </t>
  </si>
  <si>
    <t>T9_R1_SC_SD</t>
  </si>
  <si>
    <t>8a</t>
  </si>
  <si>
    <r>
      <t xml:space="preserve">Program 06K </t>
    </r>
    <r>
      <rPr>
        <sz val="12"/>
        <rFont val="Times New Roman"/>
        <family val="1"/>
        <charset val="238"/>
      </rPr>
      <t>[SUM(R2+R3+R4+R5)]</t>
    </r>
  </si>
  <si>
    <t>Ostatné dotácie [SUM(R8a..R8x)]</t>
  </si>
  <si>
    <t>Účet</t>
  </si>
  <si>
    <t>Polož. výkaz. NUJ</t>
  </si>
  <si>
    <t>Čislo riadku</t>
  </si>
  <si>
    <t>A. NEOBEŽNÝ MAJETOK SPOLU r.002+r.009+r.021</t>
  </si>
  <si>
    <t>001</t>
  </si>
  <si>
    <t>1. Dlhodobý nehmotný majetok r.003 až r.008</t>
  </si>
  <si>
    <t>002</t>
  </si>
  <si>
    <t>Nehmotné výsledky z vývojovej a obdob.činnosti 012-(072+091A</t>
  </si>
  <si>
    <t>003</t>
  </si>
  <si>
    <t>Softvér 013-(073+091AÚ)</t>
  </si>
  <si>
    <t>004</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</si>
  <si>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</si>
  <si>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</si>
  <si>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</si>
  <si>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</si>
  <si>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</si>
  <si>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</si>
  <si>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</si>
  <si>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</si>
  <si>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</si>
  <si>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</si>
  <si>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</si>
  <si>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</si>
  <si>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</si>
  <si>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</si>
  <si>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</si>
  <si>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</si>
  <si>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</si>
  <si>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</si>
  <si>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</si>
  <si>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</si>
  <si>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</si>
  <si>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</si>
  <si>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</si>
  <si>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</si>
  <si>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</si>
  <si>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</si>
  <si>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</si>
  <si>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</si>
  <si>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</si>
  <si>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</si>
  <si>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</si>
  <si>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</si>
  <si>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</si>
  <si>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</si>
  <si>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</si>
  <si>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</si>
  <si>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</si>
  <si>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</si>
  <si>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</si>
  <si>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</si>
  <si>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</si>
  <si>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</si>
  <si>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</si>
  <si>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</si>
  <si>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</si>
  <si>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</si>
  <si>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</si>
  <si>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</si>
  <si>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</si>
  <si>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</si>
  <si>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</si>
  <si>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</si>
  <si>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</si>
  <si>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</si>
  <si>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</si>
  <si>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</si>
  <si>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</si>
  <si>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</si>
  <si>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</si>
  <si>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</si>
  <si>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</si>
  <si>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</si>
  <si>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</si>
  <si>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</si>
  <si>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</si>
  <si>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</si>
  <si>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</si>
  <si>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</si>
  <si>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</si>
  <si>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</si>
  <si>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</si>
  <si>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</si>
  <si>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</si>
  <si>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</si>
  <si>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</si>
  <si>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</si>
  <si>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</si>
  <si>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</si>
  <si>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</si>
  <si>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</si>
  <si>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</si>
  <si>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</si>
  <si>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</si>
  <si>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</si>
  <si>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</si>
  <si>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</si>
  <si>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</si>
  <si>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</si>
  <si>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</si>
  <si>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</si>
  <si>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</si>
  <si>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</si>
  <si>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</si>
  <si>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</si>
  <si>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</si>
  <si>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</si>
  <si>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</si>
  <si>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</si>
  <si>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</si>
  <si>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</si>
  <si>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</si>
  <si>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</si>
  <si>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</si>
  <si>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</si>
  <si>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</si>
  <si>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</si>
  <si>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</si>
  <si>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</si>
  <si>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</si>
  <si>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Korekcia</t>
  </si>
  <si>
    <t>Netto</t>
  </si>
  <si>
    <t>Predch. účt. obdobie</t>
  </si>
  <si>
    <t>Tabuľka č. 24: Súvaha - Strana aktív</t>
  </si>
  <si>
    <t xml:space="preserve">   Oceniteľné práva 014-(074+091AÚ)</t>
  </si>
  <si>
    <t xml:space="preserve"> Brutto
(v Eur)</t>
  </si>
  <si>
    <t>T22_V1</t>
  </si>
  <si>
    <t>T23_V1</t>
  </si>
  <si>
    <t>Tabuľka 22</t>
  </si>
  <si>
    <t>Tabuľka 23</t>
  </si>
  <si>
    <t>Tabuľka č. 6 poskytuje informácie o počte a štruktúre zamestnancov a objeme nákladov na mzdy verejnej vysokej školy (bez odvodov).</t>
  </si>
  <si>
    <t>Číslo účtu</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</si>
  <si>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</si>
  <si>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</si>
  <si>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</si>
  <si>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</si>
  <si>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</si>
  <si>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</si>
  <si>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</si>
  <si>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</si>
  <si>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</si>
  <si>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</si>
  <si>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</si>
  <si>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</si>
  <si>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</si>
  <si>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</si>
  <si>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</si>
  <si>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</si>
  <si>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Zákonné soc. poistenie a zdr.pois.</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</si>
  <si>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</si>
  <si>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</si>
  <si>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</si>
  <si>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</si>
  <si>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</si>
  <si>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</si>
  <si>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</si>
  <si>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</si>
  <si>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</si>
  <si>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</si>
  <si>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</si>
  <si>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</si>
  <si>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</si>
  <si>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Zmluvné pokuty a penále</t>
  </si>
  <si>
    <t>16</t>
  </si>
  <si>
    <t>Ostatné pokuty a penále</t>
  </si>
  <si>
    <t>17</t>
  </si>
  <si>
    <t>Odpísanie pohľadávky</t>
  </si>
  <si>
    <t>18</t>
  </si>
  <si>
    <t>Úroky</t>
  </si>
  <si>
    <t>19</t>
  </si>
  <si>
    <t>Kurzové straty</t>
  </si>
  <si>
    <t>20</t>
  </si>
  <si>
    <t>Dary</t>
  </si>
  <si>
    <t>21</t>
  </si>
  <si>
    <t>Osobitné náklady</t>
  </si>
  <si>
    <t>22</t>
  </si>
  <si>
    <t>Manká a škody</t>
  </si>
  <si>
    <t>23</t>
  </si>
  <si>
    <t>Iné ostatné náklady</t>
  </si>
  <si>
    <t>24</t>
  </si>
  <si>
    <t>Odpisy DNM a DHM</t>
  </si>
  <si>
    <t>25</t>
  </si>
  <si>
    <t>26</t>
  </si>
  <si>
    <t>Predané cenné papiere</t>
  </si>
  <si>
    <t>27</t>
  </si>
  <si>
    <t>Predaný materiál</t>
  </si>
  <si>
    <t>28</t>
  </si>
  <si>
    <t>Náklady na krátkod. finančný maj.</t>
  </si>
  <si>
    <t>29</t>
  </si>
  <si>
    <t>Tvorba fondov</t>
  </si>
  <si>
    <t>30</t>
  </si>
  <si>
    <t xml:space="preserve">Náklady na precenenie cen.pap. </t>
  </si>
  <si>
    <t>31</t>
  </si>
  <si>
    <t>Tvorba a zúčt. opravných položiek</t>
  </si>
  <si>
    <t>32</t>
  </si>
  <si>
    <t>33</t>
  </si>
  <si>
    <t>Poskytnuté príspevky org. zlož.</t>
  </si>
  <si>
    <t>34</t>
  </si>
  <si>
    <t>Poskyt. príspevky iným účt. jednot.</t>
  </si>
  <si>
    <t>35</t>
  </si>
  <si>
    <t>Poskytnuté príspevky fyz. osobám</t>
  </si>
  <si>
    <t>36</t>
  </si>
  <si>
    <t>Poskyt. príspevky z verejnej zbierky</t>
  </si>
  <si>
    <t>37</t>
  </si>
  <si>
    <t>38</t>
  </si>
  <si>
    <t>Tržby za vlastné výrobky</t>
  </si>
  <si>
    <t>39</t>
  </si>
  <si>
    <t>Tržby z predaja služieb</t>
  </si>
  <si>
    <t>40</t>
  </si>
  <si>
    <t>Tržby za predaný tovar</t>
  </si>
  <si>
    <t>41</t>
  </si>
  <si>
    <t>42</t>
  </si>
  <si>
    <t>Zmena stavu zásob polotovarov</t>
  </si>
  <si>
    <t>43</t>
  </si>
  <si>
    <t>Zmena stavu zásob výrobkov</t>
  </si>
  <si>
    <t>44</t>
  </si>
  <si>
    <t>Zmena stavu zásob zvierat</t>
  </si>
  <si>
    <t>45</t>
  </si>
  <si>
    <t>Aktivácia materiálu a tovaru</t>
  </si>
  <si>
    <t>46</t>
  </si>
  <si>
    <t>Aktivácia vnútroorganizačných služieb</t>
  </si>
  <si>
    <t>47</t>
  </si>
  <si>
    <t>Aktivácia dlhodobého nehmot. majetku</t>
  </si>
  <si>
    <t>48</t>
  </si>
  <si>
    <t>Aktivácia dlhodobého hmotného majet.</t>
  </si>
  <si>
    <t>49</t>
  </si>
  <si>
    <t>50</t>
  </si>
  <si>
    <t>51</t>
  </si>
  <si>
    <t>Platby za odpísané pohľadávky</t>
  </si>
  <si>
    <t>52</t>
  </si>
  <si>
    <t>53</t>
  </si>
  <si>
    <t>Kurzové zisky</t>
  </si>
  <si>
    <t>54</t>
  </si>
  <si>
    <t>Prijaté dary</t>
  </si>
  <si>
    <t>55</t>
  </si>
  <si>
    <t>Osobitné výnosy</t>
  </si>
  <si>
    <t>56</t>
  </si>
  <si>
    <t>Zákonné poplatky</t>
  </si>
  <si>
    <t>57</t>
  </si>
  <si>
    <t>Iné ostatné výnosy</t>
  </si>
  <si>
    <t>58</t>
  </si>
  <si>
    <t>Tržby z predaja dlhodobého majetku</t>
  </si>
  <si>
    <t>59</t>
  </si>
  <si>
    <t>Výnosy z dlhodobého finančného maj.</t>
  </si>
  <si>
    <t>60</t>
  </si>
  <si>
    <t>Tržby z predaja cenných papierov a pod.</t>
  </si>
  <si>
    <t>61</t>
  </si>
  <si>
    <t>Tržby z predaja materiálu</t>
  </si>
  <si>
    <t>62</t>
  </si>
  <si>
    <t>Výnosy z krátkod. finančného majetku</t>
  </si>
  <si>
    <t>63</t>
  </si>
  <si>
    <t>Výnosy z použitia fondu</t>
  </si>
  <si>
    <t>64</t>
  </si>
  <si>
    <t>Výnosy z precenenia cenných papierov</t>
  </si>
  <si>
    <t>65</t>
  </si>
  <si>
    <t>Výnosy z nájmu majetku</t>
  </si>
  <si>
    <t>66</t>
  </si>
  <si>
    <t>Prijaté príspevky od organizačných zložiek</t>
  </si>
  <si>
    <t>67</t>
  </si>
  <si>
    <t>Prijaté príspevky od iných organizácií</t>
  </si>
  <si>
    <t>68</t>
  </si>
  <si>
    <t>Prijaté príspevky od fyzických osôb</t>
  </si>
  <si>
    <t>69</t>
  </si>
  <si>
    <t>Prijaté členské príspevky</t>
  </si>
  <si>
    <t>70</t>
  </si>
  <si>
    <t>Príspevky z podielu zaplatenej dane</t>
  </si>
  <si>
    <t>71</t>
  </si>
  <si>
    <t>Prijaté príspevky z verejných zbierok</t>
  </si>
  <si>
    <t>72</t>
  </si>
  <si>
    <t>Dotácie</t>
  </si>
  <si>
    <t>73</t>
  </si>
  <si>
    <t>Účtová trieda 6 spolu r.39 až r. 73</t>
  </si>
  <si>
    <t>74</t>
  </si>
  <si>
    <t>Výsledok hospodárenia pred zdanením r.74-r.38</t>
  </si>
  <si>
    <t>75</t>
  </si>
  <si>
    <t>Daň z príjmov</t>
  </si>
  <si>
    <t>76</t>
  </si>
  <si>
    <t>Dodatočné odvody dane z príjmov</t>
  </si>
  <si>
    <t>77</t>
  </si>
  <si>
    <t xml:space="preserve">Výsledok hospod.  po zdanení r. 75-(r.76 + r.77) </t>
  </si>
  <si>
    <t>78</t>
  </si>
  <si>
    <t>výdavky na obstaranie a technické zhodnotenie majetku</t>
  </si>
  <si>
    <t>štipendiá z vlastných zdrojov</t>
  </si>
  <si>
    <t xml:space="preserve">motivačné štipendiá  </t>
  </si>
  <si>
    <t>štruktúra účtu 384 - výnosy budúcich období</t>
  </si>
  <si>
    <r>
      <t>Spolu</t>
    </r>
    <r>
      <rPr>
        <sz val="12"/>
        <rFont val="Times New Roman"/>
        <family val="1"/>
      </rPr>
      <t xml:space="preserve"> [R1+R6+R7+R8]</t>
    </r>
  </si>
  <si>
    <t>Súvzťažnosti</t>
  </si>
  <si>
    <r>
      <t xml:space="preserve">2) všetky údaje o výnosoch a nákladoch  sa uvádzajú </t>
    </r>
    <r>
      <rPr>
        <sz val="11"/>
        <rFont val="Times New Roman"/>
        <family val="1"/>
        <charset val="238"/>
      </rPr>
      <t>v Eur</t>
    </r>
  </si>
  <si>
    <t>Zamestnanci platení z dotácie MŠVVaŠ SR</t>
  </si>
  <si>
    <t xml:space="preserve">Tabuľka č. 2 poskytuje informácie o celkovom objeme a štruktúre príjmov z dotácií alebo príjmov majúcich charakter dotácií, ktoré neboli poskytnuté z kapitoly MŠVVaŠ SR. Uvedú sa tu aj dotácie z rozpočtovej kapitoly Úrad vlády SR, určené na riešenie projektov v rámci Finančného mechanizmu EHP a Nórskeho finančného mechanizmu. </t>
  </si>
  <si>
    <t>Je súčtom príjmov VVŠ majúcich charakter dotácií okrem dotácií z kapitoly MŠVVaŠ SR.</t>
  </si>
  <si>
    <t>V stĺpci F uvedie vysoká škola osobitne zo stĺpca E objem nákladov na mzdy krytých z kapitoly MŠVVaŠ SR poskytnutých prostredníctvom dotačnej zmluvy.</t>
  </si>
  <si>
    <t>V stĺpci SA, resp. SC sa uvedú príjmy z dotácie na sociálne štipendiá poskytnuté prostredníctvom  kapitoly MŠVVaŠ SR na základe dotačnej zmluvy v danom kalendárnom roku.</t>
  </si>
  <si>
    <r>
      <t xml:space="preserve">4) uvádzajú sa </t>
    </r>
    <r>
      <rPr>
        <b/>
        <sz val="11"/>
        <rFont val="Times New Roman"/>
        <family val="1"/>
        <charset val="238"/>
      </rPr>
      <t>všetky jedlá vydané študentom v zmluvných zariadeniach</t>
    </r>
    <r>
      <rPr>
        <sz val="11"/>
        <rFont val="Times New Roman"/>
        <family val="1"/>
        <charset val="238"/>
      </rPr>
      <t>, na ktoré sa poskytuje dotácia</t>
    </r>
  </si>
  <si>
    <t>T13_R11_SE(SF)</t>
  </si>
  <si>
    <t xml:space="preserve">Nevyčerpaná dotácia (+) / nedoplatok dotácie (-) k 31. 12. predchádzajúceho roka  
[R4_SC = R6_SA]                         </t>
  </si>
  <si>
    <t>T1_R1:R15</t>
  </si>
  <si>
    <r>
      <t xml:space="preserve">Uvádza sa </t>
    </r>
    <r>
      <rPr>
        <b/>
        <sz val="12"/>
        <rFont val="Times New Roman"/>
        <family val="1"/>
        <charset val="238"/>
      </rPr>
      <t>skutočne poskytnutá</t>
    </r>
    <r>
      <rPr>
        <sz val="12"/>
        <rFont val="Times New Roman"/>
        <family val="1"/>
        <charset val="238"/>
      </rPr>
      <t xml:space="preserve"> dotácia na sociálne a motivačné štipendiá a </t>
    </r>
    <r>
      <rPr>
        <b/>
        <sz val="12"/>
        <rFont val="Times New Roman"/>
        <family val="1"/>
        <charset val="238"/>
      </rPr>
      <t>nie nárok</t>
    </r>
    <r>
      <rPr>
        <sz val="12"/>
        <rFont val="Times New Roman"/>
        <family val="1"/>
        <charset val="238"/>
      </rPr>
      <t xml:space="preserve"> vyplývajúci z potreby štipendií podľa zákona.</t>
    </r>
  </si>
  <si>
    <t>Všeobecná poznámka č. 1</t>
  </si>
  <si>
    <t>doktorandi a doktorandské štipendiá</t>
  </si>
  <si>
    <t>- iné analyticky sledované náklady (účty 501 005-006, 501 013-018, 501 077)</t>
  </si>
  <si>
    <t>86a</t>
  </si>
  <si>
    <t>Projektovaná lôžková kapacita študentského domova k 31. 12. kalendárneho roka (v počte miest)</t>
  </si>
  <si>
    <t>T9_R6_SA_AB</t>
  </si>
  <si>
    <t xml:space="preserve">1) V stĺpcoch B a D sa uvádza prepočítaný počet študentov určený ako počet osobomesiacov, počas ktorých bolo poskytované štipendium </t>
  </si>
  <si>
    <t>2) V stĺpcoch B a D sa uvádza celkový (fyzický) počet študentov, ktorým bolo v príslušnom roku poskytované štipendium .</t>
  </si>
  <si>
    <t>F = A+B+C+D+E</t>
  </si>
  <si>
    <t>J</t>
  </si>
  <si>
    <t>K</t>
  </si>
  <si>
    <t>10a</t>
  </si>
  <si>
    <t>G=A+B+C+D+E+F</t>
  </si>
  <si>
    <r>
      <t xml:space="preserve">Tabuľka č. 1 poskytuje informácie o celkovom objeme a programovej štruktúre príjmov na základe Zmluvy o poskytnutí  dotácií  zo štátneho rozpočtu prostredníctvom kapitoly MŠVVaŠ  na  programe  077.  Dotácie programov 021, 05T, 06K, resp. programov zo štrukturálnych fondov EÚ </t>
    </r>
    <r>
      <rPr>
        <b/>
        <u/>
        <sz val="12"/>
        <rFont val="Times New Roman"/>
        <family val="1"/>
        <charset val="238"/>
      </rPr>
      <t>nie sú</t>
    </r>
    <r>
      <rPr>
        <b/>
        <sz val="12"/>
        <rFont val="Times New Roman"/>
        <family val="1"/>
        <charset val="238"/>
      </rPr>
      <t xml:space="preserve"> súčasťou tejto zmluvy. </t>
    </r>
  </si>
  <si>
    <t>Poskytnuté príspevky z podielu zaplatenej dane</t>
  </si>
  <si>
    <t>Zost. cena predaného DNM a DHM</t>
  </si>
  <si>
    <t>T4_R4</t>
  </si>
  <si>
    <t>Vysoká škola uvedie v samostatnom riadku objem výnosov zo školného za štúdium v externej forme štúdia</t>
  </si>
  <si>
    <t xml:space="preserve">zabezpečenie mobilít v súlade s medzinárodnými zmluvami </t>
  </si>
  <si>
    <t>Peniaze na ceste (účet 261)</t>
  </si>
  <si>
    <r>
      <t xml:space="preserve">Tabuľka č. 22 poskytuje informácie o výkaze ziskov a strát sumár za VVŠ </t>
    </r>
    <r>
      <rPr>
        <b/>
        <sz val="12"/>
        <rFont val="Times New Roman"/>
        <family val="1"/>
        <charset val="238"/>
      </rPr>
      <t xml:space="preserve">za oblasť sociálnej podpory študentov </t>
    </r>
    <r>
      <rPr>
        <sz val="12"/>
        <rFont val="Times New Roman"/>
        <family val="1"/>
        <charset val="238"/>
      </rPr>
      <t xml:space="preserve"> časť </t>
    </r>
    <r>
      <rPr>
        <b/>
        <sz val="12"/>
        <rFont val="Times New Roman"/>
        <family val="1"/>
        <charset val="238"/>
      </rPr>
      <t xml:space="preserve">"Výnosy". </t>
    </r>
    <r>
      <rPr>
        <sz val="12"/>
        <rFont val="Times New Roman"/>
        <family val="1"/>
        <charset val="238"/>
      </rPr>
      <t>Údaje  sa uvádzajú s presnosťou na dve desatinné miesta.</t>
    </r>
  </si>
  <si>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</si>
  <si>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</si>
  <si>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</si>
  <si>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T2</t>
  </si>
  <si>
    <t>T21_R1_SB + T11_R10a_SB - T5_R86a_SC = T21_R1_SH</t>
  </si>
  <si>
    <t>Čerpanie z iných zdrojov</t>
  </si>
  <si>
    <t>T11_R10</t>
  </si>
  <si>
    <t>T11_R10a</t>
  </si>
  <si>
    <t>T11_R13</t>
  </si>
  <si>
    <t>T2_R3</t>
  </si>
  <si>
    <t>V T11_R10a  sa uvádzajú kapitálové výdavky prijaté (cash) z prostriedkov EÚ (štrukturálnych fondov) vrátane spolufinancovania.</t>
  </si>
  <si>
    <t>T11_SB_R11</t>
  </si>
  <si>
    <t>V T11_R11 sa uvádza zostatok z kapitálovej dotácie z predchádzajúceho roku (z dotácií podľa R10 a R10a).</t>
  </si>
  <si>
    <t>T11_SB_R13</t>
  </si>
  <si>
    <t>V T11_R13 sa uvádza objem na obstaranie a technické zhodnotenie dlhodobého majetku z iných zdrojov v danom roku vrátane zostatkov na týchto zdrojoch. 
Patria sem aj dotácie z T2_R2+R3+R4.</t>
  </si>
  <si>
    <t>T11_V2</t>
  </si>
  <si>
    <t>T11_V3</t>
  </si>
  <si>
    <t>T11_V4</t>
  </si>
  <si>
    <t>T11_V5</t>
  </si>
  <si>
    <t>Náklady na mzdy  poskytované z prostriedkov štátneho rozpočtu   (v Eur)</t>
  </si>
  <si>
    <t>Náklady na mzdy poskytované z dotácie MŠVVaŠ SR  (v Eur)</t>
  </si>
  <si>
    <t>Náklady na mzdy poskytované z iných zdrojov 
 (v Eur)</t>
  </si>
  <si>
    <t>Náklady na mzdy spolu
 (v Eur)</t>
  </si>
  <si>
    <t>Finančné prostriedky  
 (v Eur)</t>
  </si>
  <si>
    <r>
      <t xml:space="preserve">Pre účely výpočtu počtu zamestnancov bola použitá metóda </t>
    </r>
    <r>
      <rPr>
        <sz val="12"/>
        <color indexed="8"/>
        <rFont val="Tahoma"/>
        <family val="2"/>
        <charset val="238"/>
      </rPr>
      <t xml:space="preserve">- </t>
    </r>
    <r>
      <rPr>
        <b/>
        <sz val="10"/>
        <color indexed="8"/>
        <rFont val="Tahoma"/>
        <family val="2"/>
        <charset val="238"/>
      </rPr>
      <t>Priemerný evidenčný počet zamestnancov - prepočítaný počet</t>
    </r>
    <r>
      <rPr>
        <sz val="10"/>
        <color indexed="8"/>
        <rFont val="Tahoma"/>
        <family val="2"/>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t>
    </r>
  </si>
  <si>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xml:space="preserve"> Riadky tabuľky s hlavnými údajmi za sledovanú oblasť sú vyznačené tučným písmom. Ak v riadkoch nasledujúcich za takýmto riadkom je uvedený </t>
    </r>
    <r>
      <rPr>
        <b/>
        <u/>
        <sz val="12"/>
        <rFont val="Times New Roman"/>
        <family val="1"/>
        <charset val="238"/>
      </rPr>
      <t xml:space="preserve">podrobnejší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</si>
  <si>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 xml:space="preserve">Údaje v celej tabuľke č.6 musia byť zhodné s údajmi uvedenými vo výkaze o práci vysokých škôl a ostatných organizácií priamo riadených MŠVVaŠ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</si>
  <si>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</si>
  <si>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Tabuľka č. 10 poskytuje informácie o počte vydaných jedál a o nákladoch a výnosoch študentských jedální vrátane nákladov na stravovanie v zmluvných zariadeniach. Uvádzajú sa len výnosy a náklady súvisiace so stravovaním študentov.</t>
  </si>
  <si>
    <t>V prípade zmluvného zariadenia sa uvádzajú len výnosy a náklady na stravovanie študentov, ktoré prechádzajú účtovníctvom vysokej školy.</t>
  </si>
  <si>
    <r>
      <t>Tvorba fondu v kalendárnom roku spolu</t>
    </r>
    <r>
      <rPr>
        <sz val="12"/>
        <color indexed="8"/>
        <rFont val="Times New Roman"/>
        <family val="1"/>
      </rPr>
      <t xml:space="preserve"> SUM(R3:R10) </t>
    </r>
  </si>
  <si>
    <t>- prenos zostatku dotácie do nasledujúceho kalendárneho roku [R6+R7-R15]</t>
  </si>
  <si>
    <t>Náklady na činnosť študentských jedální súvisiace so stravovaním študentov za kalendárny rok</t>
  </si>
  <si>
    <r>
      <t xml:space="preserve">Rozdiel výnosov a nákladov študentských jedální súvisiacich so stravovaním študentov  </t>
    </r>
    <r>
      <rPr>
        <sz val="12"/>
        <rFont val="Times New Roman"/>
        <family val="1"/>
        <charset val="238"/>
      </rPr>
      <t>[R1-R9]</t>
    </r>
  </si>
  <si>
    <r>
      <t xml:space="preserve">Počet vydaných jedál študentom </t>
    </r>
    <r>
      <rPr>
        <b/>
        <vertAlign val="superscript"/>
        <sz val="12"/>
        <rFont val="Times New Roman"/>
        <family val="1"/>
      </rPr>
      <t xml:space="preserve"> </t>
    </r>
    <r>
      <rPr>
        <b/>
        <sz val="12"/>
        <rFont val="Times New Roman"/>
        <family val="1"/>
      </rPr>
      <t xml:space="preserve">v kalendárnom roku  </t>
    </r>
  </si>
  <si>
    <r>
      <t>- počet vydaných jedál študentom v zmluvných zariadeniach</t>
    </r>
    <r>
      <rPr>
        <vertAlign val="superscript"/>
        <sz val="12"/>
        <rFont val="Times New Roman"/>
        <family val="1"/>
        <charset val="238"/>
      </rPr>
      <t xml:space="preserve"> 4)</t>
    </r>
  </si>
  <si>
    <t>T10_R13</t>
  </si>
  <si>
    <t>Uvedie sa projektovaná lôžková kapacita ŠD, nie počet ubytovaných študentov v danom roku.</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</si>
  <si>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</si>
  <si>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príjmy z dotácie  na základe dotačnej zmluvy , len 077</t>
  </si>
  <si>
    <t>výnosy VVŠ</t>
  </si>
  <si>
    <t>výnosy VVŠ zo školného a poplatkov</t>
  </si>
  <si>
    <t>náklady VVŠ</t>
  </si>
  <si>
    <t>náklady na mzdy</t>
  </si>
  <si>
    <t xml:space="preserve">T10_R14 </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</si>
  <si>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</si>
  <si>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t>T13_R4_SD = T5_R86_SC+SD</t>
  </si>
  <si>
    <r>
      <t xml:space="preserve">Nárok na príspevok zo štátneho rozpočtu na jedlá podľa metodiky </t>
    </r>
    <r>
      <rPr>
        <sz val="12"/>
        <rFont val="Times New Roman"/>
        <family val="1"/>
      </rPr>
      <t xml:space="preserve">                                     </t>
    </r>
  </si>
  <si>
    <t>Číslo účtu/Poznámka</t>
  </si>
  <si>
    <t xml:space="preserve"> - štipendiá doktorandov  (účet 549 001, 549 016, 549 017)</t>
  </si>
  <si>
    <r>
      <t xml:space="preserve">Dotácie z kapitol štátneho rozpočtu okrem kapitoly MŠVVaŠ SR </t>
    </r>
    <r>
      <rPr>
        <sz val="12"/>
        <rFont val="Times New Roman"/>
        <family val="1"/>
      </rPr>
      <t xml:space="preserve"> (na zdroji 111) [SUM(R1a:R1...)]</t>
    </r>
  </si>
  <si>
    <t>Nórsky a finančný mechanizmus patrí do R3 (ide o prostriedky poskytnuté Úradom vlády SR, na inom zdroji ako 111)</t>
  </si>
  <si>
    <t>Príjem z dotácie poskytnutej na sociálne štipendiá v rámci dotačnej zmluvy z kapitoly     MŠVVaŠ k 31.12.</t>
  </si>
  <si>
    <r>
      <t xml:space="preserve">z </t>
    </r>
    <r>
      <rPr>
        <b/>
        <sz val="12"/>
        <color indexed="17"/>
        <rFont val="Times New Roman"/>
        <family val="1"/>
        <charset val="238"/>
      </rPr>
      <t>neúčelovej</t>
    </r>
    <r>
      <rPr>
        <b/>
        <sz val="12"/>
        <color indexed="8"/>
        <rFont val="Times New Roman"/>
        <family val="1"/>
        <charset val="238"/>
      </rPr>
      <t xml:space="preserve"> dotácie MŠVVaŠ SR</t>
    </r>
  </si>
  <si>
    <t>E=A+B+C+D</t>
  </si>
  <si>
    <t>Fond na podporu štúdia študentov so špecifickými potrebami</t>
  </si>
  <si>
    <t>Účtová trieda 5 spolu r.01 až r.37</t>
  </si>
  <si>
    <r>
      <t xml:space="preserve">Počet študentov poberajúcich sociálne štipendiá </t>
    </r>
    <r>
      <rPr>
        <b/>
        <sz val="12"/>
        <rFont val="Times New Roman"/>
        <family val="1"/>
        <charset val="238"/>
      </rPr>
      <t xml:space="preserve"> </t>
    </r>
    <r>
      <rPr>
        <b/>
        <vertAlign val="superscript"/>
        <sz val="14"/>
        <rFont val="Times New Roman"/>
        <family val="1"/>
        <charset val="238"/>
      </rPr>
      <t>2)</t>
    </r>
  </si>
  <si>
    <r>
      <t xml:space="preserve">Počet študentov poberajúcich  štipendiá z vlastných zdrojov </t>
    </r>
    <r>
      <rPr>
        <b/>
        <vertAlign val="superscript"/>
        <sz val="12"/>
        <rFont val="Times New Roman"/>
        <family val="1"/>
        <charset val="238"/>
      </rPr>
      <t>2</t>
    </r>
    <r>
      <rPr>
        <b/>
        <sz val="12"/>
        <rFont val="Times New Roman"/>
        <family val="1"/>
        <charset val="238"/>
      </rPr>
      <t>)</t>
    </r>
    <r>
      <rPr>
        <b/>
        <sz val="12"/>
        <color indexed="10"/>
        <rFont val="Times New Roman"/>
        <family val="1"/>
        <charset val="238"/>
      </rPr>
      <t xml:space="preserve"> </t>
    </r>
  </si>
  <si>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</si>
  <si>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</si>
  <si>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r>
      <t>Priemerné náklady  na jedlo študenta v Eur [</t>
    </r>
    <r>
      <rPr>
        <sz val="12"/>
        <rFont val="Times New Roman"/>
        <family val="1"/>
        <charset val="238"/>
      </rPr>
      <t>R10</t>
    </r>
    <r>
      <rPr>
        <sz val="12"/>
        <rFont val="Times New Roman"/>
        <family val="1"/>
      </rPr>
      <t>/R13]</t>
    </r>
  </si>
  <si>
    <t xml:space="preserve">Náklady / Výnosy </t>
  </si>
  <si>
    <r>
      <t>Náklady na štipendiá interných doktorandov (R2+R5)</t>
    </r>
    <r>
      <rPr>
        <b/>
        <sz val="12"/>
        <color indexed="8"/>
        <rFont val="Times New Roman"/>
        <family val="1"/>
        <charset val="238"/>
      </rPr>
      <t xml:space="preserve"> </t>
    </r>
    <r>
      <rPr>
        <b/>
        <vertAlign val="superscript"/>
        <sz val="12"/>
        <color indexed="8"/>
        <rFont val="Times New Roman"/>
        <family val="1"/>
        <charset val="238"/>
      </rPr>
      <t>1)</t>
    </r>
  </si>
  <si>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</si>
  <si>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</si>
  <si>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t xml:space="preserve">- za prijímacie konanie (§ 92 ods. 12 zákona) (účet 649 003) </t>
  </si>
  <si>
    <t xml:space="preserve">- za rigorózne konanie (§ 92 ods. 13 zákona) (účet 649 004) </t>
  </si>
  <si>
    <t xml:space="preserve">- za vydanie diplomu za rigorózne konanie (§ 92 ods. 14 zákona)  (účet 649 005) </t>
  </si>
  <si>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</si>
  <si>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x</t>
  </si>
  <si>
    <t>Náklady spolu</t>
  </si>
  <si>
    <r>
      <t xml:space="preserve">  - náklady na štipendiá interných doktorandov pred dizertačnou skúškou 
(v zmysle § 54 ods. 18 písm. a) zákona </t>
    </r>
    <r>
      <rPr>
        <u/>
        <sz val="12"/>
        <color indexed="8"/>
        <rFont val="Times New Roman"/>
        <family val="1"/>
        <charset val="238"/>
      </rPr>
      <t>spolu</t>
    </r>
    <r>
      <rPr>
        <sz val="12"/>
        <color indexed="8"/>
        <rFont val="Times New Roman"/>
        <family val="1"/>
        <charset val="238"/>
      </rPr>
      <t xml:space="preserve"> (SUM(R3:R4))</t>
    </r>
  </si>
  <si>
    <r>
      <t xml:space="preserve">  - náklady na štipendiá interných doktorandov po dizertačnej skúške 
(v zmysle § 54 ods. 18 písm. b) zákona</t>
    </r>
    <r>
      <rPr>
        <u/>
        <sz val="12"/>
        <color indexed="8"/>
        <rFont val="Times New Roman"/>
        <family val="1"/>
        <charset val="238"/>
      </rPr>
      <t xml:space="preserve"> spolu</t>
    </r>
    <r>
      <rPr>
        <sz val="12"/>
        <color indexed="8"/>
        <rFont val="Times New Roman"/>
        <family val="1"/>
        <charset val="238"/>
      </rPr>
      <t xml:space="preserve"> (SUM(R6:R7))</t>
    </r>
  </si>
  <si>
    <r>
      <t xml:space="preserve">Dotácie z kapitoly MŠVVaŠ SR spolu </t>
    </r>
    <r>
      <rPr>
        <sz val="12"/>
        <rFont val="Times New Roman"/>
        <family val="1"/>
        <charset val="238"/>
      </rPr>
      <t>[R1+R4]</t>
    </r>
  </si>
  <si>
    <t>9a</t>
  </si>
  <si>
    <r>
      <t xml:space="preserve">Dotácie z iných kapitol spolu </t>
    </r>
    <r>
      <rPr>
        <sz val="12"/>
        <rFont val="Times New Roman"/>
        <family val="1"/>
        <charset val="238"/>
      </rPr>
      <t>[SUM(R9:Ra...)]</t>
    </r>
  </si>
  <si>
    <r>
      <t>Dotácie z prostriedkov EÚ spolu</t>
    </r>
    <r>
      <rPr>
        <sz val="12"/>
        <color indexed="8"/>
        <rFont val="Times New Roman"/>
        <family val="1"/>
      </rPr>
      <t xml:space="preserve"> [R7+R8]</t>
    </r>
  </si>
  <si>
    <r>
      <t>Dotácia na kapitálové výdavky z prostriedkov EÚ (štrukturálnych fondov</t>
    </r>
    <r>
      <rPr>
        <b/>
        <sz val="12"/>
        <rFont val="Times New Roman"/>
        <family val="1"/>
        <charset val="238"/>
      </rPr>
      <t xml:space="preserve"> vrátane spolufinancovania)</t>
    </r>
  </si>
  <si>
    <r>
      <t>Zostatok kapitálovej dotácie z predchádzajúceho roku</t>
    </r>
    <r>
      <rPr>
        <b/>
        <sz val="10"/>
        <rFont val="Times New Roman"/>
        <family val="1"/>
        <charset val="238"/>
      </rPr>
      <t xml:space="preserve"> </t>
    </r>
    <r>
      <rPr>
        <b/>
        <sz val="12"/>
        <rFont val="Times New Roman"/>
        <family val="1"/>
        <charset val="238"/>
      </rPr>
      <t>(z dotácií na R10 a R10a)</t>
    </r>
  </si>
  <si>
    <r>
      <t>Iné zdroje na obstaranie a technické zhodnotenie dlhodobého majetku</t>
    </r>
    <r>
      <rPr>
        <b/>
        <sz val="12"/>
        <rFont val="Times New Roman"/>
        <family val="1"/>
        <charset val="238"/>
      </rPr>
      <t xml:space="preserve"> (v danom roku vrátane zostatkov na týchto zdrojoch)</t>
    </r>
  </si>
  <si>
    <t xml:space="preserve">T5_3
</t>
  </si>
  <si>
    <t xml:space="preserve">  - príspevok na úhradu výdavkov zahraničných študentov/lektorov  (649 016)</t>
  </si>
  <si>
    <t>- knihy, časopisy a noviny  (účet 501 001,501 051)</t>
  </si>
  <si>
    <t>- kancelárske potreby a materiál   (účet 501 003, 501 053)</t>
  </si>
  <si>
    <t>- papier  (účet 501 004, 501 054)</t>
  </si>
  <si>
    <t>- pohonné hmoty a ostatný materiál na dopravu  (účet 501 007, 501 057)</t>
  </si>
  <si>
    <t>- čistiace, hygienické a dezinfekčné potreby (účet 501 008, 501 020)</t>
  </si>
  <si>
    <t>- elektrická energia (účet 502 001, 502 051)</t>
  </si>
  <si>
    <t>- tepelná energia  (účet 502 002, 502 052)</t>
  </si>
  <si>
    <t>- vodné a stočné  (účet 502 003, 502 053)</t>
  </si>
  <si>
    <t>- plyn  (účet 502 004, 502 054)</t>
  </si>
  <si>
    <t>- palivá  (účet 502 005, 502 055)</t>
  </si>
  <si>
    <t>- domáce cestovné  (účet 512 001, 512 051)</t>
  </si>
  <si>
    <t>- zahraničné cestovné  (účet 512 002, 512 003, 512 052)</t>
  </si>
  <si>
    <t>- telefón, fax  (účet 518 006, 518 056)</t>
  </si>
  <si>
    <t>- poštovné  (účet 518 008, 518 058)</t>
  </si>
  <si>
    <t>- odvoz odpadu  (účet 518 009, 518 059)</t>
  </si>
  <si>
    <t xml:space="preserve"> - odpisy DN a HM nadobudnutého z kapitálových dotácií zo ŠR 
(účet 551 100, 551 121, 551 123, 551 001, 551 003)</t>
  </si>
  <si>
    <t>Pozn.</t>
  </si>
  <si>
    <r>
      <t>Tržby z predaja služieb (účet 602)</t>
    </r>
    <r>
      <rPr>
        <sz val="12"/>
        <color indexed="8"/>
        <rFont val="Times New Roman"/>
        <family val="1"/>
      </rPr>
      <t xml:space="preserve"> [SUM(R7:R10)] </t>
    </r>
  </si>
  <si>
    <r>
      <t>Úroky (účet 644)</t>
    </r>
    <r>
      <rPr>
        <sz val="12"/>
        <color indexed="8"/>
        <rFont val="Times New Roman"/>
        <family val="1"/>
      </rPr>
      <t xml:space="preserve"> [R17+R18]</t>
    </r>
  </si>
  <si>
    <r>
      <t>- fondu reprodukcie (účet 656 400)</t>
    </r>
    <r>
      <rPr>
        <vertAlign val="superscript"/>
        <sz val="12"/>
        <color indexed="8"/>
        <rFont val="Times New Roman"/>
        <family val="1"/>
      </rPr>
      <t xml:space="preserve"> 2)</t>
    </r>
  </si>
  <si>
    <t>(uviesť zoznam všetkých dotácií, každú na zvláštny riadok, napr. podprogram 026 05)</t>
  </si>
  <si>
    <t>Tabuľka č. 20 poskytuje informácie  o príjmoch a výdavkoch vysokej školy na motivačné štipendiá a o počte študentov, ktorí ich poberajú v zmysle § 96a  zákona.</t>
  </si>
  <si>
    <t>uvádzajú sa štipendiá vyplatené zo štátneho rozpočtu, kód v CRŠ: 1</t>
  </si>
  <si>
    <t>T8_R1</t>
  </si>
  <si>
    <t>T19_V2</t>
  </si>
  <si>
    <t>Kód</t>
  </si>
  <si>
    <t>Názov</t>
  </si>
  <si>
    <t>Platné od</t>
  </si>
  <si>
    <t>bezpečnostný príplatok z UD MSSR</t>
  </si>
  <si>
    <t>motivačné štipendium - mimoriadny študijný výsledok</t>
  </si>
  <si>
    <t>motivačné štipendium - mimoriadny výsledok v športovej činnosti</t>
  </si>
  <si>
    <t>motivačné štipendium - mimoriadny výsledok v umeleckej činnosti</t>
  </si>
  <si>
    <t>motivačné štipendium - mimoriadny výsledok vo výskume/vývoji</t>
  </si>
  <si>
    <t>motivačné štipendium - vybrané odbory (§ 96a ods.1 písm. a))</t>
  </si>
  <si>
    <t>motivačné štipendium - vynikajúce plnenie študijných povinností</t>
  </si>
  <si>
    <t>sociálne štipendium</t>
  </si>
  <si>
    <t>štipendium poskytuje EVI</t>
  </si>
  <si>
    <t>štipendium z vlastných zdrojov vysokej školy</t>
  </si>
  <si>
    <t>vládny štipendista</t>
  </si>
  <si>
    <t>z mimo dotačných zdrojov</t>
  </si>
  <si>
    <t>základné z NeúčelD MSSR</t>
  </si>
  <si>
    <t>základné z UD MSSR, po dizer. sk.</t>
  </si>
  <si>
    <t>základné z UD MSSR, pred dizer.sk.</t>
  </si>
  <si>
    <t>zvýšenie PhD. štipendia z UD MSSR</t>
  </si>
  <si>
    <t>Kódy z Centrálneho registra študentov</t>
  </si>
  <si>
    <t>Kódy z CRŠ</t>
  </si>
  <si>
    <t>z účelovej dotácie MŠVVaŠ SR
(kódy 10, 11)</t>
  </si>
  <si>
    <t>DrŠ</t>
  </si>
  <si>
    <t xml:space="preserve">  - náklady na štipendiá vo výške 9. platovej triedy a 1. platového stupňa 
( v CRŠ kód 10 )</t>
  </si>
  <si>
    <t xml:space="preserve">  - náklady na štipendiá vo výške 10. platovej triedy a 1. platového stupňa 
( v CRŠ kód 11 )</t>
  </si>
  <si>
    <t>zvýšenie PhD. štipendia z Neúčel D MSSR</t>
  </si>
  <si>
    <t>T4_R3</t>
  </si>
  <si>
    <t>T4_R5</t>
  </si>
  <si>
    <t>- iné analyticky sledované náklady (účet 511 006-008, 511 056)</t>
  </si>
  <si>
    <t xml:space="preserve"> - poistné náklady (havarijné, majetok, na študentov) (účet 549 004, 549 014, 549 015, 549 054)</t>
  </si>
  <si>
    <r>
      <t>Výnosy z poplatkov spojených so štúdiom</t>
    </r>
    <r>
      <rPr>
        <sz val="12"/>
        <rFont val="Times New Roman"/>
        <family val="1"/>
      </rPr>
      <t xml:space="preserve"> [S</t>
    </r>
    <r>
      <rPr>
        <sz val="12"/>
        <color indexed="8"/>
        <rFont val="Times New Roman"/>
        <family val="1"/>
        <charset val="238"/>
      </rPr>
      <t>UM (R8:R13</t>
    </r>
    <r>
      <rPr>
        <sz val="12"/>
        <rFont val="Times New Roman"/>
        <family val="1"/>
      </rPr>
      <t>)]</t>
    </r>
  </si>
  <si>
    <t>Priemerné platy</t>
  </si>
  <si>
    <t>I=H/D/12</t>
  </si>
  <si>
    <t>- vysokoškolskí učitelia s funkčným zaradením "profesor"                 *)</t>
  </si>
  <si>
    <t>*) medzi profesorov sa započítava aj funkčné zaradenie "hosťujúci profesor"</t>
  </si>
  <si>
    <r>
      <t xml:space="preserve">Kategória zamestnancov - </t>
    </r>
    <r>
      <rPr>
        <b/>
        <sz val="12"/>
        <color indexed="10"/>
        <rFont val="Times New Roman"/>
        <family val="1"/>
        <charset val="238"/>
      </rPr>
      <t>žien</t>
    </r>
    <r>
      <rPr>
        <b/>
        <sz val="12"/>
        <rFont val="Times New Roman"/>
        <family val="1"/>
      </rPr>
      <t xml:space="preserve">
</t>
    </r>
  </si>
  <si>
    <t>Tabuľka 6a</t>
  </si>
  <si>
    <t>náklady na mzdy žien</t>
  </si>
  <si>
    <t>- za prekročenie štandardnej dĺžky štúdia v dennej forme (§ 92 ods. 6) (649 001)</t>
  </si>
  <si>
    <t>- za externú formu štúdia (§ 92 ods. 4) (649 020)</t>
  </si>
  <si>
    <t xml:space="preserve">- náklady na tvorbu ostatných fondov (účty  556 510, 556 520) </t>
  </si>
  <si>
    <t>- ostatných fondov (účet  656 510, 656 520)</t>
  </si>
  <si>
    <t>T4_R2</t>
  </si>
  <si>
    <t xml:space="preserve">Vysoká škola uvedie v samostatnom riadku objem výnosov zo školného za prekročenie štandardnej dĺžky štúdia v dennej forme </t>
  </si>
  <si>
    <t xml:space="preserve">Vysoká škola uvedie v samostatnom riadku objem výnosov zo školného za súbežné štúdium v dennej forme </t>
  </si>
  <si>
    <t xml:space="preserve">Vysoká škola uvedie v samostatnom riadku objem výnosov za štúdium v cudzom jazyku </t>
  </si>
  <si>
    <t>- náklady na tvorbu fondu na podporu štúdia študentov so špecifickými potrebami 
  (účet 556 300)</t>
  </si>
  <si>
    <t>- fondu na podporu štúdia študentov so špecifickými potrebami 
  (účet 656 300)</t>
  </si>
  <si>
    <t>T4_R14</t>
  </si>
  <si>
    <t>T4_R15</t>
  </si>
  <si>
    <t>Návrh na prídel do štipendijného fondu na základe rozhodnutia VVŠ, ktorý sa musí rovnať minimálne objemu z riadku R14.</t>
  </si>
  <si>
    <t>Tabuľka č. 6a poskytuje informácie o počte a štruktúre žien a objeme nákladov na mzdy verejnej vysokej školy (bez odvodov).</t>
  </si>
  <si>
    <t>Stav fondu k 1. 1. kalendárneho roku  v R1 sa  rovná stavu fondu k 31.12. predchádzajúceho roku v R12.</t>
  </si>
  <si>
    <t>T17_R8</t>
  </si>
  <si>
    <r>
      <t>K=A+C+E+</t>
    </r>
    <r>
      <rPr>
        <sz val="12"/>
        <color indexed="10"/>
        <rFont val="Times New Roman"/>
        <family val="1"/>
        <charset val="238"/>
      </rPr>
      <t>G</t>
    </r>
    <r>
      <rPr>
        <sz val="12"/>
        <color indexed="8"/>
        <rFont val="Times New Roman"/>
        <family val="1"/>
        <charset val="238"/>
      </rPr>
      <t>+I</t>
    </r>
  </si>
  <si>
    <r>
      <t>L=B+D+F+</t>
    </r>
    <r>
      <rPr>
        <sz val="12"/>
        <color indexed="10"/>
        <rFont val="Times New Roman"/>
        <family val="1"/>
        <charset val="238"/>
      </rPr>
      <t>H</t>
    </r>
    <r>
      <rPr>
        <sz val="12"/>
        <color indexed="8"/>
        <rFont val="Times New Roman"/>
        <family val="1"/>
        <charset val="238"/>
      </rPr>
      <t>+J</t>
    </r>
  </si>
  <si>
    <r>
      <t xml:space="preserve">zdroj 11S  + </t>
    </r>
    <r>
      <rPr>
        <b/>
        <sz val="12"/>
        <color indexed="10"/>
        <rFont val="Times New Roman"/>
        <family val="1"/>
        <charset val="238"/>
      </rPr>
      <t xml:space="preserve">13S </t>
    </r>
    <r>
      <rPr>
        <b/>
        <sz val="12"/>
        <rFont val="Times New Roman"/>
        <family val="1"/>
        <charset val="238"/>
      </rPr>
      <t>spolu</t>
    </r>
  </si>
  <si>
    <r>
      <t xml:space="preserve">zdroj 11S1; </t>
    </r>
    <r>
      <rPr>
        <b/>
        <sz val="12"/>
        <color indexed="10"/>
        <rFont val="Times New Roman"/>
        <family val="1"/>
        <charset val="238"/>
      </rPr>
      <t>13S1</t>
    </r>
  </si>
  <si>
    <r>
      <t xml:space="preserve">zdroj 11S2; </t>
    </r>
    <r>
      <rPr>
        <b/>
        <sz val="12"/>
        <color indexed="10"/>
        <rFont val="Times New Roman"/>
        <family val="1"/>
        <charset val="238"/>
      </rPr>
      <t>13S2</t>
    </r>
  </si>
  <si>
    <r>
      <t>zdroj 11T  +</t>
    </r>
    <r>
      <rPr>
        <b/>
        <sz val="12"/>
        <color indexed="10"/>
        <rFont val="Times New Roman"/>
        <family val="1"/>
        <charset val="238"/>
      </rPr>
      <t xml:space="preserve"> 13T</t>
    </r>
    <r>
      <rPr>
        <b/>
        <sz val="12"/>
        <rFont val="Times New Roman"/>
        <family val="1"/>
        <charset val="238"/>
      </rPr>
      <t xml:space="preserve"> spolu</t>
    </r>
  </si>
  <si>
    <r>
      <t xml:space="preserve">zdroj 11T1; </t>
    </r>
    <r>
      <rPr>
        <b/>
        <sz val="12"/>
        <color indexed="10"/>
        <rFont val="Times New Roman"/>
        <family val="1"/>
        <charset val="238"/>
      </rPr>
      <t>13T1</t>
    </r>
  </si>
  <si>
    <r>
      <t xml:space="preserve">zdroj 11T2; </t>
    </r>
    <r>
      <rPr>
        <b/>
        <sz val="12"/>
        <color indexed="10"/>
        <rFont val="Times New Roman"/>
        <family val="1"/>
        <charset val="238"/>
      </rPr>
      <t>13T2</t>
    </r>
  </si>
  <si>
    <t>- za vydanie dokladov o absolvovaní štúdia v štátnom jazyku a v jazyku požadovanom študentom a ich kópií  (§ 92 ods. 15 zákona) (účet 649 024)</t>
  </si>
  <si>
    <r>
      <t xml:space="preserve"> - za uznávanie rovnocennosti dokladov o štúdiu (§ 92 ods. 15 zákona) (účet 649 025) </t>
    </r>
    <r>
      <rPr>
        <vertAlign val="superscript"/>
        <sz val="12"/>
        <rFont val="Times New Roman"/>
        <family val="1"/>
        <charset val="238"/>
      </rPr>
      <t/>
    </r>
  </si>
  <si>
    <r>
      <rPr>
        <vertAlign val="superscript"/>
        <sz val="12"/>
        <rFont val="Times New Roman"/>
        <family val="1"/>
        <charset val="238"/>
      </rPr>
      <t>1)</t>
    </r>
    <r>
      <rPr>
        <sz val="12"/>
        <rFont val="Times New Roman"/>
        <family val="1"/>
        <charset val="238"/>
      </rPr>
      <t xml:space="preserve">  v riadku 6 sa uvádzajú len cudzinci, ktorým nevznikla povinnosť uhradiť školné z dôvodov uvedených v riadkoch 2 až 5</t>
    </r>
  </si>
  <si>
    <r>
      <t xml:space="preserve"> - cudzinci podľa prechodných ustanovení </t>
    </r>
    <r>
      <rPr>
        <vertAlign val="superscript"/>
        <sz val="12"/>
        <color theme="1"/>
        <rFont val="Times New Roman"/>
        <family val="1"/>
      </rPr>
      <t>1)</t>
    </r>
  </si>
  <si>
    <r>
      <t xml:space="preserve">Spolu </t>
    </r>
    <r>
      <rPr>
        <sz val="12"/>
        <rFont val="Times New Roman"/>
        <family val="1"/>
      </rPr>
      <t>[R1+R14+R21+R22+R27+R35+R38+R39+R55+SUM (R61:R63) +SUM (R70:R74)+R84+R93+R94]</t>
    </r>
  </si>
  <si>
    <t>Náklady
hlavnej činnosti
2015</t>
  </si>
  <si>
    <t>T6a_V1</t>
  </si>
  <si>
    <t>T3_R21_SA (SC) = T4_R1_SA (SB),
T3_R22_SA (SC) = T4_R7_SA (SB)</t>
  </si>
  <si>
    <t>T13_R9_SF = T4_R15_SB</t>
  </si>
  <si>
    <t>Súvzťažnosť tvorby štipendijného fondu z výnosov zo školného v T13_R9_SF na T4_R15_SB.</t>
  </si>
  <si>
    <r>
      <t xml:space="preserve">V riadku 4 uvedie vysoká škola celkový objem príjmov </t>
    </r>
    <r>
      <rPr>
        <b/>
        <sz val="12"/>
        <color indexed="8"/>
        <rFont val="Times New Roman"/>
        <family val="1"/>
        <charset val="238"/>
      </rPr>
      <t xml:space="preserve">zo zahraničných zdrojov (zo zahraničných účtov) </t>
    </r>
    <r>
      <rPr>
        <sz val="12"/>
        <color indexed="8"/>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napr.COST
3. príjmy v rámci spolupráce s inými zahraničnými univerzitami a iné napr. zdroj 35</t>
    </r>
  </si>
  <si>
    <r>
      <t xml:space="preserve">V riadkoch 2 až 6 uvedie vysoká škola vysokoškolských učiteľov zaradených vo </t>
    </r>
    <r>
      <rPr>
        <u/>
        <sz val="12"/>
        <color theme="1"/>
        <rFont val="Times New Roman"/>
        <family val="1"/>
        <charset val="238"/>
      </rPr>
      <t>funkciách</t>
    </r>
    <r>
      <rPr>
        <sz val="12"/>
        <color theme="1"/>
        <rFont val="Times New Roman"/>
        <family val="1"/>
        <charset val="238"/>
      </rPr>
      <t xml:space="preserve">  profesor (vrátane hosťujúcich profesorov), docent, odborný asistent, asistent a lektor.</t>
    </r>
  </si>
  <si>
    <t>V prípade, že časť dotácie škola posúva na zmluvné zariadenia, uveďe to do poznámky pod tabuľkou.</t>
  </si>
  <si>
    <t>T21_R1_SA + T11_R10_SB -T5_R85_SC = T21_R1_SG</t>
  </si>
  <si>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</si>
  <si>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Fondy VVŠ</t>
  </si>
  <si>
    <t xml:space="preserve"> na miestach pridelených MŠVVaŠ SR
pred 1.9. 2012</t>
  </si>
  <si>
    <t>uvádzajú sa len štipendiá vyplatené z vlastných zdrojov, v CRŠ kód 9</t>
  </si>
  <si>
    <r>
      <t xml:space="preserve">3) uvádzajú sa </t>
    </r>
    <r>
      <rPr>
        <b/>
        <sz val="11"/>
        <rFont val="Times New Roman"/>
        <family val="1"/>
        <charset val="238"/>
      </rPr>
      <t>jedlá vydané študentom len vo vlastnej jedálni</t>
    </r>
    <r>
      <rPr>
        <sz val="11"/>
        <rFont val="Times New Roman"/>
        <family val="1"/>
        <charset val="238"/>
      </rPr>
      <t>, na ktoré sa poskytuje dotácia</t>
    </r>
  </si>
  <si>
    <t>- počet vydaných jedál študentom vo vlastných stravovacích zariadeniach3)</t>
  </si>
  <si>
    <t>z toho PČ (jednou sumou z R15,SG)</t>
  </si>
  <si>
    <r>
      <t xml:space="preserve">  - náklady na časť štipendia prevyšujúce 9. platovú triedu a 1. platový stupeň   </t>
    </r>
    <r>
      <rPr>
        <i/>
        <sz val="12"/>
        <rFont val="Times New Roman"/>
        <family val="1"/>
        <charset val="238"/>
      </rPr>
      <t>(kód 16)</t>
    </r>
  </si>
  <si>
    <r>
      <t xml:space="preserve">  - náklady na časť štipendia prevyšujúce 10. platovú triedu a 1. platový stupeň </t>
    </r>
    <r>
      <rPr>
        <i/>
        <sz val="12"/>
        <rFont val="Times New Roman"/>
        <family val="1"/>
        <charset val="238"/>
      </rPr>
      <t xml:space="preserve"> (kód 16)</t>
    </r>
  </si>
  <si>
    <t>T16_R18_SB = výkazníctvo, súvaha, časť Aktíva, riadok 053,</t>
  </si>
  <si>
    <t>T11_R2_SA (SB) = T13_R2_SC (SD)</t>
  </si>
  <si>
    <t>Ak položke požadovanej v tabuľke zodpovedá podľa predpísanej analytickej evidencie na príslušnom syntetickom  účte  nejaký špecifikcký kód (napríklad kód ekonomickej klasifikácie), uvedie sa tento kód za názvom položky.</t>
  </si>
  <si>
    <t>Tabuľka č. 7 poskytuje informácie o  počte interných doktorandov, o nákladoch vysokej školy na štipendiá doktorandov a o ich krytí výnosmi.</t>
  </si>
  <si>
    <t>V stĺpci SA, resp. SC sa uvedú výdavky z dotácie na sociálne štipendiá poskytnuté študentom v danom kalendárnom roku, uvedené v Centrálnom registri študentov pod kódom 1.</t>
  </si>
  <si>
    <t>T13_SG(SH) uvádzajte tvorbu fondu podľa §16a bod d) zákona 131/2002 Z.z.,  t.j. fondu na podporu štúdia študentov so špecifickými potrebami</t>
  </si>
  <si>
    <t>V tomto riadku uvádzajte len čerpanie sociálnych štipendií a motivačných štipendií z dotácie a z vlastných zdrojov. Táto hodnota musí byť započítaná v tvorbe fondu a tiež uvedená v T19_R1.</t>
  </si>
  <si>
    <t>Stavy na devízových účtoch je potrebné uvádzať v eurách.</t>
  </si>
  <si>
    <t>Tabuľka č.19 poskytuje informácie o objeme a štruktúre mot. štipendií  vyplácaných verejnou vysokou školou z vlastných zdrojov uvedených v Centrálnom registri študentov s kódom 9.</t>
  </si>
  <si>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</si>
  <si>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t xml:space="preserve"> - za cudzojazyčné štúdium dennou formou (§ 92 ods. 8 a 9) (649 002, 649 023)</t>
  </si>
  <si>
    <t>- za súbežné štúdium v dennej forme  (§ 92 ods. 5, 649 026)</t>
  </si>
  <si>
    <t>Výpočet</t>
  </si>
  <si>
    <t>Priemerné platy mužov</t>
  </si>
  <si>
    <t>Priemerné platy žien</t>
  </si>
  <si>
    <r>
      <t>Počet</t>
    </r>
    <r>
      <rPr>
        <b/>
        <sz val="12"/>
        <rFont val="Times New Roman"/>
        <family val="1"/>
        <charset val="238"/>
      </rPr>
      <t xml:space="preserve"> žien</t>
    </r>
    <r>
      <rPr>
        <b/>
        <sz val="12"/>
        <rFont val="Times New Roman"/>
        <family val="1"/>
      </rPr>
      <t xml:space="preserve"> platených z prostriedkov štátneho rozpočtu</t>
    </r>
  </si>
  <si>
    <r>
      <t>Ženy</t>
    </r>
    <r>
      <rPr>
        <b/>
        <sz val="12"/>
        <rFont val="Times New Roman"/>
        <family val="1"/>
      </rPr>
      <t xml:space="preserve"> platené z dotácie MŠVVaŠ SR</t>
    </r>
  </si>
  <si>
    <r>
      <t xml:space="preserve">Počet </t>
    </r>
    <r>
      <rPr>
        <b/>
        <sz val="12"/>
        <rFont val="Times New Roman"/>
        <family val="1"/>
        <charset val="238"/>
      </rPr>
      <t>žien</t>
    </r>
    <r>
      <rPr>
        <b/>
        <sz val="12"/>
        <rFont val="Times New Roman"/>
        <family val="1"/>
      </rPr>
      <t xml:space="preserve"> platených z iných zdrojov</t>
    </r>
  </si>
  <si>
    <r>
      <t xml:space="preserve">Počet </t>
    </r>
    <r>
      <rPr>
        <b/>
        <sz val="12"/>
        <rFont val="Times New Roman"/>
        <family val="1"/>
        <charset val="238"/>
      </rPr>
      <t>žien</t>
    </r>
    <r>
      <rPr>
        <b/>
        <sz val="12"/>
        <rFont val="Times New Roman"/>
        <family val="1"/>
      </rPr>
      <t xml:space="preserve"> spolu</t>
    </r>
  </si>
  <si>
    <r>
      <t xml:space="preserve">Do tabuľky sa uvádzajú aj </t>
    </r>
    <r>
      <rPr>
        <b/>
        <sz val="10"/>
        <color indexed="10"/>
        <rFont val="Times New Roman"/>
        <family val="1"/>
        <charset val="238"/>
      </rPr>
      <t>motivačné štipendiá doktorandov</t>
    </r>
    <r>
      <rPr>
        <sz val="10"/>
        <color indexed="10"/>
        <rFont val="Times New Roman"/>
        <family val="1"/>
      </rPr>
      <t>, nie však "normálne" štipendiá doktorandov podľa platovej tabuľky!!</t>
    </r>
  </si>
  <si>
    <r>
      <t>na miestach nepridelených MŠVVaŠ SR do 31.8.2012</t>
    </r>
    <r>
      <rPr>
        <b/>
        <sz val="12"/>
        <color indexed="10"/>
        <rFont val="Times New Roman"/>
        <family val="1"/>
        <charset val="238"/>
      </rPr>
      <t xml:space="preserve">
 kódy (12 - 17)</t>
    </r>
  </si>
  <si>
    <r>
      <t xml:space="preserve">na miestach nepridelených MŠVVaŠ SR po 1.9.2012 </t>
    </r>
    <r>
      <rPr>
        <b/>
        <sz val="12"/>
        <color indexed="10"/>
        <rFont val="Times New Roman"/>
        <family val="1"/>
        <charset val="238"/>
      </rPr>
      <t xml:space="preserve">
</t>
    </r>
    <r>
      <rPr>
        <b/>
        <sz val="12"/>
        <color indexed="12"/>
        <rFont val="Times New Roman"/>
        <family val="1"/>
        <charset val="238"/>
      </rPr>
      <t>kódy (12 - 17)</t>
    </r>
  </si>
  <si>
    <t>L= G+H+I+J+K</t>
  </si>
  <si>
    <t>-za dosiahnutie vynikajúceho výsledku v oblasti štúdia [R6+R7]</t>
  </si>
  <si>
    <r>
      <t xml:space="preserve">  - poskytované mesačne </t>
    </r>
    <r>
      <rPr>
        <vertAlign val="superscript"/>
        <sz val="12"/>
        <color rgb="FFFF0000"/>
        <rFont val="Times New Roman"/>
        <family val="1"/>
      </rPr>
      <t>1)</t>
    </r>
  </si>
  <si>
    <t>-za dosiahnutie vynikajúceho výsledku vo výskume a vývoji [R9+R10]</t>
  </si>
  <si>
    <r>
      <t xml:space="preserve">- za umeleckú alebo športovú činnosť </t>
    </r>
    <r>
      <rPr>
        <sz val="12"/>
        <rFont val="Times New Roman"/>
        <family val="1"/>
        <charset val="238"/>
      </rPr>
      <t xml:space="preserve">[R11+R12]  </t>
    </r>
    <r>
      <rPr>
        <b/>
        <sz val="12"/>
        <rFont val="Times New Roman"/>
        <family val="1"/>
        <charset val="238"/>
      </rPr>
      <t xml:space="preserve">                                                     </t>
    </r>
  </si>
  <si>
    <r>
      <t xml:space="preserve">- na sociálnu podporu </t>
    </r>
    <r>
      <rPr>
        <sz val="12"/>
        <rFont val="Times New Roman"/>
        <family val="1"/>
        <charset val="238"/>
      </rPr>
      <t>[R15+R16]</t>
    </r>
  </si>
  <si>
    <r>
      <t xml:space="preserve">Štipendiá z vlastných zdrojov vysokej školy (§ 97 zákona) spolu </t>
    </r>
    <r>
      <rPr>
        <sz val="12"/>
        <rFont val="Times New Roman"/>
        <family val="1"/>
        <charset val="238"/>
      </rPr>
      <t xml:space="preserve">[R2+R5+R8+R11+R14] </t>
    </r>
  </si>
  <si>
    <r>
      <t>T13_R5_SC=T5_R90_(SA+S</t>
    </r>
    <r>
      <rPr>
        <b/>
        <sz val="12"/>
        <color rgb="FF00B0F0"/>
        <rFont val="Times New Roman"/>
        <family val="1"/>
        <charset val="238"/>
      </rPr>
      <t>B</t>
    </r>
    <r>
      <rPr>
        <sz val="12"/>
        <rFont val="Times New Roman"/>
        <family val="1"/>
        <charset val="238"/>
      </rPr>
      <t>)
T13_R5_SD=T5_R90_(SC+SD)</t>
    </r>
  </si>
  <si>
    <t>Súvzťažnosti tabuliek výročnej správy o hospodárení verejnej vysokej školy za rok 2016</t>
  </si>
  <si>
    <r>
      <t xml:space="preserve">Výnosy sú kontrolované na údaje z výkazníctva - výkaz ziskov a strát, časť </t>
    </r>
    <r>
      <rPr>
        <b/>
        <sz val="12"/>
        <rFont val="Times New Roman"/>
        <family val="1"/>
        <charset val="238"/>
      </rPr>
      <t>výnosy</t>
    </r>
    <r>
      <rPr>
        <sz val="12"/>
        <rFont val="Times New Roman"/>
        <family val="1"/>
        <charset val="238"/>
      </rPr>
      <t>. 
Údaje v T3 z roku 2015</t>
    </r>
    <r>
      <rPr>
        <sz val="12"/>
        <color indexed="10"/>
        <rFont val="Times New Roman"/>
        <family val="1"/>
        <charset val="238"/>
      </rPr>
      <t xml:space="preserve"> </t>
    </r>
    <r>
      <rPr>
        <sz val="12"/>
        <rFont val="Times New Roman"/>
        <family val="1"/>
        <charset val="238"/>
      </rPr>
      <t xml:space="preserve"> a údaje z roku 2016 sa uvádzajú v eurách s presnosťou na dve desatinné miestá ( </t>
    </r>
    <r>
      <rPr>
        <i/>
        <sz val="12"/>
        <rFont val="Times New Roman"/>
        <family val="1"/>
        <charset val="238"/>
      </rPr>
      <t>pričom zobrazenie tabuliek je nastavené na Eur)</t>
    </r>
    <r>
      <rPr>
        <sz val="12"/>
        <rFont val="Times New Roman"/>
        <family val="1"/>
        <charset val="238"/>
      </rPr>
      <t>. 
Výnosy zo školného, resp. z poplatkov  spojených so štúdiom za hlavnú činnosť v T3_R21, R22 sa taktiež kontrolujú na T4_R1_SB a T4_R</t>
    </r>
    <r>
      <rPr>
        <sz val="12"/>
        <color indexed="10"/>
        <rFont val="Times New Roman"/>
        <family val="1"/>
        <charset val="238"/>
      </rPr>
      <t>7</t>
    </r>
    <r>
      <rPr>
        <sz val="12"/>
        <rFont val="Times New Roman"/>
        <family val="1"/>
        <charset val="238"/>
      </rPr>
      <t>_SB.</t>
    </r>
  </si>
  <si>
    <r>
      <t>T6_R1..R6, R7, R9, R13, R14, R16, R17 = Škol 2-04 za 2016</t>
    </r>
    <r>
      <rPr>
        <sz val="12"/>
        <color indexed="10"/>
        <rFont val="Times New Roman"/>
        <family val="1"/>
        <charset val="238"/>
      </rPr>
      <t xml:space="preserve">, </t>
    </r>
    <r>
      <rPr>
        <sz val="12"/>
        <rFont val="Times New Roman"/>
        <family val="1"/>
        <charset val="238"/>
      </rPr>
      <t xml:space="preserve">
T6_R15a.. = dotačná zmluva na 2016, špecifiká</t>
    </r>
  </si>
  <si>
    <r>
      <t>Údaj v T8_R4_SA predstavuje zostatok nevyčerpanej dotácie z predchádzajúceho roka, t. j. k 31. 12. 2015</t>
    </r>
    <r>
      <rPr>
        <sz val="12"/>
        <color indexed="10"/>
        <rFont val="Times New Roman"/>
        <family val="1"/>
        <charset val="238"/>
      </rPr>
      <t xml:space="preserve"> </t>
    </r>
    <r>
      <rPr>
        <sz val="12"/>
        <rFont val="Times New Roman"/>
        <family val="1"/>
        <charset val="238"/>
      </rPr>
      <t>.  
Údaj v T8_R6_SA (SC) predstavuje zostatok nevyčerpanej dotácie k 31. 12. príslušného roka (2015</t>
    </r>
    <r>
      <rPr>
        <sz val="12"/>
        <color indexed="10"/>
        <rFont val="Times New Roman"/>
        <family val="1"/>
        <charset val="238"/>
      </rPr>
      <t>,</t>
    </r>
    <r>
      <rPr>
        <sz val="12"/>
        <rFont val="Times New Roman"/>
        <family val="1"/>
        <charset val="238"/>
      </rPr>
      <t xml:space="preserve"> resp. 2016) a ich hodnoty sa vypočítajú z ostatných uvedených údajov. Zostatok nevyčerpanej dotácie k 31. 12. 2015 je totožný  s údajmi vykazovanými v tabuľke T8 výročnej správy za rok 2015.</t>
    </r>
  </si>
  <si>
    <t>T10_R12 = štatistické výkazy MŠVVaŠ SR 2015 (2016)</t>
  </si>
  <si>
    <r>
      <t xml:space="preserve">Údaje v T11_R2 - tvorba fondu reprodukcie za roky 2015 a 2016 sa musia rovnať údajom v T13_R2_SC (SD). 
</t>
    </r>
    <r>
      <rPr>
        <strike/>
        <sz val="12"/>
        <rFont val="Times New Roman"/>
        <family val="1"/>
        <charset val="238"/>
      </rPr>
      <t/>
    </r>
  </si>
  <si>
    <r>
      <t>Stavy fondov k 1.1. a k 31.12.2016</t>
    </r>
    <r>
      <rPr>
        <sz val="12"/>
        <color indexed="10"/>
        <rFont val="Times New Roman"/>
        <family val="1"/>
        <charset val="238"/>
      </rPr>
      <t xml:space="preserve"> </t>
    </r>
    <r>
      <rPr>
        <sz val="12"/>
        <rFont val="Times New Roman"/>
        <family val="1"/>
        <charset val="238"/>
      </rPr>
      <t xml:space="preserve">za </t>
    </r>
    <r>
      <rPr>
        <b/>
        <sz val="12"/>
        <rFont val="Times New Roman"/>
        <family val="1"/>
        <charset val="238"/>
      </rPr>
      <t>všetky fondy spolu</t>
    </r>
    <r>
      <rPr>
        <sz val="12"/>
        <rFont val="Times New Roman"/>
        <family val="1"/>
        <charset val="238"/>
      </rPr>
      <t xml:space="preserve"> sa kontrolujú na výkazníctvo, súvaha - časť Pasíva, riadky 064 + 065 + 069 +</t>
    </r>
    <r>
      <rPr>
        <sz val="12"/>
        <color theme="1"/>
        <rFont val="Times New Roman"/>
        <family val="1"/>
        <charset val="238"/>
      </rPr>
      <t xml:space="preserve"> 070 +</t>
    </r>
    <r>
      <rPr>
        <sz val="12"/>
        <color indexed="10"/>
        <rFont val="Times New Roman"/>
        <family val="1"/>
        <charset val="238"/>
      </rPr>
      <t xml:space="preserve"> </t>
    </r>
    <r>
      <rPr>
        <sz val="12"/>
        <rFont val="Times New Roman"/>
        <family val="1"/>
        <charset val="238"/>
      </rPr>
      <t>071 "netto" 
Stavy fondov k 1.1.sa rovnajú stavom fondov k 31.12. predchádzajúceho roka.</t>
    </r>
  </si>
  <si>
    <r>
      <t>Tvorba fondu reprodukcie z odpisov v roku 20</t>
    </r>
    <r>
      <rPr>
        <sz val="12"/>
        <color indexed="10"/>
        <rFont val="Times New Roman"/>
        <family val="1"/>
        <charset val="238"/>
      </rPr>
      <t>16</t>
    </r>
    <r>
      <rPr>
        <sz val="12"/>
        <rFont val="Times New Roman"/>
        <family val="1"/>
        <charset val="238"/>
      </rPr>
      <t xml:space="preserve"> sa rovná odpisom ostatného DN a HM za rok 2016 </t>
    </r>
    <r>
      <rPr>
        <sz val="12"/>
        <color indexed="8"/>
        <rFont val="Times New Roman"/>
        <family val="1"/>
        <charset val="238"/>
      </rPr>
      <t>(T5_R86_SC+SD)</t>
    </r>
  </si>
  <si>
    <r>
      <t>Globálna hodnota na bankových účtoch z R18 sa kontroluje na Súvahu, časť Aktíva, r. 053.
Ak nie je údaj v R2 (dotačný účet) k 31. 12. 2016</t>
    </r>
    <r>
      <rPr>
        <sz val="12"/>
        <color indexed="10"/>
        <rFont val="Times New Roman"/>
        <family val="1"/>
        <charset val="238"/>
      </rPr>
      <t xml:space="preserve"> </t>
    </r>
    <r>
      <rPr>
        <b/>
        <u/>
        <sz val="12"/>
        <rFont val="Times New Roman"/>
        <family val="1"/>
        <charset val="238"/>
      </rPr>
      <t>vynulovaný,  je potrebné doplniť vysvetlenie v stĺpci C.</t>
    </r>
  </si>
  <si>
    <t xml:space="preserve">Údaje v T17 sú kontrolované na hodnoty z výkazníctva, finančné prostriedky z EÚ (vrátane spolufinancovania zo štátneho rozpočtu), zabezpečované prostredníctvom MŠVVaŠ SR v roku 2016. </t>
  </si>
  <si>
    <t xml:space="preserve">T21_R1_SF  = výkazníctvo 2015 súvaha, časť pasíva, riadok 103, predchádzajúce účtovné obdobie
T21_R1_SL = výkazníctvo 2016, súvaha, časť pasíva, riadok 103, bežné účtovné obdobie </t>
  </si>
  <si>
    <r>
      <t>Zmeny tabuliek výročnej správy o hospodárení za rok 2016</t>
    </r>
    <r>
      <rPr>
        <b/>
        <sz val="14"/>
        <color indexed="10"/>
        <rFont val="Times New Roman"/>
        <family val="1"/>
        <charset val="238"/>
      </rPr>
      <t xml:space="preserve"> </t>
    </r>
    <r>
      <rPr>
        <b/>
        <sz val="14"/>
        <rFont val="Times New Roman"/>
        <family val="1"/>
        <charset val="238"/>
      </rPr>
      <t>v porovnaní s rokom 2015</t>
    </r>
  </si>
  <si>
    <t xml:space="preserve">príjmy verejnej vysokej školy  v roku 2016 majúce charakter dotácie </t>
  </si>
  <si>
    <r>
      <t>výnosy verejnej vysokej školy v roku 2016</t>
    </r>
    <r>
      <rPr>
        <sz val="12"/>
        <color rgb="FFFF0000"/>
        <rFont val="Times New Roman"/>
        <family val="1"/>
        <charset val="238"/>
      </rPr>
      <t xml:space="preserve"> </t>
    </r>
    <r>
      <rPr>
        <sz val="12"/>
        <rFont val="Times New Roman"/>
        <family val="1"/>
        <charset val="238"/>
      </rPr>
      <t>v oblasti sociálnej podpory študentov</t>
    </r>
  </si>
  <si>
    <r>
      <t>náklady verejnej vysokej školy  v roku 2016</t>
    </r>
    <r>
      <rPr>
        <sz val="12"/>
        <color rgb="FFFF0000"/>
        <rFont val="Times New Roman"/>
        <family val="1"/>
        <charset val="238"/>
      </rPr>
      <t xml:space="preserve"> </t>
    </r>
    <r>
      <rPr>
        <sz val="12"/>
        <rFont val="Times New Roman"/>
        <family val="1"/>
        <charset val="238"/>
      </rPr>
      <t>v oblasti sociálnej podpory študentov</t>
    </r>
  </si>
  <si>
    <t>Vysvetlivky k tabuľkám výročnej správy o hospodárení verejnej vysokej školy za rok 2016</t>
  </si>
  <si>
    <r>
      <t xml:space="preserve">Ak nie je uvedené inak, všetky údaje o výške finančných prostriedkov  z roku 2015 a 2016 sa uvádzajú </t>
    </r>
    <r>
      <rPr>
        <b/>
        <sz val="12"/>
        <rFont val="Times New Roman"/>
        <family val="1"/>
        <charset val="238"/>
      </rPr>
      <t xml:space="preserve">v eurách </t>
    </r>
    <r>
      <rPr>
        <sz val="12"/>
        <rFont val="Times New Roman"/>
        <family val="1"/>
        <charset val="238"/>
      </rPr>
      <t>s presnosťou na dve desatinné miesta. Dôvodom tohto pravidla je, aby pri sumarizácii nedochádzalo k väčším chybám zo zaokrúhľovania.</t>
    </r>
  </si>
  <si>
    <r>
      <t>V riadku 1 až 15 sa uvádzajú príjmy</t>
    </r>
    <r>
      <rPr>
        <sz val="12"/>
        <color indexed="8"/>
        <rFont val="Times New Roman"/>
        <family val="1"/>
        <charset val="238"/>
      </rPr>
      <t xml:space="preserve"> na programe 077 </t>
    </r>
    <r>
      <rPr>
        <sz val="12"/>
        <rFont val="Times New Roman"/>
        <family val="1"/>
        <charset val="238"/>
      </rPr>
      <t>podľa programovej štruktúry na rok 2016.</t>
    </r>
  </si>
  <si>
    <r>
      <t xml:space="preserve">Tabuľka č. 3 poskytuje informácie o objeme a štruktúre výnosov  verejnej vysokej školy v rokoch 2015 a 2016. Osobitne sa uvedie prehľad o výnosoch v </t>
    </r>
    <r>
      <rPr>
        <b/>
        <u/>
        <sz val="12"/>
        <rFont val="Times New Roman"/>
        <family val="1"/>
        <charset val="238"/>
      </rPr>
      <t>hlavnej</t>
    </r>
    <r>
      <rPr>
        <b/>
        <sz val="12"/>
        <rFont val="Times New Roman"/>
        <family val="1"/>
        <charset val="238"/>
      </rPr>
      <t xml:space="preserve"> činnosti a osobitne prehľad o výnosoch v </t>
    </r>
    <r>
      <rPr>
        <b/>
        <u/>
        <sz val="12"/>
        <rFont val="Times New Roman"/>
        <family val="1"/>
        <charset val="238"/>
      </rPr>
      <t>podnikateľske</t>
    </r>
    <r>
      <rPr>
        <b/>
        <sz val="12"/>
        <rFont val="Times New Roman"/>
        <family val="1"/>
        <charset val="238"/>
      </rPr>
      <t>j  činnosti.</t>
    </r>
  </si>
  <si>
    <r>
      <t>Minimálna výška prídelu do štipendijného fondu v roku 2015 a 2016</t>
    </r>
    <r>
      <rPr>
        <b/>
        <sz val="12"/>
        <color rgb="FFFF0000"/>
        <rFont val="Times New Roman"/>
        <family val="1"/>
        <charset val="238"/>
      </rPr>
      <t xml:space="preserve"> </t>
    </r>
    <r>
      <rPr>
        <b/>
        <sz val="12"/>
        <rFont val="Times New Roman"/>
        <family val="1"/>
        <charset val="238"/>
      </rPr>
      <t>je 20 % príjmov zo školného.</t>
    </r>
  </si>
  <si>
    <r>
      <t>Tabuľka č. 5 poskytuje informácie o objeme a štruktúre nákladov verejnej vysokej školy v rokoch 2015</t>
    </r>
    <r>
      <rPr>
        <b/>
        <sz val="12"/>
        <color indexed="10"/>
        <rFont val="Times New Roman"/>
        <family val="1"/>
        <charset val="238"/>
      </rPr>
      <t xml:space="preserve"> </t>
    </r>
    <r>
      <rPr>
        <b/>
        <sz val="12"/>
        <rFont val="Times New Roman"/>
        <family val="1"/>
        <charset val="238"/>
      </rPr>
      <t xml:space="preserve">a  2016. Osobitne sa uvedie prehľad o nákladoch v </t>
    </r>
    <r>
      <rPr>
        <b/>
        <u/>
        <sz val="12"/>
        <rFont val="Times New Roman"/>
        <family val="1"/>
        <charset val="238"/>
      </rPr>
      <t>hlavnej</t>
    </r>
    <r>
      <rPr>
        <b/>
        <sz val="12"/>
        <rFont val="Times New Roman"/>
        <family val="1"/>
        <charset val="238"/>
      </rPr>
      <t xml:space="preserve"> činnosti a osobitne prehľad o nákladoch v </t>
    </r>
    <r>
      <rPr>
        <b/>
        <u/>
        <sz val="12"/>
        <rFont val="Times New Roman"/>
        <family val="1"/>
        <charset val="238"/>
      </rPr>
      <t>podnikateľske</t>
    </r>
    <r>
      <rPr>
        <b/>
        <sz val="12"/>
        <rFont val="Times New Roman"/>
        <family val="1"/>
        <charset val="238"/>
      </rPr>
      <t xml:space="preserve">j  činnosti. </t>
    </r>
  </si>
  <si>
    <t>Údaje vychádzajú z platného analytického členenia účtov  na rok 2016.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(napr.v riadku 15 sa okrem stavu účtu 502 001 uvedie aj stav účtu 502 051) .</t>
  </si>
  <si>
    <r>
      <t>V stĺpcoch A, B, C uvedie vysoká škola priemerný evidenčný prepočítaný počet zamestnancov za rok 2016</t>
    </r>
    <r>
      <rPr>
        <sz val="12"/>
        <color indexed="10"/>
        <rFont val="Times New Roman"/>
        <family val="1"/>
        <charset val="238"/>
      </rPr>
      <t xml:space="preserve"> </t>
    </r>
    <r>
      <rPr>
        <sz val="12"/>
        <rFont val="Times New Roman"/>
        <family val="1"/>
        <charset val="238"/>
      </rPr>
      <t xml:space="preserve">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r>
  </si>
  <si>
    <r>
      <t>V stĺpci B uvedie vysoká škola priemerný evidenčný prepočítaný počet zamestnancov za rok 2016</t>
    </r>
    <r>
      <rPr>
        <sz val="12"/>
        <color indexed="10"/>
        <rFont val="Times New Roman"/>
        <family val="1"/>
        <charset val="238"/>
      </rPr>
      <t xml:space="preserve"> </t>
    </r>
    <r>
      <rPr>
        <sz val="12"/>
        <rFont val="Times New Roman"/>
        <family val="1"/>
        <charset val="238"/>
      </rPr>
      <t>platených z dotácie MŠVVaŠ SR, t.j. z prostriedkov uvedených v stĺpci F.</t>
    </r>
  </si>
  <si>
    <r>
      <t>V stĺpci C uvedie vysoká škola priemerný evidenčný prepočítaný počet zamestnancov za rok 2016</t>
    </r>
    <r>
      <rPr>
        <sz val="12"/>
        <color indexed="10"/>
        <rFont val="Times New Roman"/>
        <family val="1"/>
        <charset val="238"/>
      </rPr>
      <t xml:space="preserve"> </t>
    </r>
    <r>
      <rPr>
        <sz val="12"/>
        <rFont val="Times New Roman"/>
        <family val="1"/>
        <charset val="238"/>
      </rPr>
      <t xml:space="preserve">platených z iných zdrojov, t. j.  z prostriedkov uvedených v stĺpci G. Príklad: Zamestnanci platení z podnikateľskej činnosti. </t>
    </r>
  </si>
  <si>
    <r>
      <t>Príspevok na jedno jedlo zo štátneho rozpočtu bol po celý rok  2016</t>
    </r>
    <r>
      <rPr>
        <b/>
        <sz val="12"/>
        <color indexed="8"/>
        <rFont val="Times New Roman"/>
        <family val="1"/>
        <charset val="238"/>
      </rPr>
      <t xml:space="preserve"> vo výške  1 euro. </t>
    </r>
  </si>
  <si>
    <r>
      <t>Uvedie sa objem prijatej kapitálovej dotácie z rozpočtu kapitoly MŠVVaŠ SR a z iných rozpočtových kapitol v roku 2016</t>
    </r>
    <r>
      <rPr>
        <sz val="12"/>
        <color indexed="10"/>
        <rFont val="Times New Roman"/>
        <family val="1"/>
        <charset val="238"/>
      </rPr>
      <t xml:space="preserve"> </t>
    </r>
    <r>
      <rPr>
        <sz val="12"/>
        <color indexed="8"/>
        <rFont val="Times New Roman"/>
        <family val="1"/>
        <charset val="238"/>
      </rPr>
      <t>zo zdroja 111 (kapitálová dotácia, ktorá bola verejnej vysokej škole poukázaná na účet (cash) v sledovanom období,  účet 346002 - strana DAL)</t>
    </r>
  </si>
  <si>
    <r>
      <t>Uvedie sa zostatok kapitálovej dotácie na obstaranie a technické zhodnotenie dlhodobého majetku (nevyčerpané finančné  prostriedky k 31. 12. 2015</t>
    </r>
    <r>
      <rPr>
        <sz val="12"/>
        <color indexed="10"/>
        <rFont val="Times New Roman"/>
        <family val="1"/>
        <charset val="238"/>
      </rPr>
      <t xml:space="preserve"> </t>
    </r>
    <r>
      <rPr>
        <sz val="12"/>
        <color indexed="8"/>
        <rFont val="Times New Roman"/>
        <family val="1"/>
        <charset val="238"/>
      </rPr>
      <t>(stĺpec SA v R11), resp. k 31. 12. 2016 (stĺpec SB v R11) na zdrojoch 131x, 13S1, 13S2, 13T1,13T2.....(zostatky zo ŠR aj zo ŠF)</t>
    </r>
  </si>
  <si>
    <t>Tabuľka č. 12 poskytuje informácie o štruktúre a objeme výdavkov, ktoré verejná vysoká škola  použila na obstaranie a technické zhodnotenie dlhodobého majetku v roku 2016.</t>
  </si>
  <si>
    <r>
      <t>Výdavky na obstaranie majetku kryté v priebehu roku 2016</t>
    </r>
    <r>
      <rPr>
        <sz val="12"/>
        <color indexed="10"/>
        <rFont val="Times New Roman"/>
        <family val="1"/>
        <charset val="238"/>
      </rPr>
      <t xml:space="preserve"> </t>
    </r>
    <r>
      <rPr>
        <sz val="12"/>
        <rFont val="Times New Roman"/>
        <family val="1"/>
        <charset val="238"/>
      </rPr>
      <t xml:space="preserve">z úveru. Pri čerpaní týchto prostriedkov uviesť v komentári aj rok získania úveru. </t>
    </r>
  </si>
  <si>
    <t>Tabuľka č. 13 poskytuje informácie o stave a vývoji finančných fondov verejnej vysokej školy v rokoch 2015 a 2016.</t>
  </si>
  <si>
    <r>
      <t>Uvedú sa sumárne stavy ostatných  fondov, ktoré vysoká škola vytvorila za roky 2015</t>
    </r>
    <r>
      <rPr>
        <sz val="12"/>
        <color indexed="10"/>
        <rFont val="Times New Roman"/>
        <family val="1"/>
        <charset val="238"/>
      </rPr>
      <t xml:space="preserve"> </t>
    </r>
    <r>
      <rPr>
        <sz val="12"/>
        <rFont val="Times New Roman"/>
        <family val="1"/>
        <charset val="238"/>
      </rPr>
      <t>a 2016 v zmysle §16a ods. 1 zákona č. 131/2002 Z. z. o vysokých školách v znení neskorších predpisov.</t>
    </r>
  </si>
  <si>
    <t>Tabuľka č. 16 poskytuje informácie o objeme a štruktúre finančných prostriedkov na bankových účtoch verejnej vysokej školy  k 31. 12. 2016 v členení podľa jednotlivých skupín účtov. Celkový objem finančných prostriedkov za všetky účty v Štátnej pokladnici musí byť v súlade s údajmi, ktoré vykazuje Štátna pokladnica za každého klienta ŠP osobitne. V stĺpci C vysoká škola uvedie osobitne, okrem prípadných poznámok, aj čísla všetkých účtov (s názvami) zahrnutých v príslušnom riadku vrátane kódu banky.</t>
  </si>
  <si>
    <r>
      <t>Ak má VVŠ finančné prostriedky zaúčtované na účte 261 - peniaze na ceste, z dôvodu kontroly stavu na bankových účtoch k 31. 12. 2016</t>
    </r>
    <r>
      <rPr>
        <sz val="12"/>
        <color rgb="FFFF0000"/>
        <rFont val="Times New Roman"/>
        <family val="1"/>
        <charset val="238"/>
      </rPr>
      <t xml:space="preserve"> </t>
    </r>
    <r>
      <rPr>
        <sz val="12"/>
        <rFont val="Times New Roman"/>
        <family val="1"/>
        <charset val="238"/>
      </rPr>
      <t xml:space="preserve">na údaje zo súvahy, uvedie ich v tomto riadku. </t>
    </r>
  </si>
  <si>
    <t xml:space="preserve">Ak VVŠ obdržala finančné prostriedky aj z inej kapitoly štátneho rozpočtu, uvádzajú sa osobitne. Tieto dotácie sa evidujú na zdrojoch podľa platnej rozpočtovej klasifikácie na rok 2016 a nie sú súčasťou dotácií, vykazovaných v T2_R1.  </t>
  </si>
  <si>
    <r>
      <t>Tabuľka č. 1: Príjmy z dotácií verejnej vysokej škole zo štátneho rozpočtu z kapitoly MŠVVaŠ SR
 poskytnuté na základe Zmluvy o poskytnutí dotácie zo štátneho rozpočtu prostredníctvom rozpočtu Ministerstva školstva, vedy, výskumu a športu Slovenskej republiky na rok 2016</t>
    </r>
    <r>
      <rPr>
        <b/>
        <sz val="14"/>
        <color rgb="FFFF0000"/>
        <rFont val="Times New Roman"/>
        <family val="1"/>
        <charset val="238"/>
      </rPr>
      <t xml:space="preserve">  </t>
    </r>
    <r>
      <rPr>
        <b/>
        <sz val="14"/>
        <rFont val="Times New Roman"/>
        <family val="1"/>
      </rPr>
      <t xml:space="preserve">na programe 077 </t>
    </r>
  </si>
  <si>
    <r>
      <t>Tabuľka č. 2: Príjmy verejnej vysokej školy v roku 2016</t>
    </r>
    <r>
      <rPr>
        <b/>
        <sz val="14"/>
        <color rgb="FFFF0000"/>
        <rFont val="Times New Roman"/>
        <family val="1"/>
        <charset val="238"/>
      </rPr>
      <t xml:space="preserve"> </t>
    </r>
    <r>
      <rPr>
        <b/>
        <sz val="14"/>
        <rFont val="Times New Roman"/>
        <family val="1"/>
        <charset val="238"/>
      </rPr>
      <t>majúce charakter dotácie okrem príjmov z dotácií 
 z  kapitoly MŠVVaŠ SR a okrem  prostriedkov EÚ  (štrukturálnych  fondov)</t>
    </r>
  </si>
  <si>
    <t>Tabuľka č. 3: Výnosy verejnej vysokej školy v rokoch 2015 a 2016</t>
  </si>
  <si>
    <t>Rozdiel 2016-2015</t>
  </si>
  <si>
    <r>
      <t>Tabuľka č. 4: Výnosy verejnej vysokej školy zo školného a z poplatkov spojených so štúdiom  
v rokoch 2015</t>
    </r>
    <r>
      <rPr>
        <b/>
        <sz val="14"/>
        <color rgb="FFFF0000"/>
        <rFont val="Times New Roman"/>
        <family val="1"/>
        <charset val="238"/>
      </rPr>
      <t xml:space="preserve"> </t>
    </r>
    <r>
      <rPr>
        <b/>
        <sz val="14"/>
        <rFont val="Times New Roman"/>
        <family val="1"/>
        <charset val="238"/>
      </rPr>
      <t>a 2016</t>
    </r>
    <r>
      <rPr>
        <b/>
        <sz val="14"/>
        <color rgb="FFFF0000"/>
        <rFont val="Times New Roman"/>
        <family val="1"/>
        <charset val="238"/>
      </rPr>
      <t xml:space="preserve"> </t>
    </r>
  </si>
  <si>
    <t>Tabuľka č. 5: Náklady verejnej vysokej školy v rokoch 2015 a 2016</t>
  </si>
  <si>
    <t>Priemerný evidenčný prepočítaný počet zamestnancov za rok 2016</t>
  </si>
  <si>
    <t>Tabuľka č. 6: Zamestnanci a náklady na mzdy verejnej vysokej školy v roku 2016</t>
  </si>
  <si>
    <r>
      <t>Tabuľka č. 6a: Zamestnanci a náklady na mzdy verejnej vysokej školy v roku 2016</t>
    </r>
    <r>
      <rPr>
        <b/>
        <sz val="14"/>
        <color rgb="FFFF0000"/>
        <rFont val="Times New Roman"/>
        <family val="1"/>
        <charset val="238"/>
      </rPr>
      <t xml:space="preserve"> </t>
    </r>
    <r>
      <rPr>
        <b/>
        <sz val="14"/>
        <rFont val="Times New Roman"/>
        <family val="1"/>
        <charset val="238"/>
      </rPr>
      <t xml:space="preserve">  -   len  ženy</t>
    </r>
    <r>
      <rPr>
        <b/>
        <sz val="14"/>
        <color indexed="10"/>
        <rFont val="Times New Roman"/>
        <family val="1"/>
        <charset val="238"/>
      </rPr>
      <t xml:space="preserve">  a výpočet priemerného platu mužov</t>
    </r>
  </si>
  <si>
    <r>
      <t xml:space="preserve">Priemerný evidenčný prepočítaný počet </t>
    </r>
    <r>
      <rPr>
        <b/>
        <sz val="12"/>
        <rFont val="Times New Roman"/>
        <family val="1"/>
        <charset val="238"/>
      </rPr>
      <t>žien</t>
    </r>
    <r>
      <rPr>
        <b/>
        <sz val="12"/>
        <rFont val="Times New Roman"/>
        <family val="1"/>
      </rPr>
      <t xml:space="preserve"> za rok 2016</t>
    </r>
  </si>
  <si>
    <t xml:space="preserve">Tabuľka č. 7: Náklady verejnej vysokej školy na štipendiá interných doktorandov v roku 2016 </t>
  </si>
  <si>
    <t>v januári  2017 za december 2016</t>
  </si>
  <si>
    <t>Tabuľka č. 8: Údaje o systéme sociálnej podpory - časť  sociálne štipendiá  (§ 96 zákona) 
za roky 2015 a 2016</t>
  </si>
  <si>
    <r>
      <t>Tabuľka č. 9: Údaje o systéme sociálnej podpory  - časť výnosy a náklady</t>
    </r>
    <r>
      <rPr>
        <b/>
        <vertAlign val="superscript"/>
        <sz val="14"/>
        <rFont val="Times New Roman"/>
        <family val="1"/>
        <charset val="238"/>
      </rPr>
      <t>1)</t>
    </r>
    <r>
      <rPr>
        <b/>
        <sz val="14"/>
        <rFont val="Times New Roman"/>
        <family val="1"/>
      </rPr>
      <t xml:space="preserve"> študentských domovov 
(bez zmluvných zariadení) za roky 2015 a 2016</t>
    </r>
  </si>
  <si>
    <r>
      <t>Tabuľka č. 10: Údaje o systéme sociálnej podpory  - časť výnosy a náklady</t>
    </r>
    <r>
      <rPr>
        <b/>
        <vertAlign val="superscript"/>
        <sz val="14"/>
        <rFont val="Times New Roman"/>
        <family val="1"/>
      </rPr>
      <t>1)</t>
    </r>
    <r>
      <rPr>
        <b/>
        <sz val="14"/>
        <rFont val="Times New Roman"/>
        <family val="1"/>
      </rPr>
      <t xml:space="preserve"> študentských jedální 
za roky 2015 a 2016 </t>
    </r>
  </si>
  <si>
    <t>Tabuľka č. 11: Zdroje verejnej vysokej školy na obstaranie a technické zhodnotenie dlhodobého  majetku v rokoch 2015 a 2016</t>
  </si>
  <si>
    <t>Tabuľka č. 12: Výdavky verejnej vysokej školy na obstaranie a technické zhodnotenie dlhodobého majetku v roku 2016</t>
  </si>
  <si>
    <t>Čerpanie kapitálovej dotácie v roku 2016
zo štátneho rozpočtu</t>
  </si>
  <si>
    <r>
      <t xml:space="preserve">Čerpanie kapitálovej dotácie v roku 2016
</t>
    </r>
    <r>
      <rPr>
        <b/>
        <sz val="11"/>
        <color indexed="8"/>
        <rFont val="Times New Roman"/>
        <family val="1"/>
      </rPr>
      <t>z prostriedkov EÚ (štrukturálnych fondov)</t>
    </r>
  </si>
  <si>
    <t xml:space="preserve">Čerpanie bežnej dotácie v roku 2016 prostredníctvom fondu reprodukcie </t>
  </si>
  <si>
    <t>Tabuľka č. 13: Stav a vývoj finančných fondov verejnej vysokej školy v rokoch 2015 a 2016</t>
  </si>
  <si>
    <t>Tabuľka č. 16: Štruktúra a stav finančných prostriedkov na bankových účtoch verejnej vysokej školy
   k 31. decembru 2016</t>
  </si>
  <si>
    <t>Stav účtu k 31.12.2016</t>
  </si>
  <si>
    <t>Tabuľka č. 17: Príjmy verejnej vysokej školy z prostriedkov EÚ a z prostriedkov na ich spolufinancovanie 
zo štátneho rozpočtu z kapitoly MŠVVaŠ SR a z iných kapitol štátneho rozpočtu v roku 2016</t>
  </si>
  <si>
    <r>
      <t>Tabuľka č. 18: Príjmy z dotácií verejnej vysokej škole zo štátneho rozpočtu z kapitoly MŠVVaŠ SR 
poskytnuté mimo programu 077 a mimo príjmov z prostriedkov EÚ (zo štrukturálnych fondov) v roku 2016</t>
    </r>
    <r>
      <rPr>
        <sz val="14"/>
        <color rgb="FFFF0000"/>
        <rFont val="Times New Roman"/>
        <family val="1"/>
        <charset val="238"/>
      </rPr>
      <t xml:space="preserve"> </t>
    </r>
    <r>
      <rPr>
        <sz val="14"/>
        <rFont val="Times New Roman"/>
        <family val="1"/>
      </rPr>
      <t xml:space="preserve">
</t>
    </r>
  </si>
  <si>
    <t xml:space="preserve">Tabuľka č. 19: Štipendiá z vlastných zdrojov podľa § 97 zákona v rokoch 2015 a 2016 </t>
  </si>
  <si>
    <r>
      <t xml:space="preserve">Tabuľka č. 21: Štruktúra účtu 384 </t>
    </r>
    <r>
      <rPr>
        <b/>
        <i/>
        <sz val="14"/>
        <rFont val="Times New Roman"/>
        <family val="1"/>
        <charset val="238"/>
      </rPr>
      <t xml:space="preserve">- </t>
    </r>
    <r>
      <rPr>
        <b/>
        <sz val="14"/>
        <rFont val="Times New Roman"/>
        <family val="1"/>
        <charset val="238"/>
      </rPr>
      <t>výnosy budúcich období</t>
    </r>
    <r>
      <rPr>
        <b/>
        <i/>
        <sz val="14"/>
        <rFont val="Times New Roman"/>
        <family val="1"/>
        <charset val="238"/>
      </rPr>
      <t xml:space="preserve"> </t>
    </r>
    <r>
      <rPr>
        <b/>
        <sz val="14"/>
        <rFont val="Times New Roman"/>
        <family val="1"/>
        <charset val="238"/>
      </rPr>
      <t>v rokoch 2015 a 2016</t>
    </r>
    <r>
      <rPr>
        <b/>
        <sz val="14"/>
        <color rgb="FFFF0000"/>
        <rFont val="Times New Roman"/>
        <family val="1"/>
        <charset val="238"/>
      </rPr>
      <t xml:space="preserve"> </t>
    </r>
  </si>
  <si>
    <t>Stav k 31. 12. 2015</t>
  </si>
  <si>
    <t>Stav k 31. 12. 2016</t>
  </si>
  <si>
    <t xml:space="preserve">Tabuľka č. 22: Výnosy verejnej vysokej školy v roku 2016 v oblasti sociálnej podpory študentov </t>
  </si>
  <si>
    <t>Výnosy
v hlavnej činnosti
2015</t>
  </si>
  <si>
    <r>
      <t>Výnosy
hlavnej činnosti
2016</t>
    </r>
    <r>
      <rPr>
        <sz val="12"/>
        <color indexed="10"/>
        <rFont val="Times New Roman"/>
        <family val="1"/>
        <charset val="238"/>
      </rPr>
      <t xml:space="preserve"> </t>
    </r>
  </si>
  <si>
    <t>Náklady
hlavnej činnosti
2016</t>
  </si>
  <si>
    <r>
      <t>Rozdiel 2016-2015</t>
    </r>
    <r>
      <rPr>
        <sz val="12"/>
        <color indexed="10"/>
        <rFont val="Times New Roman"/>
        <family val="1"/>
        <charset val="238"/>
      </rPr>
      <t xml:space="preserve"> </t>
    </r>
  </si>
  <si>
    <t>Obsah tabuľkovej prílohy výročnej správy o hospodárení verejnej vysokej školy za rok 2016</t>
  </si>
  <si>
    <t>Vysvetlivky k tabuľkám výročnej správy o hospodárení verejných vysokých škôl za rok 2016</t>
  </si>
  <si>
    <t>Súvzťažnosti tabuliek výročnej správy o hospodárení verejných vysokých škôl za rok 2016</t>
  </si>
  <si>
    <r>
      <t>Príjmy z dotácií verejnej vysokej škole zo štátneho rozpočtu z kapitoly MŠVVaŠ SR  poskytnuté na základe Zmluvy o poskytnutí dotácie zo štátneho rozpočtu
prostredníctvom rozpočtu Ministerstva školstva, vedy, výskumu a športu Slovenskej republiky na rok 2016</t>
    </r>
    <r>
      <rPr>
        <sz val="12"/>
        <color rgb="FF00B050"/>
        <rFont val="Times New Roman"/>
        <family val="1"/>
        <charset val="238"/>
      </rPr>
      <t xml:space="preserve"> </t>
    </r>
    <r>
      <rPr>
        <sz val="12"/>
        <rFont val="Times New Roman"/>
        <family val="1"/>
        <charset val="238"/>
      </rPr>
      <t xml:space="preserve"> na programe 077 </t>
    </r>
  </si>
  <si>
    <r>
      <t>Príjmy verejnej vysokej školy v roku 2016</t>
    </r>
    <r>
      <rPr>
        <sz val="12"/>
        <color rgb="FF00B050"/>
        <rFont val="Times New Roman"/>
        <family val="1"/>
        <charset val="238"/>
      </rPr>
      <t xml:space="preserve"> </t>
    </r>
    <r>
      <rPr>
        <sz val="12"/>
        <rFont val="Times New Roman"/>
        <family val="1"/>
        <charset val="238"/>
      </rPr>
      <t xml:space="preserve">majúce charakter dotácie okrem príjmov z dotácií  z  kapitoly MŠVVaŠ SR a okrem štrukturálnych fondov EÚ </t>
    </r>
  </si>
  <si>
    <r>
      <t>Výnosy verejnej vysokej školy zo školného a z poplatkov spojených so štúdiom v rokoch 2015</t>
    </r>
    <r>
      <rPr>
        <sz val="12"/>
        <color indexed="10"/>
        <rFont val="Times New Roman"/>
        <family val="1"/>
        <charset val="238"/>
      </rPr>
      <t xml:space="preserve"> </t>
    </r>
    <r>
      <rPr>
        <sz val="12"/>
        <rFont val="Times New Roman"/>
        <family val="1"/>
        <charset val="238"/>
      </rPr>
      <t>a 2016</t>
    </r>
  </si>
  <si>
    <t>Náklady verejnej vysokej školy v rokoch 2015 a 2016</t>
  </si>
  <si>
    <t>Zamestnanci a náklady na mzdy verejnej vysokej školy v roku 2016</t>
  </si>
  <si>
    <r>
      <t>Zamestnanci a náklady na mzdy verejnej vysokej školy v roku 2016</t>
    </r>
    <r>
      <rPr>
        <sz val="12"/>
        <color theme="1"/>
        <rFont val="Times New Roman"/>
        <family val="1"/>
        <charset val="238"/>
      </rPr>
      <t xml:space="preserve"> - len ženy</t>
    </r>
  </si>
  <si>
    <t>Náklady verejnej vysokej školy na štipendiá interných doktorandov v roku 2016</t>
  </si>
  <si>
    <t>Údaje o systéme sociálnej podpory  - časť  sociálne štipendiá  (§ 96 zákona) za roky 2015 a 2016</t>
  </si>
  <si>
    <r>
      <t>Údaje o systéme sociálnej podpory  - časť výnosy a náklady</t>
    </r>
    <r>
      <rPr>
        <b/>
        <sz val="12"/>
        <rFont val="Times New Roman"/>
        <family val="1"/>
        <charset val="238"/>
      </rPr>
      <t xml:space="preserve"> </t>
    </r>
    <r>
      <rPr>
        <sz val="12"/>
        <rFont val="Times New Roman"/>
        <family val="1"/>
        <charset val="238"/>
      </rPr>
      <t>študentských domovov (bez zmluvných zariadení) za roky 2015 a 2016</t>
    </r>
    <r>
      <rPr>
        <b/>
        <sz val="12"/>
        <color indexed="10"/>
        <rFont val="Times New Roman"/>
        <family val="1"/>
        <charset val="238"/>
      </rPr>
      <t xml:space="preserve"> </t>
    </r>
  </si>
  <si>
    <r>
      <t>Údaje o systéme sociálnej podpory  - časť výnosy a náklady</t>
    </r>
    <r>
      <rPr>
        <b/>
        <sz val="12"/>
        <rFont val="Times New Roman"/>
        <family val="1"/>
        <charset val="238"/>
      </rPr>
      <t xml:space="preserve"> </t>
    </r>
    <r>
      <rPr>
        <sz val="12"/>
        <rFont val="Times New Roman"/>
        <family val="1"/>
        <charset val="238"/>
      </rPr>
      <t>študentských jedální</t>
    </r>
    <r>
      <rPr>
        <b/>
        <sz val="12"/>
        <rFont val="Times New Roman"/>
        <family val="1"/>
        <charset val="238"/>
      </rPr>
      <t xml:space="preserve">  </t>
    </r>
    <r>
      <rPr>
        <sz val="12"/>
        <rFont val="Times New Roman"/>
        <family val="1"/>
        <charset val="238"/>
      </rPr>
      <t>za roky 2015 a 2016</t>
    </r>
  </si>
  <si>
    <t>Zdroje verejnej vysokej školy na obstaranie a technické zhodnotenie dlhodobého  majetku v rokoch 2015 a 2016</t>
  </si>
  <si>
    <t>Výdavky verejnej vysokej školy na obstaranie a technické zhodnotenie dlhodobého majetku v roku 2016</t>
  </si>
  <si>
    <r>
      <t>Stav a vývoj finančných fondov verejnej vysokej školy v rokoch 2015</t>
    </r>
    <r>
      <rPr>
        <sz val="12"/>
        <color indexed="10"/>
        <rFont val="Times New Roman"/>
        <family val="1"/>
        <charset val="238"/>
      </rPr>
      <t xml:space="preserve"> </t>
    </r>
    <r>
      <rPr>
        <sz val="12"/>
        <rFont val="Times New Roman"/>
        <family val="1"/>
        <charset val="238"/>
      </rPr>
      <t>a 2016</t>
    </r>
  </si>
  <si>
    <r>
      <t>Štruktúra a stav finančných prostriedkov na bankových účtoch verejnej vysokej školy k 31. decembru 2016</t>
    </r>
    <r>
      <rPr>
        <sz val="12"/>
        <color rgb="FF00B050"/>
        <rFont val="Times New Roman"/>
        <family val="1"/>
        <charset val="238"/>
      </rPr>
      <t xml:space="preserve"> </t>
    </r>
  </si>
  <si>
    <t>Príjmy verejnej vysokej školy z prostriedkov EÚ a z prostriedkov na ich spolufinancovanie zo štátneho rozpočtu z kapitoly MŠVVaŠ SR a z iných kapitol štátneho rozpočtu v roku 2016</t>
  </si>
  <si>
    <r>
      <t>Príjmy z dotácií verejnej vysokej škole zo štátneho rozpočtu z kapitoly MŠVVaŠ SR poskytnuté mimo programu 077 a mimo príjmov z prostriedkov EÚ (zo štrukturálnych fondov) v roku 2016</t>
    </r>
    <r>
      <rPr>
        <sz val="12"/>
        <color rgb="FF00B050"/>
        <rFont val="Times New Roman"/>
        <family val="1"/>
        <charset val="238"/>
      </rPr>
      <t xml:space="preserve"> </t>
    </r>
  </si>
  <si>
    <t>Štipendiá z vlastných zdrojov podľa § 97 zákona v rokoch 2015 a 2016</t>
  </si>
  <si>
    <t xml:space="preserve">Motivačné štipendiá  v rokoch 2015 a 2016 (v zmysle § 96a  zákona ) </t>
  </si>
  <si>
    <t>Štruktúra účtu 384 - výnosy budúcich období v rokoch 2015 a 2016</t>
  </si>
  <si>
    <t>Výnosy verejnej vysokej školy v roku 2016 v oblasti sociálnej podpory študentov</t>
  </si>
  <si>
    <t>T4_R6</t>
  </si>
  <si>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 0132 až po 0144 štatistického výkazu Škol (MŠ SR) 2-04).</t>
  </si>
  <si>
    <t>T12_SE</t>
  </si>
  <si>
    <r>
      <t xml:space="preserve">Tabuľka č. 18 obsahuje informácie o celkovom objeme príjmov z dotácií poskytnutých verejnej vysokej škole z kapitoly MŠVVaŠ SR  </t>
    </r>
    <r>
      <rPr>
        <sz val="12"/>
        <rFont val="Times New Roman"/>
        <family val="1"/>
        <charset val="238"/>
      </rPr>
      <t xml:space="preserve">mimo programu 077, t. j. mimo </t>
    </r>
    <r>
      <rPr>
        <b/>
        <sz val="12"/>
        <rFont val="Times New Roman"/>
        <family val="1"/>
        <charset val="238"/>
      </rPr>
      <t xml:space="preserve"> </t>
    </r>
    <r>
      <rPr>
        <sz val="12"/>
        <rFont val="Times New Roman"/>
        <family val="1"/>
        <charset val="238"/>
      </rPr>
      <t>Zmluvy o poskytnutí dotácie zo štátneho rozpočtu prostredníctvom rozpočtu MŠVVaŠ SR na rok 2016  a mimo príjmov z prostriedkov EÚ a to</t>
    </r>
    <r>
      <rPr>
        <b/>
        <sz val="12"/>
        <rFont val="Times New Roman"/>
        <family val="1"/>
        <charset val="238"/>
      </rPr>
      <t>:</t>
    </r>
    <r>
      <rPr>
        <sz val="12"/>
        <rFont val="Times New Roman"/>
        <family val="1"/>
        <charset val="238"/>
      </rPr>
      <t xml:space="preserve">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MŠVVaŠ SR, resp. APVV a  mimo  príjmov z prostriedkov EÚ v roku 2016. </t>
    </r>
  </si>
  <si>
    <t>doplnené riadky 8, 9, 10, v R1 upravené vzťahy</t>
  </si>
  <si>
    <t>v hlavičkách, vo vysvetlivkách a v súvsťažnostiach boli zmenené (aktualizované) roky</t>
  </si>
  <si>
    <t>Údaje vychádzajú z platného analytického členenia účtov na rok 2016. Ak vysoká škola používa na niektoré položky nákladov viac analytických účtov (napr.ak analyticky rozlišuje náklady, ktoré budú refundované príp.refakturované) uvedie sa v príslušnom riadku stav všetkých účtov prislúchajúcich k príslušnej vecnej položke.</t>
  </si>
  <si>
    <t>T10_R7_SA (SB) = dotačná zmluva 2015 (2016)_účelová dotácia na študentské jedálne</t>
  </si>
  <si>
    <t>- školné od cudzincov (§ 92 ods. 9 zákona) 649 002, 649 023</t>
  </si>
  <si>
    <t>- školné od externých študentov (§ 92 ods. 4  zákona) 649 020</t>
  </si>
  <si>
    <t>- poplatky za súbežné štúdium (§ 92, ods. 5) 649 026</t>
  </si>
  <si>
    <t>- poplatky za prijímacie konanie (§ 92, ods. 10) 649 003</t>
  </si>
  <si>
    <t>- poplatky za rigorózne konanie - vydanie diplómu 649 005</t>
  </si>
  <si>
    <t>- poplatky za vydanie dokladov o absolvovaní štúdia (§92, ods. 15, 649 024)</t>
  </si>
  <si>
    <t>- poplatky za uznávanie rovnocennosti dokladov o štúdiu (§92, ods. 15, 649 025)</t>
  </si>
  <si>
    <t>- poplatky za rigorózne konanie (§ 92, ods. 11) 649 004</t>
  </si>
  <si>
    <t>- školné za prekročenie štandardnej dĺžky štúdia 649 001</t>
  </si>
  <si>
    <r>
      <t>Výnosy zo školného (účet 649)</t>
    </r>
    <r>
      <rPr>
        <b/>
        <sz val="12"/>
        <color indexed="8"/>
        <rFont val="Times New Roman"/>
        <family val="1"/>
        <charset val="238"/>
      </rPr>
      <t xml:space="preserve"> </t>
    </r>
    <r>
      <rPr>
        <b/>
        <sz val="12"/>
        <color rgb="FF0000FF"/>
        <rFont val="Times New Roman"/>
        <family val="1"/>
        <charset val="238"/>
      </rPr>
      <t>[SUM(R21:R24)]</t>
    </r>
  </si>
  <si>
    <t>Údaje v T4 sú kontrolované na údaje z T3, a to na výnosy z hlavnej činnosti - školné (T3_R20), poplatky spojené so štúdiom (T3_R25). 
Údaj  v R15 - návrh na prídel do štipendijného fondu musí byť minimálne vo výške vykazovanom na riadku R14 - základ pre prídel do štipendijného fondu.</t>
  </si>
  <si>
    <t xml:space="preserve">T9_R6_SA (SB) = dotačná zmluva 2015 (2016) - účelové prostriedky na študentské domovy (vrátane dotácie na valorizáciu miezd ŠJ) </t>
  </si>
  <si>
    <r>
      <t xml:space="preserve">Výnos z dotácie zo štátneho rozpočtu na študentské domovy </t>
    </r>
    <r>
      <rPr>
        <b/>
        <sz val="12"/>
        <color rgb="FFFF0000"/>
        <rFont val="Times New Roman"/>
        <family val="1"/>
        <charset val="238"/>
      </rPr>
      <t>(vrátane zmluvných zariadení a valorizácie miezd ŠJ)</t>
    </r>
  </si>
  <si>
    <t>T23_R24_SA_(SB)≤T19_R1_SA_(SC)
T23_R30_SA_(SB)=T4_R15_SA_(SB)</t>
  </si>
  <si>
    <t>doplnené a zoskupené syntetické účty tak aby bolo možné kontrolovať sledované položky</t>
  </si>
  <si>
    <t>zmeny v riadku 6</t>
  </si>
  <si>
    <t>doplnené pomenovanie stĺpcov a súvsťažnosti na tabuľky T1, T4 a T18</t>
  </si>
  <si>
    <t>doplnené  pomenovanie stĺpcov a súvsťažnosti na tabuľky T4 a T19</t>
  </si>
  <si>
    <t xml:space="preserve">Údaje sa kontrolujú na poskytnutú dotáciu  na študentské domovy (vrátane zmluvných zariadení a dotácie na valorizáciu platov zamestnancov ŠJ) </t>
  </si>
  <si>
    <r>
      <t>Výnosy z poplatkov spojených so štúdiom (účet 649)</t>
    </r>
    <r>
      <rPr>
        <b/>
        <sz val="12"/>
        <color rgb="FF0000FF"/>
        <rFont val="Times New Roman"/>
        <family val="1"/>
        <charset val="238"/>
      </rPr>
      <t xml:space="preserve"> [SUM(R26:R31)] </t>
    </r>
  </si>
  <si>
    <t>Zmeny stavu zásob vlastnej výroby (účtová skupina 611-614)</t>
  </si>
  <si>
    <t>Aktivácia (účet 621-624)</t>
  </si>
  <si>
    <r>
      <t xml:space="preserve">Prijaté príspevky </t>
    </r>
    <r>
      <rPr>
        <b/>
        <sz val="12"/>
        <color rgb="FF0000FF"/>
        <rFont val="Times New Roman"/>
        <family val="1"/>
        <charset val="238"/>
      </rPr>
      <t xml:space="preserve">od fyzických osôb </t>
    </r>
    <r>
      <rPr>
        <b/>
        <sz val="12"/>
        <color theme="1"/>
        <rFont val="Times New Roman"/>
        <family val="1"/>
      </rPr>
      <t>663</t>
    </r>
  </si>
  <si>
    <t>Príspevky z podielu zaplatenej dane (účet 665)</t>
  </si>
  <si>
    <t>- ostatný materiál (účet 501 099, 501 030, 501 100, 501 599)</t>
  </si>
  <si>
    <t>- ostatné energie (502 099)</t>
  </si>
  <si>
    <t>- dopravné služby (účet 518 012, 518 512)</t>
  </si>
  <si>
    <r>
      <t>Poskytnuté príspevky</t>
    </r>
    <r>
      <rPr>
        <sz val="12"/>
        <color indexed="8"/>
        <rFont val="Times New Roman"/>
        <family val="1"/>
      </rPr>
      <t xml:space="preserve"> </t>
    </r>
    <r>
      <rPr>
        <b/>
        <sz val="12"/>
        <color indexed="8"/>
        <rFont val="Times New Roman"/>
        <family val="1"/>
      </rPr>
      <t xml:space="preserve">(účtová skupina 56: </t>
    </r>
    <r>
      <rPr>
        <b/>
        <sz val="12"/>
        <color rgb="FFFF0000"/>
        <rFont val="Times New Roman"/>
        <family val="1"/>
        <charset val="238"/>
      </rPr>
      <t>562 a 563</t>
    </r>
    <r>
      <rPr>
        <b/>
        <sz val="12"/>
        <color indexed="8"/>
        <rFont val="Times New Roman"/>
        <family val="1"/>
      </rPr>
      <t>)</t>
    </r>
  </si>
  <si>
    <t>- Náklady účtovnej skupiny 54  okrem nákladov účtu 549 (541 až 548)</t>
  </si>
  <si>
    <t>- ostatné náklady z účtovej skupiny 55 (účty 552, 553, 554, 557, 558, 559)</t>
  </si>
  <si>
    <r>
      <t xml:space="preserve">1) V prípade, že ešte niektorá VVŠ vypláca doktorandské štipendiá pozadu (ako "mzdy zamestancom"), výška nákladov vykazovaná k </t>
    </r>
    <r>
      <rPr>
        <sz val="12"/>
        <color indexed="10"/>
        <rFont val="Times New Roman"/>
        <family val="1"/>
        <charset val="238"/>
      </rPr>
      <t xml:space="preserve">31.12.2016 </t>
    </r>
    <r>
      <rPr>
        <sz val="12"/>
        <rFont val="Times New Roman"/>
        <family val="2"/>
        <charset val="238"/>
      </rPr>
      <t>zohľadňuje aj úhradu štipendií doktorandov, vyplatených</t>
    </r>
  </si>
  <si>
    <r>
      <t xml:space="preserve">Dotácia na štipendiá doktorandov poskytnutá v rámci dotačnej zmluvy v roku </t>
    </r>
    <r>
      <rPr>
        <sz val="12"/>
        <color indexed="10"/>
        <rFont val="Times New Roman"/>
        <family val="1"/>
        <charset val="238"/>
      </rPr>
      <t>2016</t>
    </r>
  </si>
  <si>
    <r>
      <t>Počet osobomesiacov za rok</t>
    </r>
    <r>
      <rPr>
        <sz val="12"/>
        <color indexed="10"/>
        <rFont val="Times New Roman"/>
        <family val="1"/>
        <charset val="238"/>
      </rPr>
      <t xml:space="preserve"> 2016</t>
    </r>
  </si>
  <si>
    <r>
      <t xml:space="preserve">Nevyčerpaná účelová dotácia (+) / nedoplatok účelovej dotácie (-) za rok </t>
    </r>
    <r>
      <rPr>
        <sz val="12"/>
        <color indexed="10"/>
        <rFont val="Times New Roman"/>
        <family val="1"/>
        <charset val="238"/>
      </rPr>
      <t>2016</t>
    </r>
  </si>
  <si>
    <t>Nevyčerpaná účelová dotácia (+) / nedoplatok účelovej dotácie (-) za rok 2015</t>
  </si>
  <si>
    <t xml:space="preserve"> - odpisy DN a HM nadobudnutého z kapitálových dotácií z EÚ (zo štrukturálnych fondov) (účet 551 300, 551 321, 551 323)</t>
  </si>
  <si>
    <t xml:space="preserve"> - odpisy ostatného DN a HM (účet 551 200, 551 221, 551 223, 551 400, 551 900, 551 921, 551 923)</t>
  </si>
  <si>
    <r>
      <t>T1 = dotačná zmluva na 201</t>
    </r>
    <r>
      <rPr>
        <sz val="12"/>
        <color rgb="FFFF0000"/>
        <rFont val="Times New Roman"/>
        <family val="1"/>
        <charset val="238"/>
      </rPr>
      <t>6</t>
    </r>
  </si>
  <si>
    <r>
      <rPr>
        <sz val="12"/>
        <color rgb="FFFF0000"/>
        <rFont val="Times New Roman"/>
        <family val="1"/>
        <charset val="238"/>
      </rPr>
      <t>T8_R5_SC= T1_R12_SA</t>
    </r>
    <r>
      <rPr>
        <sz val="12"/>
        <rFont val="Times New Roman"/>
        <family val="1"/>
        <charset val="238"/>
      </rPr>
      <t xml:space="preserve">
T8_R4_SA = zostatok k 31.12.2015
T8_R6_SA = T8_R4_SC 
T8_R1_SA (SC)  ≤ T13_R11_SE (SF)</t>
    </r>
  </si>
  <si>
    <t>- chemikálie a ostatný materiál pre zabezpečenie experimentálnej výučby  (účet 501 002, 501 052)</t>
  </si>
  <si>
    <t xml:space="preserve">- iné analyticky sledované náklady (účty 518 003, 518 013, 518 015-018, 518 020-030, 518 031-034, 518 040, 518 041, 518 529, 518 530, 518 599) </t>
  </si>
  <si>
    <t xml:space="preserve">    - Podpora štud. so špecifickými potrebami podľa §100  (549 018) </t>
  </si>
  <si>
    <t>81a</t>
  </si>
  <si>
    <r>
      <t xml:space="preserve">Daň z príjmov (účtová skupina 59: </t>
    </r>
    <r>
      <rPr>
        <b/>
        <sz val="12"/>
        <color rgb="FFFF0000"/>
        <rFont val="Times New Roman"/>
        <family val="1"/>
        <charset val="238"/>
      </rPr>
      <t>591 až 595</t>
    </r>
    <r>
      <rPr>
        <b/>
        <sz val="12"/>
        <color theme="1"/>
        <rFont val="Times New Roman"/>
        <family val="1"/>
      </rPr>
      <t>)</t>
    </r>
  </si>
  <si>
    <t>- náklady na tvorbu fondu reprodukcie (účet 556 400) (z predaja a likvidácie majetku)</t>
  </si>
  <si>
    <t xml:space="preserve"> - štipendiá z vlastných zdrojov (549 007-010, 549 019, 549 020) </t>
  </si>
  <si>
    <t xml:space="preserve"> - ostatné iné náklady (účet 549 098, 549 099, 549 011, 549 013)</t>
  </si>
  <si>
    <t xml:space="preserve"> - iné analyticky sledované náklady (účet 549 005-006, 549 012)</t>
  </si>
  <si>
    <r>
      <t xml:space="preserve">v R90 ide o náklady na tvorbu FR </t>
    </r>
    <r>
      <rPr>
        <i/>
        <sz val="12"/>
        <rFont val="Times New Roman"/>
        <family val="1"/>
        <charset val="238"/>
      </rPr>
      <t>z predaja a likvidácie majetku = T11R5=T13R5</t>
    </r>
  </si>
  <si>
    <t>- tvorba fondu z výnosov z predaja (a likvidácie) majetku (účet 413 117)</t>
  </si>
  <si>
    <t>- iné analyticky sledované výnosy (účty 602 002-007, 602 011-019, 602 099, 602 199)</t>
  </si>
  <si>
    <r>
      <t xml:space="preserve">1) V </t>
    </r>
    <r>
      <rPr>
        <sz val="12"/>
        <color rgb="FF0000FF"/>
        <rFont val="Times New Roman"/>
        <family val="1"/>
        <charset val="238"/>
      </rPr>
      <t xml:space="preserve">R50-54 </t>
    </r>
    <r>
      <rPr>
        <sz val="12"/>
        <color rgb="FFFF0000"/>
        <rFont val="Times New Roman"/>
        <family val="1"/>
      </rPr>
      <t xml:space="preserve">sa uvedú výnosy účtované v súvislosti s použitím  príslušného fondu.  </t>
    </r>
  </si>
  <si>
    <t>- dary (účet 649 009) (646 001)</t>
  </si>
  <si>
    <t>- vložné na konferencie (649 018)</t>
  </si>
  <si>
    <t>Prijaté príspevky z verejných zbierok (667)</t>
  </si>
  <si>
    <r>
      <t xml:space="preserve"> - MZDY (účty 521 001-008, 521 012, 521 013, </t>
    </r>
    <r>
      <rPr>
        <sz val="12"/>
        <rFont val="Times New Roman"/>
        <family val="1"/>
        <charset val="238"/>
      </rPr>
      <t>581 003</t>
    </r>
    <r>
      <rPr>
        <sz val="12"/>
        <color theme="1"/>
        <rFont val="Times New Roman"/>
        <family val="1"/>
      </rPr>
      <t>)</t>
    </r>
  </si>
  <si>
    <t>Bežná a kapitálová dotácia je kontrolovaná na Zmluvu o poskytnutí  dotácií  zo štátneho rozpočtu prostredníctvom kapitoly MŠVVaŠ (ďalej len "dotačná zmluva") a jej dodatkov na rok 2016 na  programe  077.</t>
  </si>
  <si>
    <r>
      <t>Výnosy zo školného</t>
    </r>
    <r>
      <rPr>
        <sz val="12"/>
        <color indexed="8"/>
        <rFont val="Times New Roman"/>
        <family val="1"/>
      </rPr>
      <t xml:space="preserve">  [SUM (R2:R6)]</t>
    </r>
  </si>
  <si>
    <t>T4_R1_SA(SB) = T3_R20_SA(SC),
T4_R7_SA(SB) = T3_R25_SA(SC) 
T4_R15_SA(SB) = T13_R9_SE(SF)
T4_R15_SA(SB) = T22_R58</t>
  </si>
  <si>
    <t>T5_R90_(SA+SB)=T13_R5_SC
T5_R90_(SC+SD)=T13_R5_SD</t>
  </si>
  <si>
    <t>Náklady sú kontrolované na údaje z výkazníctva - tvorba fondu z likvidovaného / predaného majetku</t>
  </si>
  <si>
    <r>
      <t>Údaje v riadkoch R1:R6, R7, R9, R13, R14, R16, R17  sú kontrolované s údajmi v štatistickom výkaze Škol (MŠ SR) 2-04 za rok 2016</t>
    </r>
    <r>
      <rPr>
        <sz val="12"/>
        <color indexed="10"/>
        <rFont val="Times New Roman"/>
        <family val="1"/>
        <charset val="238"/>
      </rPr>
      <t>.</t>
    </r>
    <r>
      <rPr>
        <sz val="12"/>
        <rFont val="Times New Roman"/>
        <family val="1"/>
        <charset val="238"/>
      </rPr>
      <t xml:space="preserve"> 
Údaje v riadkoch 15a ... (špecifiká) sú kontrolované na rozpis dotácie v roku 2016.</t>
    </r>
    <r>
      <rPr>
        <b/>
        <sz val="12"/>
        <color indexed="12"/>
        <rFont val="Times New Roman"/>
        <family val="1"/>
        <charset val="238"/>
      </rPr>
      <t xml:space="preserve"> </t>
    </r>
    <r>
      <rPr>
        <u/>
        <sz val="12"/>
        <rFont val="Times New Roman"/>
        <family val="1"/>
        <charset val="238"/>
      </rPr>
      <t>Rozdiel medzi údajom v T6_R18_SH a údajmi v T5_R56_SC+SD (Mzdy) je potrebné vyčísliť a s komentárom uviesť v poznámke pod tabuľkou T6.</t>
    </r>
  </si>
  <si>
    <r>
      <t>Údaje v R1_</t>
    </r>
    <r>
      <rPr>
        <sz val="12"/>
        <color indexed="8"/>
        <rFont val="Times New Roman"/>
        <family val="1"/>
        <charset val="238"/>
      </rPr>
      <t>SE</t>
    </r>
    <r>
      <rPr>
        <sz val="12"/>
        <rFont val="Times New Roman"/>
        <family val="1"/>
        <charset val="238"/>
      </rPr>
      <t xml:space="preserve"> za rok 2016 sú kontrolované na T5_R77_SC a údaje </t>
    </r>
    <r>
      <rPr>
        <sz val="12"/>
        <color indexed="8"/>
        <rFont val="Times New Roman"/>
        <family val="1"/>
        <charset val="238"/>
      </rPr>
      <t>v R9_SA</t>
    </r>
    <r>
      <rPr>
        <sz val="12"/>
        <rFont val="Times New Roman"/>
        <family val="1"/>
        <charset val="238"/>
      </rPr>
      <t xml:space="preserve"> na poskytnutú </t>
    </r>
    <r>
      <rPr>
        <u/>
        <sz val="12"/>
        <rFont val="Times New Roman"/>
        <family val="1"/>
        <charset val="238"/>
      </rPr>
      <t>účelovú</t>
    </r>
    <r>
      <rPr>
        <sz val="12"/>
        <rFont val="Times New Roman"/>
        <family val="1"/>
        <charset val="238"/>
      </rPr>
      <t xml:space="preserve"> dotáciu na štipendiá doktorandov podľa dotačnej zmluvy. </t>
    </r>
  </si>
  <si>
    <r>
      <t xml:space="preserve"> T7_R1_SE = T5_R77_SC,
 T7_R9_SA = dotačná zmluva na 2016</t>
    </r>
    <r>
      <rPr>
        <sz val="12"/>
        <color indexed="8"/>
        <rFont val="Times New Roman"/>
        <family val="1"/>
        <charset val="238"/>
      </rPr>
      <t xml:space="preserve">_účelové prostriedky na štipendiá doktorandov </t>
    </r>
  </si>
  <si>
    <t>Údaje  sú kontrolované na  dotačné zmluvy a na účelovú dotáciu na rok 2015, 2016. Za rok 2016 na T1_R12_SA.
Údaje v T8_R1_SC by sa mali rovnať údajom z CRŠ kód 1.</t>
  </si>
  <si>
    <t>T9_R1 = štatistické výkazy MŠVVaŠ SR 2015 (2016)</t>
  </si>
  <si>
    <t>T8_R5_SA (SC) = dotačná zmluva na rok 2015 (2016), prvok 077 15 01 - účelové prostriedky na sociálne štipendiá</t>
  </si>
  <si>
    <r>
      <t>Údaje v R7_SA (SB) sú kontrolované na  dotačné zmluvy a na účelovú dotáciu na rok 2015</t>
    </r>
    <r>
      <rPr>
        <sz val="12"/>
        <color indexed="10"/>
        <rFont val="Times New Roman"/>
        <family val="1"/>
        <charset val="238"/>
      </rPr>
      <t>,</t>
    </r>
    <r>
      <rPr>
        <sz val="12"/>
        <rFont val="Times New Roman"/>
        <family val="1"/>
        <charset val="238"/>
      </rPr>
      <t xml:space="preserve"> 2016.</t>
    </r>
  </si>
  <si>
    <t>T11_SB_R10a = T17_SC+SD_R10</t>
  </si>
  <si>
    <t>V T11_SB_R10 sa uvádzajú kapitálové dotácie prijaté (cash) zo zdroja 111. Ide o dotácie z programu 077 (T1_SB_R15), z iných kapitol štátneho rozpočtu (T2_SB_R1), z kapitoly MŠVVaŠ  (T18_SB_R9).
Objem kapitálovej dotácie z iných kapitol žiadame osobitne uviesť do poznámky.</t>
  </si>
  <si>
    <r>
      <t xml:space="preserve">T12_R15_SG = výkazníctvo </t>
    </r>
    <r>
      <rPr>
        <sz val="12"/>
        <rFont val="Times New Roman"/>
        <family val="1"/>
        <charset val="238"/>
      </rPr>
      <t xml:space="preserve">2016, </t>
    </r>
    <r>
      <rPr>
        <sz val="12"/>
        <color indexed="8"/>
        <rFont val="Times New Roman"/>
        <family val="1"/>
        <charset val="238"/>
      </rPr>
      <t>kategória 700, všetky zdroje</t>
    </r>
  </si>
  <si>
    <r>
      <t>V stĺpci S</t>
    </r>
    <r>
      <rPr>
        <sz val="12"/>
        <color indexed="8"/>
        <rFont val="Times New Roman"/>
        <family val="1"/>
        <charset val="238"/>
      </rPr>
      <t>G</t>
    </r>
    <r>
      <rPr>
        <sz val="12"/>
        <rFont val="Times New Roman"/>
        <family val="1"/>
        <charset val="238"/>
      </rPr>
      <t xml:space="preserve"> sa zvyšok prijatej kapitálovej dotácie, používanej na kompenzáciu odpisov za rok 2016  rovná súčtu zvyšku prijatej kapitálovej dotácie na kompenzáciu odpisov z roku 2015 (stĺpec SA) a výšky kapitálovej dotácie (2016) z </t>
    </r>
    <r>
      <rPr>
        <sz val="12"/>
        <color indexed="8"/>
        <rFont val="Times New Roman"/>
        <family val="1"/>
        <charset val="238"/>
      </rPr>
      <t xml:space="preserve">T11_R10_SB, zníženému o odpisy, vykazované v T5_R85_SC. </t>
    </r>
  </si>
  <si>
    <r>
      <t>V stĺpci SH</t>
    </r>
    <r>
      <rPr>
        <sz val="12"/>
        <color indexed="10"/>
        <rFont val="Times New Roman"/>
        <family val="1"/>
        <charset val="238"/>
      </rPr>
      <t xml:space="preserve"> </t>
    </r>
    <r>
      <rPr>
        <sz val="12"/>
        <rFont val="Times New Roman"/>
        <family val="1"/>
        <charset val="238"/>
      </rPr>
      <t>sa zvyšok prijatej kapitálovej dotácie, používanej na kompenzáciu odpisov za rok 2016  rovná súčtu zvyšku prijatej kapitálovej dotácie na kompenzáciu odpisov z roku 2015</t>
    </r>
    <r>
      <rPr>
        <sz val="12"/>
        <color indexed="10"/>
        <rFont val="Times New Roman"/>
        <family val="1"/>
        <charset val="238"/>
      </rPr>
      <t xml:space="preserve"> </t>
    </r>
    <r>
      <rPr>
        <sz val="12"/>
        <rFont val="Times New Roman"/>
        <family val="1"/>
        <charset val="238"/>
      </rPr>
      <t xml:space="preserve">(stĺpec SB) a výšky kapitálovej dotácie (2016) z </t>
    </r>
    <r>
      <rPr>
        <sz val="12"/>
        <color indexed="8"/>
        <rFont val="Times New Roman"/>
        <family val="1"/>
        <charset val="238"/>
      </rPr>
      <t xml:space="preserve">T11_R10a_SB, zníženému o odpisy, vykazované v T5_R86a_SC. </t>
    </r>
  </si>
  <si>
    <r>
      <t>T13_R1_</t>
    </r>
    <r>
      <rPr>
        <b/>
        <sz val="12"/>
        <color rgb="FF00B0F0"/>
        <rFont val="Times New Roman"/>
        <family val="1"/>
        <charset val="238"/>
      </rPr>
      <t>SK(SL)</t>
    </r>
    <r>
      <rPr>
        <sz val="12"/>
        <rFont val="Times New Roman"/>
        <family val="1"/>
        <charset val="238"/>
      </rPr>
      <t xml:space="preserve"> = výkazníctvo súvaha, časť Pasíva,  
riadky 064 + 065 + 069 + </t>
    </r>
    <r>
      <rPr>
        <b/>
        <sz val="12"/>
        <color rgb="FF00B0F0"/>
        <rFont val="Times New Roman"/>
        <family val="1"/>
        <charset val="238"/>
      </rPr>
      <t>070</t>
    </r>
    <r>
      <rPr>
        <sz val="12"/>
        <rFont val="Times New Roman"/>
        <family val="1"/>
        <charset val="238"/>
      </rPr>
      <t xml:space="preserve"> + 071 
(k 1. 1.)
T13_R12_</t>
    </r>
    <r>
      <rPr>
        <b/>
        <sz val="12"/>
        <color rgb="FF00B0F0"/>
        <rFont val="Times New Roman"/>
        <family val="1"/>
        <charset val="238"/>
      </rPr>
      <t>SK(SL)</t>
    </r>
    <r>
      <rPr>
        <sz val="12"/>
        <rFont val="Times New Roman"/>
        <family val="1"/>
        <charset val="238"/>
      </rPr>
      <t xml:space="preserve"> = výkazníctvo súvaha, časť Pasíva,  
riadky 064 + 065 + 069 + </t>
    </r>
    <r>
      <rPr>
        <b/>
        <sz val="12"/>
        <color rgb="FF00B0F0"/>
        <rFont val="Times New Roman"/>
        <family val="1"/>
        <charset val="238"/>
      </rPr>
      <t>070</t>
    </r>
    <r>
      <rPr>
        <sz val="12"/>
        <rFont val="Times New Roman"/>
        <family val="1"/>
        <charset val="238"/>
      </rPr>
      <t xml:space="preserve"> + 071 
(k 31. 12.)
</t>
    </r>
    <r>
      <rPr>
        <sz val="12"/>
        <color rgb="FFFF0000"/>
        <rFont val="Times New Roman"/>
        <family val="1"/>
        <charset val="238"/>
      </rPr>
      <t>T13_R1_SL = T13_R12_SK</t>
    </r>
  </si>
  <si>
    <r>
      <t xml:space="preserve">Uvedie sa dotácia z </t>
    </r>
    <r>
      <rPr>
        <b/>
        <sz val="12"/>
        <rFont val="Times New Roman"/>
        <family val="1"/>
        <charset val="238"/>
      </rPr>
      <t xml:space="preserve">Úradu vlády SR (na R3) </t>
    </r>
    <r>
      <rPr>
        <sz val="12"/>
        <rFont val="Times New Roman"/>
        <family val="1"/>
        <charset val="238"/>
      </rPr>
      <t xml:space="preserve">, poskytnutá na riešenie projektov v rámci </t>
    </r>
    <r>
      <rPr>
        <b/>
        <sz val="12"/>
        <rFont val="Times New Roman"/>
        <family val="1"/>
        <charset val="238"/>
      </rPr>
      <t>Finančného mechanizmu EHP</t>
    </r>
    <r>
      <rPr>
        <sz val="12"/>
        <rFont val="Times New Roman"/>
        <family val="1"/>
        <charset val="238"/>
      </rPr>
      <t xml:space="preserve"> a </t>
    </r>
    <r>
      <rPr>
        <b/>
        <sz val="12"/>
        <rFont val="Times New Roman"/>
        <family val="1"/>
        <charset val="238"/>
      </rPr>
      <t>Nórskeho finančného mechanizmu</t>
    </r>
    <r>
      <rPr>
        <sz val="12"/>
        <rFont val="Times New Roman"/>
        <family val="1"/>
        <charset val="238"/>
      </rPr>
      <t xml:space="preserve">. Údaje budú kontrolované na hodnoty z výkazníctva - bežné a kapitálové výdavky evidované na zdrojoch 11E1, </t>
    </r>
    <r>
      <rPr>
        <sz val="12"/>
        <color rgb="FFFF0000"/>
        <rFont val="Times New Roman"/>
        <family val="1"/>
        <charset val="238"/>
      </rPr>
      <t>11E2</t>
    </r>
    <r>
      <rPr>
        <sz val="12"/>
        <rFont val="Times New Roman"/>
        <family val="1"/>
        <charset val="238"/>
      </rPr>
      <t xml:space="preserve">, 11E3, </t>
    </r>
    <r>
      <rPr>
        <sz val="12"/>
        <color rgb="FFFF0000"/>
        <rFont val="Times New Roman"/>
        <family val="1"/>
        <charset val="238"/>
      </rPr>
      <t>11E4</t>
    </r>
    <r>
      <rPr>
        <sz val="12"/>
        <rFont val="Times New Roman"/>
        <family val="1"/>
        <charset val="238"/>
      </rPr>
      <t xml:space="preserve"> a 121.</t>
    </r>
  </si>
  <si>
    <t>Výnosy verejnej vysokej školy v rokoch 2015 a 2016</t>
  </si>
  <si>
    <t xml:space="preserve">doplnené analytické účty a ich príp. zoskupenie </t>
  </si>
  <si>
    <r>
      <t>Náklady verejnej vysokej školy  v roku 2016</t>
    </r>
    <r>
      <rPr>
        <sz val="12"/>
        <color indexed="10"/>
        <rFont val="Times New Roman"/>
        <family val="1"/>
        <charset val="238"/>
      </rPr>
      <t xml:space="preserve"> </t>
    </r>
    <r>
      <rPr>
        <sz val="12"/>
        <rFont val="Times New Roman"/>
        <family val="1"/>
        <charset val="238"/>
      </rPr>
      <t>v oblasti sociálnej podpory študentov</t>
    </r>
  </si>
  <si>
    <t xml:space="preserve">V riadku 2 uvedie vysoká škola celkový objem príjmov z dotácií z rozpočtu obcí a VÚC. V riadkoch R2a ... rozpíše podrobnejšie jednotlivé druhy týchto dotácií, každú na osobitný riadok. </t>
  </si>
  <si>
    <t>Vysoká škola uvedie len cudzincov, ktorým nevznikla povinnosť uhradiť školné z dôvodov uvedených v riadkoch R2 až R5</t>
  </si>
  <si>
    <t>V týchto riadkoch uvedie verejná vysoká škola všetky osobitne financované súčasti (špecifiká), každú na osobitný riadok.</t>
  </si>
  <si>
    <r>
      <t xml:space="preserve">Uveďte </t>
    </r>
    <r>
      <rPr>
        <b/>
        <sz val="12"/>
        <color indexed="8"/>
        <rFont val="Times New Roman"/>
        <family val="1"/>
        <charset val="238"/>
      </rPr>
      <t xml:space="preserve">len náklady na jedlá </t>
    </r>
    <r>
      <rPr>
        <sz val="12"/>
        <color indexed="8"/>
        <rFont val="Times New Roman"/>
        <family val="1"/>
        <charset val="238"/>
      </rPr>
      <t xml:space="preserve">vydané študentom v kalendárnom roku </t>
    </r>
    <r>
      <rPr>
        <b/>
        <sz val="12"/>
        <color indexed="8"/>
        <rFont val="Times New Roman"/>
        <family val="1"/>
        <charset val="238"/>
      </rPr>
      <t>vo vlastných jedálňach a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</si>
  <si>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 prenajatých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</si>
  <si>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vo vlastných jedálňach a stravovacích zariadeniach</t>
    </r>
    <r>
      <rPr>
        <sz val="12"/>
        <color indexed="8"/>
        <rFont val="Times New Roman"/>
        <family val="1"/>
        <charset val="238"/>
      </rPr>
      <t>.</t>
    </r>
  </si>
  <si>
    <r>
      <t>R11_R</t>
    </r>
    <r>
      <rPr>
        <sz val="12"/>
        <color rgb="FFFF0000"/>
        <rFont val="Times New Roman"/>
        <family val="1"/>
        <charset val="238"/>
      </rPr>
      <t>3</t>
    </r>
  </si>
  <si>
    <r>
      <t>Tabuľka č. 17 obsahuje informácie o celkovom objeme príjmov z dotácií, poskytnutých verejnej vysokej škole v roku 2016</t>
    </r>
    <r>
      <rPr>
        <b/>
        <sz val="12"/>
        <color indexed="10"/>
        <rFont val="Times New Roman"/>
        <family val="1"/>
        <charset val="238"/>
      </rPr>
      <t xml:space="preserve"> </t>
    </r>
    <r>
      <rPr>
        <b/>
        <sz val="12"/>
        <rFont val="Times New Roman"/>
        <family val="1"/>
        <charset val="238"/>
      </rPr>
      <t xml:space="preserve">z prostriedkov EÚ (štrukturálnych fondov), vrátane spolufinancovania zo štátneho rozpočtu. Osobitne sa sledujú dotácie, poskytnuté z MŠVVaŠ SR a osobitne dotácie z iných kapitol štátneho rozpočtu. </t>
    </r>
  </si>
  <si>
    <t>Tabuľka č.19 poskytuje informácie o objeme a štruktúre štipendií  vyplácaných verejnou vysokou školou z vlastných zdrojov podľa § 97 zákona. Neobsahuje (2016) údaje o "normálnych" štipendiách vyplatených doktorandom (t.j. podľa §54, ods.18 zákona)</t>
  </si>
  <si>
    <t>T11_SB_R10 ≥ T1_SB_R15</t>
  </si>
  <si>
    <r>
      <t xml:space="preserve">Údaje v R15, SG - celkové výdavky na obstaranie a technické zhodnotenie majetku sa musia rovnať hodnotám, vykazovaným vo výkaze "Príjmy a výdavky" v kategórii 700 za všetky zdroje (štátny rozpočet, vlastné zdroje, prostriedky EÚ, </t>
    </r>
    <r>
      <rPr>
        <sz val="12"/>
        <color rgb="FFFF0000"/>
        <rFont val="Times New Roman"/>
        <family val="1"/>
        <charset val="238"/>
      </rPr>
      <t>PČ,</t>
    </r>
    <r>
      <rPr>
        <sz val="12"/>
        <color theme="1"/>
        <rFont val="Times New Roman"/>
        <family val="1"/>
        <charset val="238"/>
      </rPr>
      <t xml:space="preserve"> finančný mechanizmus EHP a Nórsky finančný mechanizmus...) </t>
    </r>
    <r>
      <rPr>
        <b/>
        <sz val="12"/>
        <color theme="1"/>
        <rFont val="Times New Roman"/>
        <family val="1"/>
        <charset val="238"/>
      </rPr>
      <t xml:space="preserve"> spolu</t>
    </r>
    <r>
      <rPr>
        <sz val="12"/>
        <color theme="1"/>
        <rFont val="Times New Roman"/>
        <family val="1"/>
        <charset val="238"/>
      </rPr>
      <t xml:space="preserve">. Ak tieto udaje nie sú v súlade, je potrebné v poznámke vysvetliť dôvod. </t>
    </r>
  </si>
  <si>
    <t>Údaje v T13_ R2_SC (SD) - tvorba fondu reprodukcie sa musia rovnať údajom v T11_R2_SA (SB). 
Údaje v T13_R8_SE (SF) majú súvzťažnosť s údajmi v T8_R5 (sociálne štipendiá), T20_R2 (motivačné štipendiá). Tvorba fondu z dotácie v T13_R8 má byť minimálne vo výške súčtu dotácie na sociálne štipendiá (T8_R5) a motivačné štipendiá (T20_R2). 
Údaje v T13_R13_SD(SF) majú byť totožné s údajmi v T16, účet štipendijného fondu (R10), účet fondu reprodukcie (R13).</t>
  </si>
  <si>
    <t xml:space="preserve">Celková hodnota účtu 384 za rok 2015 a 2016, uvedená v T21_SF a SL je kontrolovaná na výkaz Súvaha, časť Pasíva,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(2015), resp. SI (2016). 
Údaje za rok 2015 musia byť totožné s údajmi, ktoré VVŠ predložili k výsledkom hospodárenia VVŠ za rok 2015. </t>
  </si>
  <si>
    <r>
      <t xml:space="preserve">T22_R58_SA_(SB)=T4_R15_SA_(SB)
</t>
    </r>
    <r>
      <rPr>
        <sz val="11"/>
        <color rgb="FFFF0000"/>
        <rFont val="Times New Roman"/>
        <family val="1"/>
        <charset val="238"/>
      </rPr>
      <t>T22R_R64_SA_(SB)= T19_R1_SA_(SB)</t>
    </r>
  </si>
  <si>
    <r>
      <t xml:space="preserve">Uvedie sa objem prijatej kapitálovej dotácie z prostriedkov EÚ vrátane spolufinancovania (účet 346005 – 346008 strana DAL,  napr. zdroje 11S1, 11S2, 11T1, 11T2, (všetky zdroje EŠF na ktorých VVŠ účtuje, aj všetky analytické účty) okrem 11E1, </t>
    </r>
    <r>
      <rPr>
        <sz val="12"/>
        <color rgb="FFFF0000"/>
        <rFont val="Times New Roman"/>
        <family val="1"/>
        <charset val="238"/>
      </rPr>
      <t>11E2</t>
    </r>
    <r>
      <rPr>
        <sz val="12"/>
        <color theme="1"/>
        <rFont val="Times New Roman"/>
        <family val="1"/>
        <charset val="238"/>
      </rPr>
      <t xml:space="preserve">, 11E3, </t>
    </r>
    <r>
      <rPr>
        <sz val="12"/>
        <color rgb="FFFF0000"/>
        <rFont val="Times New Roman"/>
        <family val="1"/>
        <charset val="238"/>
      </rPr>
      <t>11E4</t>
    </r>
    <r>
      <rPr>
        <sz val="12"/>
        <color theme="1"/>
        <rFont val="Times New Roman"/>
        <family val="1"/>
        <charset val="238"/>
      </rPr>
      <t xml:space="preserve"> a 121 – viď riadok 13)</t>
    </r>
  </si>
  <si>
    <r>
      <t xml:space="preserve">Ak má verejná vysoká škola zriadené </t>
    </r>
    <r>
      <rPr>
        <sz val="12"/>
        <color rgb="FF0000FF"/>
        <rFont val="Times New Roman"/>
        <family val="1"/>
        <charset val="238"/>
      </rPr>
      <t>účty aj mimo Štátnu pokladnicu</t>
    </r>
    <r>
      <rPr>
        <sz val="12"/>
        <rFont val="Times New Roman"/>
        <family val="1"/>
        <charset val="238"/>
      </rPr>
      <t xml:space="preserve"> (napr. dobiehajúce účty na riešenie zahraničných výskumných projektov), uvedie súhrnný údaj o nich v tomto riadku. V komentári uvedie podrobnejšiu charakteristiku týchto účtov.</t>
    </r>
  </si>
  <si>
    <r>
      <t xml:space="preserve">Náklady sú kontrolované na údaje z výkazníctva - tvorba fondu z predaja </t>
    </r>
    <r>
      <rPr>
        <sz val="12"/>
        <color rgb="FFFF0000"/>
        <rFont val="Times New Roman"/>
        <family val="1"/>
        <charset val="238"/>
      </rPr>
      <t>a likvidácie</t>
    </r>
    <r>
      <rPr>
        <sz val="12"/>
        <rFont val="Times New Roman"/>
        <family val="1"/>
        <charset val="238"/>
      </rPr>
      <t xml:space="preserve"> majetku</t>
    </r>
  </si>
  <si>
    <r>
      <t xml:space="preserve">Výnosy z použitia fondov (účet 656) </t>
    </r>
    <r>
      <rPr>
        <b/>
        <sz val="12"/>
        <color indexed="10"/>
        <rFont val="Times New Roman"/>
        <family val="1"/>
        <charset val="238"/>
      </rPr>
      <t>[SUM(R50:R54)</t>
    </r>
    <r>
      <rPr>
        <b/>
        <sz val="12"/>
        <color indexed="8"/>
        <rFont val="Times New Roman"/>
        <family val="1"/>
      </rPr>
      <t xml:space="preserve">]  </t>
    </r>
    <r>
      <rPr>
        <b/>
        <vertAlign val="superscript"/>
        <sz val="12"/>
        <color indexed="8"/>
        <rFont val="Times New Roman"/>
        <family val="1"/>
      </rPr>
      <t xml:space="preserve"> 1)</t>
    </r>
  </si>
  <si>
    <r>
      <t>Iné ostatné výnosy (účet 649)</t>
    </r>
    <r>
      <rPr>
        <sz val="14"/>
        <color indexed="8"/>
        <rFont val="Times New Roman"/>
        <family val="1"/>
      </rPr>
      <t xml:space="preserve"> [SUM(R33:R43)]</t>
    </r>
  </si>
  <si>
    <r>
      <t>Spotreba materiálu (účet 501)</t>
    </r>
    <r>
      <rPr>
        <sz val="12"/>
        <color indexed="8"/>
        <rFont val="Times New Roman"/>
        <family val="1"/>
      </rPr>
      <t xml:space="preserve"> </t>
    </r>
    <r>
      <rPr>
        <sz val="12"/>
        <color rgb="FF0000FF"/>
        <rFont val="Times New Roman"/>
        <family val="1"/>
        <charset val="238"/>
      </rPr>
      <t>[SUM(R2:R13)]</t>
    </r>
  </si>
  <si>
    <r>
      <t>Spotreba energie (účet 502)</t>
    </r>
    <r>
      <rPr>
        <sz val="12"/>
        <color indexed="8"/>
        <rFont val="Times New Roman"/>
        <family val="1"/>
      </rPr>
      <t xml:space="preserve"> </t>
    </r>
    <r>
      <rPr>
        <sz val="12"/>
        <color rgb="FF0000FF"/>
        <rFont val="Times New Roman"/>
        <family val="1"/>
        <charset val="238"/>
      </rPr>
      <t>[SUM(R15:R20)]</t>
    </r>
  </si>
  <si>
    <r>
      <t>Predaný tovar (účet 504)</t>
    </r>
    <r>
      <rPr>
        <sz val="12"/>
        <color rgb="FF0000FF"/>
        <rFont val="Times New Roman"/>
        <family val="1"/>
        <charset val="238"/>
      </rPr>
      <t xml:space="preserve"> [SUM(R23:R26)]</t>
    </r>
  </si>
  <si>
    <r>
      <t>Opravy a udržiavanie (účet 511)</t>
    </r>
    <r>
      <rPr>
        <sz val="12"/>
        <color indexed="8"/>
        <rFont val="Times New Roman"/>
        <family val="1"/>
      </rPr>
      <t xml:space="preserve"> </t>
    </r>
    <r>
      <rPr>
        <sz val="12"/>
        <color rgb="FF0000FF"/>
        <rFont val="Times New Roman"/>
        <family val="1"/>
        <charset val="238"/>
      </rPr>
      <t>[SUM(R28:R34)]</t>
    </r>
  </si>
  <si>
    <r>
      <t>Cestovné (účet 512)</t>
    </r>
    <r>
      <rPr>
        <sz val="12"/>
        <color indexed="8"/>
        <rFont val="Times New Roman"/>
        <family val="1"/>
      </rPr>
      <t xml:space="preserve"> [</t>
    </r>
    <r>
      <rPr>
        <sz val="12"/>
        <color rgb="FF0000FF"/>
        <rFont val="Times New Roman"/>
        <family val="1"/>
        <charset val="238"/>
      </rPr>
      <t>SUM(R36:R37)]</t>
    </r>
  </si>
  <si>
    <r>
      <t>Ostatné služby (účet 518)</t>
    </r>
    <r>
      <rPr>
        <sz val="12"/>
        <color indexed="8"/>
        <rFont val="Times New Roman"/>
        <family val="1"/>
      </rPr>
      <t xml:space="preserve"> </t>
    </r>
    <r>
      <rPr>
        <sz val="12"/>
        <color rgb="FF0000FF"/>
        <rFont val="Times New Roman"/>
        <family val="1"/>
        <charset val="238"/>
      </rPr>
      <t>[SUM(R40:R54)]</t>
    </r>
  </si>
  <si>
    <r>
      <t>Mzdové náklady (účet 521)</t>
    </r>
    <r>
      <rPr>
        <sz val="12"/>
        <color indexed="8"/>
        <rFont val="Times New Roman"/>
        <family val="1"/>
      </rPr>
      <t xml:space="preserve">  </t>
    </r>
    <r>
      <rPr>
        <sz val="12"/>
        <color rgb="FF0000FF"/>
        <rFont val="Times New Roman"/>
        <family val="1"/>
        <charset val="238"/>
      </rPr>
      <t>[SUM(R56:R57)]</t>
    </r>
  </si>
  <si>
    <r>
      <t xml:space="preserve"> - OON </t>
    </r>
    <r>
      <rPr>
        <sz val="12"/>
        <color rgb="FF0000FF"/>
        <rFont val="Times New Roman"/>
        <family val="1"/>
        <charset val="238"/>
      </rPr>
      <t>[SUM(R58:R60)]</t>
    </r>
  </si>
  <si>
    <r>
      <t xml:space="preserve">Zákonné sociálne náklady (účet 527) </t>
    </r>
    <r>
      <rPr>
        <sz val="12"/>
        <color rgb="FF0000FF"/>
        <rFont val="Times New Roman"/>
        <family val="1"/>
        <charset val="238"/>
      </rPr>
      <t>[SUM(R64:R69)]</t>
    </r>
  </si>
  <si>
    <r>
      <t>Ostatné náklady (účtová skupina 54)</t>
    </r>
    <r>
      <rPr>
        <sz val="12"/>
        <color indexed="8"/>
        <rFont val="Times New Roman"/>
        <family val="1"/>
      </rPr>
      <t xml:space="preserve"> </t>
    </r>
    <r>
      <rPr>
        <sz val="12"/>
        <color rgb="FF0000FF"/>
        <rFont val="Times New Roman"/>
        <family val="1"/>
        <charset val="238"/>
      </rPr>
      <t>[R75+ R76]</t>
    </r>
  </si>
  <si>
    <r>
      <t xml:space="preserve">Odpisy, predaný majetok a opravné položky (účtová skupina 55: 551 až 558) </t>
    </r>
    <r>
      <rPr>
        <sz val="12"/>
        <color rgb="FF0000FF"/>
        <rFont val="Times New Roman"/>
        <family val="1"/>
        <charset val="238"/>
      </rPr>
      <t>[SUM(R85:R92)]</t>
    </r>
  </si>
  <si>
    <r>
      <t xml:space="preserve">Uvedie sa objem na obstaranie a technické zhodnotenie dlhodobého majetku z iných zdrojov v danom roku vrátane zostatkov na týchto zdrojoch (patria sem aj prostriedky zo zdroja 11E1, </t>
    </r>
    <r>
      <rPr>
        <sz val="12"/>
        <color rgb="FFFF0000"/>
        <rFont val="Times New Roman"/>
        <family val="1"/>
        <charset val="238"/>
      </rPr>
      <t>11E2</t>
    </r>
    <r>
      <rPr>
        <sz val="12"/>
        <color theme="1"/>
        <rFont val="Times New Roman"/>
        <family val="1"/>
        <charset val="238"/>
      </rPr>
      <t xml:space="preserve"> - Finančný mechanizmus EHP; 11E3, </t>
    </r>
    <r>
      <rPr>
        <sz val="12"/>
        <color rgb="FFFF0000"/>
        <rFont val="Times New Roman"/>
        <family val="1"/>
        <charset val="238"/>
      </rPr>
      <t>11E4</t>
    </r>
    <r>
      <rPr>
        <sz val="12"/>
        <color theme="1"/>
        <rFont val="Times New Roman"/>
        <family val="1"/>
        <charset val="238"/>
      </rPr>
      <t xml:space="preserve"> - Nórsky finančný mechanizmus a 121 - Všeobecná pokladničná správa vrátane ich zostatkov z predchádzajúcich rokov)</t>
    </r>
  </si>
  <si>
    <t xml:space="preserve">V riadku 1 uvedie vysoká škola celkový objem príjmov z dotácií zo štátneho rozpočtu poskytnutých z iných kapitol ako je kapitola MŠVVaŠ SR. V riadkoch 1a ... rozpíše podrobnejšie jednotlivé druhy týchto dotácií.  Príklady: 
1. dotácie z iných kapitol, 
2. dotácie z APVV pre VVŠ ako spoluriešiteľa, resp.dotácie, ak hlavným riešiteľom je iná právnická osoba ako VVŠ. </t>
  </si>
  <si>
    <r>
      <t xml:space="preserve">Údaje v T2 nie je možné odkontrolovať na údaje z výkazníctva ani na údaje v iných tabuľkách, nakoľko ide o údaje účtované na rôznych účtoch. (691,649).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t>
    </r>
    <r>
      <rPr>
        <b/>
        <sz val="12"/>
        <rFont val="Times New Roman"/>
        <family val="1"/>
        <charset val="238"/>
      </rPr>
      <t>z APVV pre VVŠ ako hlavného riešiteľa (údaje patria do T18). Do tejto tabuľky sa uvádzajú  dotácie z APVV pre VVŠ ako spoluriešiteľa, resp.dotácie, ak hlavným riešiteľom je iná právnická osoba ako VVŠ. Nepatria sem prostriedky na zahraničné mobility na 05T 08 a 021 02 03.</t>
    </r>
  </si>
  <si>
    <t>Údaje v T18_R1 sú kontrolované na  rozpis bežnej a kapitálovej dotácie na programe 06K v roku 2016 poskytnuté vysokým školám mimo "dotačnej zmluvy" prostredníctvom  APVV resp. sekcie vedy a techniky.
Údaje v T18_R7 a R8 sú kontrolované na rozpis bežnej dotácie na podrograme 05T 08 a prvku 021 02 03 v roku 2016, poskytnuté vysokým školám mimo "dotačnej zmluvy" prostredníctvom sekcie medzinárodnej spolupráce.</t>
  </si>
  <si>
    <t>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t>
  </si>
  <si>
    <r>
      <t xml:space="preserve">Údaje o </t>
    </r>
    <r>
      <rPr>
        <b/>
        <sz val="12"/>
        <rFont val="Times New Roman"/>
        <family val="1"/>
        <charset val="238"/>
      </rPr>
      <t>projektovanej lôžkovej kapacite</t>
    </r>
    <r>
      <rPr>
        <sz val="12"/>
        <rFont val="Times New Roman"/>
        <family val="1"/>
        <charset val="238"/>
      </rPr>
      <t xml:space="preserve"> v T9_R1 sa kontrolujú na štatistické výkazy MŠVVaŠ SR  (posielané na CVTI SR) 2015, 2016.</t>
    </r>
  </si>
  <si>
    <t>Údaje sa kontrolujú na štatistické údaje MŠVVaŠ SR zasielané CVTI SR.</t>
  </si>
  <si>
    <t xml:space="preserve">Pri vypĺňaní tabuľky je potrebné dodržiavať "Metodické usmernenie k vedeniu účtovníctva od 1. januára 2008 pre verejné vysoké školy používajúce finančný informačný systém SOFIA " </t>
  </si>
  <si>
    <t>- telekomunikačná technika  (713 003), komunikačná infraštruktúra (713 006)</t>
  </si>
  <si>
    <t>T13_V7</t>
  </si>
  <si>
    <t>T13_R12_SF ≥T8_R6_SC + T20_R4_(SC +SD)</t>
  </si>
  <si>
    <t>Stav štipendijného fondu k 31. 12. uvedený v R12_SF nemá byť nižší ako súčet zostatku nevyčerpanej dotácie na sociálne štipendiá v T8_R6_SC a na motivačné štipendiá v T20_R4_(SC +SD).</t>
  </si>
  <si>
    <t>T13_R11_SF=T8_R1_SC+T19_R1_SC+T20_R3_(SC+SD)</t>
  </si>
  <si>
    <r>
      <t xml:space="preserve">T13_R2_SC (SD) = T11_R2_SA (SB) 
</t>
    </r>
    <r>
      <rPr>
        <sz val="12"/>
        <color rgb="FFFF0000"/>
        <rFont val="Times New Roman"/>
        <family val="1"/>
        <charset val="238"/>
      </rPr>
      <t>T13_R8_SF ≥ T8_R5_SC + T20_R2_(SC + SD)</t>
    </r>
    <r>
      <rPr>
        <sz val="12"/>
        <rFont val="Times New Roman"/>
        <family val="1"/>
        <charset val="238"/>
      </rPr>
      <t xml:space="preserve">
T13_R13_SD = T16_R13_SB
T13_R13_SF = T16_R10_SB</t>
    </r>
  </si>
  <si>
    <t>doplnený stĺpec, upravené vzorce aj v súvsťažnostiach</t>
  </si>
  <si>
    <t>Čerpanie štipendijného fondu je vo výške čerpania soc. štipendií , čerpania  motivač. štipendií a čerpania štipendií z vlastných zdrojov.</t>
  </si>
  <si>
    <t xml:space="preserve">Tabuľka č. 20: Motivačné štipendiá  v rokoch 2015 a 2016 (v zmysle § 96a zákona )  </t>
  </si>
  <si>
    <r>
      <t xml:space="preserve">Príjem z dotácie na motivačné štipendiá z kapitoly MŠVVaŠ SR v kalendárnom roku </t>
    </r>
    <r>
      <rPr>
        <sz val="12"/>
        <rFont val="Times New Roman"/>
        <family val="1"/>
        <charset val="238"/>
      </rPr>
      <t xml:space="preserve"> </t>
    </r>
  </si>
  <si>
    <r>
      <t>Nevyčerpaná dotácia (+) / nedoplatok dotácie (-) k 31. 12. kalendárneho roka</t>
    </r>
    <r>
      <rPr>
        <b/>
        <vertAlign val="superscript"/>
        <sz val="12"/>
        <rFont val="Times New Roman"/>
        <family val="1"/>
        <charset val="238"/>
      </rPr>
      <t xml:space="preserve"> </t>
    </r>
    <r>
      <rPr>
        <b/>
        <sz val="12"/>
        <rFont val="Times New Roman"/>
        <family val="1"/>
        <charset val="238"/>
      </rPr>
      <t xml:space="preserve">  [R1+R2-R3]                       </t>
    </r>
  </si>
  <si>
    <r>
      <t>Počet študentov, ktorým bolo priznané motivačné štipendium</t>
    </r>
    <r>
      <rPr>
        <b/>
        <vertAlign val="superscript"/>
        <sz val="12"/>
        <rFont val="Times New Roman"/>
        <family val="1"/>
        <charset val="238"/>
      </rPr>
      <t xml:space="preserve"> 1)</t>
    </r>
  </si>
  <si>
    <t xml:space="preserve">1) v riadku 5 sa uvedie celkový fyzický počet študentov (pričom 1 študent sa počíta za 1 fyzickú osobu), ktorým bolo vyplatené motivačné štipendium v kalendárnom roku </t>
  </si>
  <si>
    <t>2) uvádzajú sa len motivačné štipendiá vyplatené podľa § 96a, ods.1, písm. a) (kód CRŠ 19)</t>
  </si>
  <si>
    <t>3) uvádzajú sa len motivačné štipendiá vyplatené podľa § 96a, ods.1, písm. b) (kódy v  CRŠ: 4, 5, 6, 7, 8)</t>
  </si>
  <si>
    <r>
      <t xml:space="preserve">mot. štipendiá podľa 
§ 96a, ods.1, písm. a)
</t>
    </r>
    <r>
      <rPr>
        <b/>
        <sz val="12"/>
        <rFont val="Times New Roman"/>
        <family val="1"/>
        <charset val="238"/>
      </rPr>
      <t>(kód v CRŠ: 19)</t>
    </r>
    <r>
      <rPr>
        <vertAlign val="superscript"/>
        <sz val="12"/>
        <rFont val="Times New Roman"/>
        <family val="1"/>
        <charset val="238"/>
      </rPr>
      <t>2)</t>
    </r>
  </si>
  <si>
    <r>
      <t xml:space="preserve">mot. štipendiá podľa 
§ 96a, ods.1, písm. b)
</t>
    </r>
    <r>
      <rPr>
        <b/>
        <sz val="12"/>
        <rFont val="Times New Roman"/>
        <family val="1"/>
        <charset val="238"/>
      </rPr>
      <t>(kódy v  CRŠ: 4, 5, 6, 7, 8)</t>
    </r>
    <r>
      <rPr>
        <vertAlign val="superscript"/>
        <sz val="12"/>
        <rFont val="Times New Roman"/>
        <family val="1"/>
        <charset val="238"/>
      </rPr>
      <t>3)</t>
    </r>
  </si>
  <si>
    <t>T20_R2 = dotačná zmluva 2015 (2016)_účelová dotácia na motivačné štipendiá</t>
  </si>
  <si>
    <r>
      <t xml:space="preserve">Údaje v R2 sú kontrolované na dotačnú zmluvu </t>
    </r>
    <r>
      <rPr>
        <sz val="12"/>
        <rFont val="Times New Roman"/>
        <family val="1"/>
        <charset val="238"/>
      </rPr>
      <t>a na rozpis účelových dotácií na podprograme 077 15 02. Údaje v R3 sú kontrolované na údaje v CRŠ.</t>
    </r>
  </si>
  <si>
    <t>T19_R1_SC + T20_R3(SC+SD) + T8_R1_SC  = T13_R11_SF</t>
  </si>
  <si>
    <t>- poplatky za vydanie dokladov o štúdiu 649 006,</t>
  </si>
  <si>
    <t>- ostatné výnosy (účty 649 007, 649 012, 649 019, 649 021-022, 649 098-099)</t>
  </si>
  <si>
    <r>
      <t xml:space="preserve"> - príspevok zamestnancom na stravovanie  (účet 527 002, </t>
    </r>
    <r>
      <rPr>
        <sz val="12"/>
        <color rgb="FFFF0000"/>
        <rFont val="Times New Roman"/>
        <family val="1"/>
        <charset val="238"/>
      </rPr>
      <t>527 052</t>
    </r>
    <r>
      <rPr>
        <sz val="12"/>
        <color theme="1"/>
        <rFont val="Times New Roman"/>
        <family val="1"/>
      </rPr>
      <t>)</t>
    </r>
  </si>
  <si>
    <t>- za vydanie dokladov o štúdiu a ich kópií (§ 92 ods. 15 zákona) (účet 649 006)</t>
  </si>
  <si>
    <r>
      <t>T5_R56_SC+SD &gt;=&lt; T6_R18_SH
T5_R77_SC = T7_R1_SE
T5_R81_SC = T19_</t>
    </r>
    <r>
      <rPr>
        <sz val="12"/>
        <color rgb="FFFF0000"/>
        <rFont val="Times New Roman"/>
        <family val="1"/>
        <charset val="238"/>
      </rPr>
      <t>R1</t>
    </r>
    <r>
      <rPr>
        <sz val="12"/>
        <rFont val="Times New Roman"/>
        <family val="1"/>
        <charset val="238"/>
      </rPr>
      <t>_SC</t>
    </r>
  </si>
  <si>
    <r>
      <t xml:space="preserve">Náklady sú kontrolované na údaje z výkazníctva - výkaz ziskov a strát, časť </t>
    </r>
    <r>
      <rPr>
        <b/>
        <sz val="12"/>
        <rFont val="Times New Roman"/>
        <family val="1"/>
        <charset val="238"/>
      </rPr>
      <t>náklady</t>
    </r>
    <r>
      <rPr>
        <sz val="12"/>
        <rFont val="Times New Roman"/>
        <family val="1"/>
        <charset val="238"/>
      </rPr>
      <t xml:space="preserve">.  
Obdobne ako  pri T3 sa  údaje  z roku 2015 a údaje z roku 2016 sa uvádzajú v eurách s presnosťou na dve desatinné miestá </t>
    </r>
    <r>
      <rPr>
        <i/>
        <sz val="12"/>
        <rFont val="Times New Roman"/>
        <family val="1"/>
        <charset val="238"/>
      </rPr>
      <t>(pričom zobrazenie tabuliek je nastavené na Eur).</t>
    </r>
    <r>
      <rPr>
        <sz val="12"/>
        <rFont val="Times New Roman"/>
        <family val="1"/>
        <charset val="238"/>
      </rPr>
      <t xml:space="preserve">
Za oblasť </t>
    </r>
    <r>
      <rPr>
        <b/>
        <sz val="12"/>
        <rFont val="Times New Roman"/>
        <family val="1"/>
        <charset val="238"/>
      </rPr>
      <t>miezd</t>
    </r>
    <r>
      <rPr>
        <sz val="12"/>
        <rFont val="Times New Roman"/>
        <family val="1"/>
        <charset val="238"/>
      </rPr>
      <t xml:space="preserve"> sú údaje za rok 2016 - účet 521 (R55) v T5 kontrolované na výkazníctvo, časť náklady a údaje v T5_R56_(SC + SD)  na T6_R18_SH. 
</t>
    </r>
    <r>
      <rPr>
        <u/>
        <sz val="12"/>
        <rFont val="Times New Roman"/>
        <family val="1"/>
        <charset val="238"/>
      </rPr>
      <t>Rozdiel medzi údajom v T6_R18_SH a údajmi v T5_R56_SC+SD (Mzdy) môže o.i. tvoriť výška nákladov za nevyčerpané dovolenky.</t>
    </r>
    <r>
      <rPr>
        <sz val="12"/>
        <rFont val="Times New Roman"/>
        <family val="1"/>
        <charset val="238"/>
      </rPr>
      <t xml:space="preserve">
Štipendiá doktorandov z T5_R77_SC sa kontrolujú na údaje z T7_R1_SE. 
Prospechové štipendiá z vlastných zdrojov z T5_R81_SC sa kontrolujú na údaje v T19_</t>
    </r>
    <r>
      <rPr>
        <sz val="12"/>
        <color rgb="FFFF0000"/>
        <rFont val="Times New Roman"/>
        <family val="1"/>
        <charset val="238"/>
      </rPr>
      <t>R1</t>
    </r>
    <r>
      <rPr>
        <sz val="12"/>
        <rFont val="Times New Roman"/>
        <family val="1"/>
        <charset val="238"/>
      </rPr>
      <t xml:space="preserve">_SC. </t>
    </r>
  </si>
  <si>
    <t>oprava súvzťažnosti na R1 namiesto na R2 (v T19)</t>
  </si>
  <si>
    <t>7000240831/8180</t>
  </si>
  <si>
    <t>7000133198/8180</t>
  </si>
  <si>
    <t>7000276471/8180, 7000276498/8180</t>
  </si>
  <si>
    <t>7000116355/8180</t>
  </si>
  <si>
    <t>7000073105/8180, 7000073113/8180, 7000073121/8180, 7000073148/8180, 7000073156/8180, 7000073164/8180</t>
  </si>
  <si>
    <t>7000072989/8180</t>
  </si>
  <si>
    <t>7000249553/8180</t>
  </si>
  <si>
    <t>7000073017/8180, 7000073025/8180, 7000073033/8180, 7000073041/8180, 7000073068/8180, 7000073076/8180, 7000073172/8180, 7000073180/8180, 7000116347/8180, 7000249668/8180, 7000268674/8180, 7000274361/8180, 7000274388/8180, 7000329713/8180, 7000333878/8180, 7000335945/8180, 7000366530/8180, 7000371516/8180, 7000406643/8180, 7000486348/8180, 7000489311/8180, 7000489338/8180</t>
  </si>
  <si>
    <t>2563318951/0200, 1843557055/0200</t>
  </si>
  <si>
    <t>Úrad vlády SR</t>
  </si>
  <si>
    <t>Nitr.samosprávny kraj</t>
  </si>
  <si>
    <t>Mesto Nitra</t>
  </si>
  <si>
    <t>Fond na podporu umenia</t>
  </si>
  <si>
    <t>zahraničné</t>
  </si>
  <si>
    <t>Zahraniční lektori</t>
  </si>
  <si>
    <t>Zahranicní lektori</t>
  </si>
  <si>
    <t>Zmena stavu zásob ned. výroby</t>
  </si>
  <si>
    <t xml:space="preserve">Rozdiel medzi údajmi vykazovanými v tab.T6 a T5 vznikol zaúčtovaním rezervy na dovolenky </t>
  </si>
  <si>
    <r>
      <t xml:space="preserve">Spolu </t>
    </r>
    <r>
      <rPr>
        <sz val="11"/>
        <rFont val="Times New Roman"/>
        <family val="1"/>
        <charset val="238"/>
      </rPr>
      <t>[R1+R6+SUM(R11:R16)+R19+R20+R25+R32+SUM(R44:R49)+SUM</t>
    </r>
    <r>
      <rPr>
        <sz val="11"/>
        <color indexed="10"/>
        <rFont val="Times New Roman"/>
        <family val="1"/>
        <charset val="238"/>
      </rPr>
      <t>(R55:R61)]</t>
    </r>
  </si>
  <si>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</si>
  <si>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</si>
  <si>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Názov fakulty: </t>
  </si>
  <si>
    <t xml:space="preserve">Názov verejnej vysokej školy:   Univerzita Konštantína Filozofa v Nitre 
Názov fakulty: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</si>
  <si>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</si>
  <si>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</si>
  <si>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</si>
  <si>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</si>
  <si>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</si>
  <si>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</si>
  <si>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</si>
  <si>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</si>
  <si>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</si>
  <si>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 xml:space="preserve">Názov verejnej vysokej školy:  Univerzita Konštantína Filozofa v Nitre 
 </t>
  </si>
  <si>
    <t xml:space="preserve">Tabuľka č. 23:  Náklady verejnej vysokej školy  v roku 2016 v oblasti sociálnej podpory študentov </t>
  </si>
  <si>
    <t>Poznámka: výška nákladov / výnosov v r. 6,8,9,10,11 je za rok 2015 a 2016 vyčíslená vrátane zmluvných zariadení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</si>
</sst>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S_k_-;\-* #,##0.00\ _S_k_-;_-* &quot;-&quot;??\ _S_k_-;_-@_-"/>
    <numFmt numFmtId="165" formatCode="#,##0.00_ ;[Red]\-#,##0.00\ "/>
    <numFmt numFmtId="166" formatCode="_-* #,##0\ _S_k_-;\-* #,##0\ _S_k_-;_-* &quot;-&quot;??\ _S_k_-;_-@_-"/>
    <numFmt numFmtId="167" formatCode="#,##0.0_ ;\-#,##0.0\ "/>
    <numFmt numFmtId="168" formatCode="0.0"/>
    <numFmt numFmtId="169" formatCode="#,##0_ ;\-#,##0\ "/>
  </numFmts>
  <fonts count="136" x14ac:knownFonts="1">
    <font>
      <sz val="10"/>
      <name val="Arial"/>
      <charset val="238"/>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sz val="12"/>
      <color indexed="10"/>
      <name val="Times New Roman"/>
      <family val="1"/>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charset val="238"/>
    </font>
    <font>
      <sz val="8"/>
      <name val="arial ce"/>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b/>
      <i/>
      <sz val="14"/>
      <name val="Times New Roman"/>
      <family val="1"/>
      <charset val="238"/>
    </font>
    <font>
      <sz val="10"/>
      <name val="Times New Roman"/>
      <family val="1"/>
      <charset val="238"/>
    </font>
    <font>
      <b/>
      <sz val="12"/>
      <color indexed="12"/>
      <name val="Times New Roman"/>
      <family val="1"/>
      <charset val="238"/>
    </font>
    <font>
      <sz val="10"/>
      <name val="Times New Roman"/>
      <family val="1"/>
    </font>
    <font>
      <sz val="10"/>
      <color indexed="10"/>
      <name val="Arial"/>
      <family val="2"/>
      <charset val="238"/>
    </font>
    <font>
      <b/>
      <vertAlign val="superscript"/>
      <sz val="14"/>
      <name val="Times New Roman"/>
      <family val="1"/>
    </font>
    <font>
      <vertAlign val="superscript"/>
      <sz val="12"/>
      <name val="Times New Roman"/>
      <family val="1"/>
    </font>
    <font>
      <sz val="10"/>
      <name val="Arial"/>
      <family val="2"/>
      <charset val="238"/>
    </font>
    <font>
      <u/>
      <sz val="12"/>
      <name val="Times New Roman"/>
      <family val="1"/>
      <charset val="238"/>
    </font>
    <font>
      <b/>
      <sz val="9"/>
      <name val="Times New Roman"/>
      <family val="1"/>
      <charset val="238"/>
    </font>
    <font>
      <u/>
      <sz val="12"/>
      <color indexed="12"/>
      <name val="Times New Roman"/>
      <family val="1"/>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b/>
      <sz val="12"/>
      <color indexed="10"/>
      <name val="Times New Roman"/>
      <family val="1"/>
      <charset val="238"/>
    </font>
    <font>
      <b/>
      <vertAlign val="superscript"/>
      <sz val="12"/>
      <color indexed="8"/>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sz val="12"/>
      <color indexed="10"/>
      <name val="Times New Roman"/>
      <family val="1"/>
      <charset val="238"/>
    </font>
    <font>
      <b/>
      <sz val="10"/>
      <name val="Times New Roman"/>
      <family val="1"/>
      <charset val="238"/>
    </font>
    <font>
      <vertAlign val="superscript"/>
      <sz val="12"/>
      <color indexed="8"/>
      <name val="Times New Roman"/>
      <family val="1"/>
      <charset val="238"/>
    </font>
    <font>
      <sz val="12"/>
      <name val="Times New Roman"/>
      <family val="2"/>
      <charset val="238"/>
    </font>
    <font>
      <b/>
      <sz val="12"/>
      <color indexed="17"/>
      <name val="Times New Roman"/>
      <family val="1"/>
      <charset val="238"/>
    </font>
    <font>
      <strike/>
      <sz val="12"/>
      <name val="Times New Roman"/>
      <family val="1"/>
      <charset val="238"/>
    </font>
    <font>
      <strike/>
      <sz val="12"/>
      <name val="Times New Roman"/>
      <family val="1"/>
    </font>
    <font>
      <sz val="11"/>
      <name val="Times New Roman"/>
      <family val="1"/>
    </font>
    <font>
      <sz val="10"/>
      <color indexed="8"/>
      <name val="Tahoma"/>
      <family val="2"/>
      <charset val="238"/>
    </font>
    <font>
      <sz val="12"/>
      <color indexed="8"/>
      <name val="Tahoma"/>
      <family val="2"/>
      <charset val="238"/>
    </font>
    <font>
      <b/>
      <sz val="10"/>
      <color indexed="8"/>
      <name val="Tahoma"/>
      <family val="2"/>
      <charset val="238"/>
    </font>
    <font>
      <b/>
      <sz val="10"/>
      <name val="Arial"/>
      <family val="2"/>
      <charset val="238"/>
    </font>
    <font>
      <sz val="14"/>
      <name val="Times New Roman"/>
      <family val="1"/>
    </font>
    <font>
      <sz val="8"/>
      <color indexed="81"/>
      <name val="Tahoma"/>
      <family val="2"/>
      <charset val="238"/>
    </font>
    <font>
      <b/>
      <sz val="8"/>
      <color indexed="81"/>
      <name val="Tahoma"/>
      <family val="2"/>
      <charset val="238"/>
    </font>
    <font>
      <sz val="12"/>
      <color indexed="8"/>
      <name val="Times New Roman"/>
      <family val="1"/>
    </font>
    <font>
      <b/>
      <vertAlign val="superscript"/>
      <sz val="12"/>
      <name val="Times New Roman"/>
      <family val="1"/>
    </font>
    <font>
      <sz val="12"/>
      <color indexed="12"/>
      <name val="Times New Roman"/>
      <family val="1"/>
      <charset val="238"/>
    </font>
    <font>
      <b/>
      <u/>
      <sz val="14"/>
      <name val="Times New Roman"/>
      <family val="1"/>
      <charset val="238"/>
    </font>
    <font>
      <b/>
      <sz val="11"/>
      <name val="Times New Roman"/>
      <family val="1"/>
    </font>
    <font>
      <sz val="10"/>
      <color indexed="81"/>
      <name val="Tahoma"/>
      <family val="2"/>
      <charset val="238"/>
    </font>
    <font>
      <u/>
      <sz val="10"/>
      <color indexed="81"/>
      <name val="Tahoma"/>
      <family val="2"/>
      <charset val="238"/>
    </font>
    <font>
      <b/>
      <sz val="10"/>
      <color indexed="81"/>
      <name val="Tahoma"/>
      <family val="2"/>
      <charset val="238"/>
    </font>
    <font>
      <b/>
      <sz val="10"/>
      <color indexed="8"/>
      <name val="Times New Roman"/>
      <family val="1"/>
      <charset val="238"/>
    </font>
    <font>
      <b/>
      <sz val="11"/>
      <color indexed="8"/>
      <name val="Times New Roman"/>
      <family val="1"/>
    </font>
    <font>
      <u/>
      <sz val="12"/>
      <color indexed="8"/>
      <name val="Times New Roman"/>
      <family val="1"/>
      <charset val="238"/>
    </font>
    <font>
      <b/>
      <sz val="12"/>
      <color indexed="8"/>
      <name val="Times New Roman"/>
      <family val="1"/>
    </font>
    <font>
      <b/>
      <sz val="14"/>
      <color indexed="10"/>
      <name val="Times New Roman"/>
      <family val="1"/>
      <charset val="238"/>
    </font>
    <font>
      <b/>
      <vertAlign val="superscript"/>
      <sz val="12"/>
      <color indexed="8"/>
      <name val="Times New Roman"/>
      <family val="1"/>
    </font>
    <font>
      <vertAlign val="superscript"/>
      <sz val="12"/>
      <color indexed="8"/>
      <name val="Times New Roman"/>
      <family val="1"/>
    </font>
    <font>
      <sz val="10"/>
      <color indexed="10"/>
      <name val="Times New Roman"/>
      <family val="1"/>
    </font>
    <font>
      <b/>
      <sz val="10"/>
      <color indexed="10"/>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000000"/>
      <name val="Tahoma"/>
      <family val="2"/>
      <charset val="238"/>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i/>
      <sz val="12"/>
      <color rgb="FFFF0000"/>
      <name val="Times New Roman"/>
      <family val="1"/>
      <charset val="238"/>
    </font>
    <font>
      <b/>
      <sz val="12"/>
      <color rgb="FFFF0000"/>
      <name val="Times New Roman"/>
      <family val="1"/>
      <charset val="238"/>
    </font>
    <font>
      <b/>
      <sz val="12"/>
      <color rgb="FFFF0000"/>
      <name val="Times New Roman"/>
      <family val="1"/>
    </font>
    <font>
      <b/>
      <sz val="12"/>
      <color rgb="FFFF0000"/>
      <name val="Arial"/>
      <family val="2"/>
      <charset val="238"/>
    </font>
    <font>
      <sz val="10"/>
      <color rgb="FFFF0000"/>
      <name val="Times New Roman"/>
      <family val="1"/>
    </font>
    <font>
      <b/>
      <sz val="14"/>
      <color rgb="FFFF0000"/>
      <name val="Times New Roman"/>
      <family val="1"/>
      <charset val="238"/>
    </font>
    <font>
      <sz val="14"/>
      <color rgb="FFFF0000"/>
      <name val="Times New Roman"/>
      <family val="1"/>
      <charset val="238"/>
    </font>
    <font>
      <sz val="12"/>
      <color rgb="FF00B050"/>
      <name val="Times New Roman"/>
      <family val="1"/>
      <charset val="238"/>
    </font>
    <font>
      <vertAlign val="superscript"/>
      <sz val="12"/>
      <color theme="1"/>
      <name val="Times New Roman"/>
      <family val="1"/>
    </font>
    <font>
      <u/>
      <sz val="12"/>
      <color theme="1"/>
      <name val="Times New Roman"/>
      <family val="1"/>
      <charset val="238"/>
    </font>
    <font>
      <i/>
      <sz val="12"/>
      <color rgb="FF0000FF"/>
      <name val="Times New Roman"/>
      <family val="1"/>
      <charset val="238"/>
    </font>
    <font>
      <vertAlign val="superscript"/>
      <sz val="11"/>
      <name val="Times New Roman"/>
      <family val="1"/>
      <charset val="238"/>
    </font>
    <font>
      <b/>
      <sz val="11"/>
      <color rgb="FFFF0000"/>
      <name val="Times New Roman"/>
      <family val="1"/>
    </font>
    <font>
      <sz val="12"/>
      <color rgb="FF0070C0"/>
      <name val="Times New Roman"/>
      <family val="1"/>
    </font>
    <font>
      <sz val="10"/>
      <color rgb="FF0000FF"/>
      <name val="Arial"/>
      <family val="2"/>
      <charset val="238"/>
    </font>
    <font>
      <vertAlign val="superscript"/>
      <sz val="12"/>
      <color rgb="FFFF0000"/>
      <name val="Times New Roman"/>
      <family val="1"/>
    </font>
    <font>
      <b/>
      <sz val="12"/>
      <color rgb="FF00B0F0"/>
      <name val="Times New Roman"/>
      <family val="1"/>
      <charset val="238"/>
    </font>
    <font>
      <sz val="14"/>
      <color indexed="8"/>
      <name val="Times New Roman"/>
      <family val="1"/>
    </font>
    <font>
      <b/>
      <sz val="12"/>
      <color rgb="FF0000FF"/>
      <name val="Times New Roman"/>
      <family val="1"/>
      <charset val="238"/>
    </font>
    <font>
      <sz val="12"/>
      <color rgb="FF0000FF"/>
      <name val="Times New Roman"/>
      <family val="1"/>
    </font>
    <font>
      <sz val="12"/>
      <color rgb="FF0000FF"/>
      <name val="Times New Roman"/>
      <family val="1"/>
      <charset val="238"/>
    </font>
    <font>
      <b/>
      <sz val="12"/>
      <color rgb="FF0000FF"/>
      <name val="Times New Roman"/>
      <family val="1"/>
    </font>
    <font>
      <sz val="11"/>
      <color indexed="10"/>
      <name val="Times New Roman"/>
      <family val="1"/>
      <charset val="238"/>
    </font>
    <font>
      <sz val="11"/>
      <color rgb="FFFF0000"/>
      <name val="Times New Roman"/>
      <family val="1"/>
      <charset val="238"/>
    </font>
    <font>
      <sz val="11"/>
      <color rgb="FF0000FF"/>
      <name val="Arial"/>
      <family val="2"/>
      <charset val="238"/>
    </font>
    <font>
      <sz val="11"/>
      <color theme="1"/>
      <name val="Calibri"/>
      <family val="2"/>
      <scheme val="minor"/>
    </font>
    <font>
      <i/>
      <sz val="10"/>
      <name val="Arial"/>
      <family val="2"/>
      <charset val="238"/>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FFCC"/>
        <bgColor indexed="64"/>
      </patternFill>
    </fill>
    <fill>
      <patternFill patternType="solid">
        <fgColor rgb="FFCCFFCC"/>
        <bgColor indexed="64"/>
      </patternFill>
    </fill>
  </fills>
  <borders count="82">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s>
  <cellStyleXfs count="96">
    <xf numFmtId="0" fontId="0" fillId="0" borderId="0"/>
    <xf numFmtId="0" fontId="40" fillId="2" borderId="0" applyNumberFormat="0" applyBorder="0" applyAlignment="0" applyProtection="0"/>
    <xf numFmtId="0" fontId="40" fillId="3" borderId="0" applyNumberFormat="0" applyBorder="0" applyAlignment="0" applyProtection="0"/>
    <xf numFmtId="0" fontId="40" fillId="4" borderId="0" applyNumberFormat="0" applyBorder="0" applyAlignment="0" applyProtection="0"/>
    <xf numFmtId="0" fontId="40" fillId="5" borderId="0" applyNumberFormat="0" applyBorder="0" applyAlignment="0" applyProtection="0"/>
    <xf numFmtId="0" fontId="40" fillId="6" borderId="0" applyNumberFormat="0" applyBorder="0" applyAlignment="0" applyProtection="0"/>
    <xf numFmtId="0" fontId="40" fillId="7" borderId="0" applyNumberFormat="0" applyBorder="0" applyAlignment="0" applyProtection="0"/>
    <xf numFmtId="0" fontId="40" fillId="8"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5" borderId="0" applyNumberFormat="0" applyBorder="0" applyAlignment="0" applyProtection="0"/>
    <xf numFmtId="0" fontId="40" fillId="8" borderId="0" applyNumberFormat="0" applyBorder="0" applyAlignment="0" applyProtection="0"/>
    <xf numFmtId="0" fontId="40" fillId="11" borderId="0" applyNumberFormat="0" applyBorder="0" applyAlignment="0" applyProtection="0"/>
    <xf numFmtId="0" fontId="41" fillId="12"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1" fillId="17" borderId="0" applyNumberFormat="0" applyBorder="0" applyAlignment="0" applyProtection="0"/>
    <xf numFmtId="0" fontId="41" fillId="18"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9" borderId="0" applyNumberFormat="0" applyBorder="0" applyAlignment="0" applyProtection="0"/>
    <xf numFmtId="0" fontId="42" fillId="3" borderId="0" applyNumberFormat="0" applyBorder="0" applyAlignment="0" applyProtection="0"/>
    <xf numFmtId="0" fontId="43" fillId="20" borderId="1" applyNumberFormat="0" applyAlignment="0" applyProtection="0"/>
    <xf numFmtId="164" fontId="1" fillId="0" borderId="0" applyFont="0" applyFill="0" applyBorder="0" applyAlignment="0" applyProtection="0"/>
    <xf numFmtId="164" fontId="19" fillId="0" borderId="0" applyFont="0" applyFill="0" applyBorder="0" applyAlignment="0" applyProtection="0"/>
    <xf numFmtId="0" fontId="45" fillId="0" borderId="0" applyNumberFormat="0" applyFill="0" applyBorder="0" applyAlignment="0" applyProtection="0"/>
    <xf numFmtId="0" fontId="46" fillId="4" borderId="0" applyNumberFormat="0" applyBorder="0" applyAlignment="0" applyProtection="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5" fillId="0" borderId="0" applyNumberFormat="0" applyFill="0" applyBorder="0" applyAlignment="0" applyProtection="0">
      <alignment vertical="top"/>
      <protection locked="0"/>
    </xf>
    <xf numFmtId="0" fontId="50" fillId="21" borderId="5" applyNumberFormat="0" applyAlignment="0" applyProtection="0"/>
    <xf numFmtId="0" fontId="51" fillId="7" borderId="1" applyNumberFormat="0" applyAlignment="0" applyProtection="0"/>
    <xf numFmtId="0" fontId="52" fillId="0" borderId="6" applyNumberFormat="0" applyFill="0" applyAlignment="0" applyProtection="0"/>
    <xf numFmtId="0" fontId="53" fillId="22" borderId="0" applyNumberFormat="0" applyBorder="0" applyAlignment="0" applyProtection="0"/>
    <xf numFmtId="0" fontId="19" fillId="0" borderId="0"/>
    <xf numFmtId="0" fontId="97" fillId="0" borderId="0"/>
    <xf numFmtId="0" fontId="19" fillId="0" borderId="0"/>
    <xf numFmtId="0" fontId="19" fillId="0" borderId="0"/>
    <xf numFmtId="0" fontId="64" fillId="0" borderId="0"/>
    <xf numFmtId="0" fontId="23" fillId="0" borderId="0"/>
    <xf numFmtId="0" fontId="54" fillId="0" borderId="0"/>
    <xf numFmtId="0" fontId="44" fillId="23" borderId="7" applyNumberFormat="0" applyFont="0" applyAlignment="0" applyProtection="0"/>
    <xf numFmtId="0" fontId="55" fillId="20" borderId="8" applyNumberFormat="0" applyAlignment="0" applyProtection="0"/>
    <xf numFmtId="4" fontId="14" fillId="22" borderId="9" applyNumberFormat="0" applyProtection="0">
      <alignment vertical="center"/>
    </xf>
    <xf numFmtId="4" fontId="15" fillId="24" borderId="9" applyNumberFormat="0" applyProtection="0">
      <alignment vertical="center"/>
    </xf>
    <xf numFmtId="4" fontId="14" fillId="24" borderId="9" applyNumberFormat="0" applyProtection="0">
      <alignment horizontal="left" vertical="center" indent="1"/>
    </xf>
    <xf numFmtId="0" fontId="14" fillId="24" borderId="9" applyNumberFormat="0" applyProtection="0">
      <alignment horizontal="left" vertical="top" indent="1"/>
    </xf>
    <xf numFmtId="4" fontId="16" fillId="3" borderId="9" applyNumberFormat="0" applyProtection="0">
      <alignment horizontal="right" vertical="center"/>
    </xf>
    <xf numFmtId="4" fontId="16" fillId="9" borderId="9" applyNumberFormat="0" applyProtection="0">
      <alignment horizontal="right" vertical="center"/>
    </xf>
    <xf numFmtId="4" fontId="16" fillId="17" borderId="9" applyNumberFormat="0" applyProtection="0">
      <alignment horizontal="right" vertical="center"/>
    </xf>
    <xf numFmtId="4" fontId="16" fillId="11" borderId="9" applyNumberFormat="0" applyProtection="0">
      <alignment horizontal="right" vertical="center"/>
    </xf>
    <xf numFmtId="4" fontId="16" fillId="15" borderId="9" applyNumberFormat="0" applyProtection="0">
      <alignment horizontal="right" vertical="center"/>
    </xf>
    <xf numFmtId="4" fontId="16" fillId="19" borderId="9" applyNumberFormat="0" applyProtection="0">
      <alignment horizontal="right" vertical="center"/>
    </xf>
    <xf numFmtId="4" fontId="16" fillId="18" borderId="9" applyNumberFormat="0" applyProtection="0">
      <alignment horizontal="right" vertical="center"/>
    </xf>
    <xf numFmtId="4" fontId="16" fillId="25" borderId="9" applyNumberFormat="0" applyProtection="0">
      <alignment horizontal="right" vertical="center"/>
    </xf>
    <xf numFmtId="4" fontId="16" fillId="10" borderId="9" applyNumberFormat="0" applyProtection="0">
      <alignment horizontal="right" vertical="center"/>
    </xf>
    <xf numFmtId="4" fontId="14" fillId="26" borderId="10" applyNumberFormat="0" applyProtection="0">
      <alignment horizontal="left" vertical="center" indent="1"/>
    </xf>
    <xf numFmtId="4" fontId="16" fillId="27" borderId="0" applyNumberFormat="0" applyProtection="0">
      <alignment horizontal="left" vertical="center" indent="1"/>
    </xf>
    <xf numFmtId="4" fontId="17" fillId="28" borderId="0" applyNumberFormat="0" applyProtection="0">
      <alignment horizontal="left" vertical="center" indent="1"/>
    </xf>
    <xf numFmtId="4" fontId="16" fillId="29" borderId="9" applyNumberFormat="0" applyProtection="0">
      <alignment horizontal="right" vertical="center"/>
    </xf>
    <xf numFmtId="4" fontId="18" fillId="27" borderId="0" applyNumberFormat="0" applyProtection="0">
      <alignment horizontal="left" vertical="center" indent="1"/>
    </xf>
    <xf numFmtId="4" fontId="18" fillId="30" borderId="0" applyNumberFormat="0" applyProtection="0">
      <alignment horizontal="left" vertical="center" indent="1"/>
    </xf>
    <xf numFmtId="0" fontId="19" fillId="28" borderId="9" applyNumberFormat="0" applyProtection="0">
      <alignment horizontal="left" vertical="center" indent="1"/>
    </xf>
    <xf numFmtId="0" fontId="19" fillId="28" borderId="9" applyNumberFormat="0" applyProtection="0">
      <alignment horizontal="left" vertical="top" indent="1"/>
    </xf>
    <xf numFmtId="0" fontId="19" fillId="30" borderId="9" applyNumberFormat="0" applyProtection="0">
      <alignment horizontal="left" vertical="center" indent="1"/>
    </xf>
    <xf numFmtId="0" fontId="19" fillId="30" borderId="9" applyNumberFormat="0" applyProtection="0">
      <alignment horizontal="left" vertical="top" indent="1"/>
    </xf>
    <xf numFmtId="0" fontId="19" fillId="31" borderId="9" applyNumberFormat="0" applyProtection="0">
      <alignment horizontal="left" vertical="center" indent="1"/>
    </xf>
    <xf numFmtId="0" fontId="19" fillId="31" borderId="9" applyNumberFormat="0" applyProtection="0">
      <alignment horizontal="left" vertical="top" indent="1"/>
    </xf>
    <xf numFmtId="0" fontId="19" fillId="32" borderId="9" applyNumberFormat="0" applyProtection="0">
      <alignment horizontal="left" vertical="center" indent="1"/>
    </xf>
    <xf numFmtId="0" fontId="19" fillId="32" borderId="9" applyNumberFormat="0" applyProtection="0">
      <alignment horizontal="left" vertical="top" indent="1"/>
    </xf>
    <xf numFmtId="4" fontId="14" fillId="30" borderId="0" applyNumberFormat="0" applyProtection="0">
      <alignment horizontal="left" vertical="center" indent="1"/>
    </xf>
    <xf numFmtId="4" fontId="16" fillId="33" borderId="9" applyNumberFormat="0" applyProtection="0">
      <alignment vertical="center"/>
    </xf>
    <xf numFmtId="4" fontId="20" fillId="33" borderId="9" applyNumberFormat="0" applyProtection="0">
      <alignment vertical="center"/>
    </xf>
    <xf numFmtId="4" fontId="16" fillId="33" borderId="9" applyNumberFormat="0" applyProtection="0">
      <alignment horizontal="left" vertical="center" indent="1"/>
    </xf>
    <xf numFmtId="0" fontId="16" fillId="33" borderId="9" applyNumberFormat="0" applyProtection="0">
      <alignment horizontal="left" vertical="top" indent="1"/>
    </xf>
    <xf numFmtId="4" fontId="16" fillId="27" borderId="9" applyNumberFormat="0" applyProtection="0">
      <alignment horizontal="right" vertical="center"/>
    </xf>
    <xf numFmtId="4" fontId="20" fillId="27" borderId="9" applyNumberFormat="0" applyProtection="0">
      <alignment horizontal="right" vertical="center"/>
    </xf>
    <xf numFmtId="4" fontId="16" fillId="29" borderId="9" applyNumberFormat="0" applyProtection="0">
      <alignment horizontal="left" vertical="center" indent="1"/>
    </xf>
    <xf numFmtId="0" fontId="16" fillId="30" borderId="9" applyNumberFormat="0" applyProtection="0">
      <alignment horizontal="left" vertical="top" indent="1"/>
    </xf>
    <xf numFmtId="4" fontId="21" fillId="34" borderId="0" applyNumberFormat="0" applyProtection="0">
      <alignment horizontal="left" vertical="center" indent="1"/>
    </xf>
    <xf numFmtId="4" fontId="22" fillId="27" borderId="9" applyNumberFormat="0" applyProtection="0">
      <alignment horizontal="right" vertical="center"/>
    </xf>
    <xf numFmtId="0" fontId="56" fillId="0" borderId="0" applyNumberFormat="0" applyFill="0" applyBorder="0" applyAlignment="0" applyProtection="0"/>
    <xf numFmtId="0" fontId="57" fillId="0" borderId="11" applyNumberFormat="0" applyFill="0" applyAlignment="0" applyProtection="0"/>
    <xf numFmtId="0" fontId="58" fillId="0" borderId="0" applyNumberFormat="0" applyFill="0" applyBorder="0" applyAlignment="0" applyProtection="0"/>
    <xf numFmtId="0" fontId="1" fillId="0" borderId="0"/>
    <xf numFmtId="0" fontId="134" fillId="0" borderId="0"/>
    <xf numFmtId="0" fontId="1" fillId="0" borderId="0"/>
    <xf numFmtId="0" fontId="134" fillId="0" borderId="0"/>
    <xf numFmtId="0" fontId="134" fillId="0" borderId="0"/>
    <xf numFmtId="0" fontId="1" fillId="0" borderId="0"/>
  </cellStyleXfs>
  <cellXfs count="890">
    <xf numFmtId="0" fontId="0" fillId="0" borderId="0" xfId="0"/>
    <xf numFmtId="0" fontId="3" fillId="0" borderId="0" xfId="0" applyFont="1"/>
    <xf numFmtId="0" fontId="3" fillId="0" borderId="0" xfId="0" applyFont="1" applyBorder="1"/>
    <xf numFmtId="0" fontId="3" fillId="0" borderId="0" xfId="0" applyFont="1" applyAlignment="1">
      <alignment horizontal="center" vertical="center"/>
    </xf>
    <xf numFmtId="0" fontId="3" fillId="0" borderId="12" xfId="0" applyFont="1" applyBorder="1" applyAlignment="1">
      <alignment horizontal="center" vertical="center"/>
    </xf>
    <xf numFmtId="0" fontId="2" fillId="0" borderId="0" xfId="0" applyFont="1" applyBorder="1" applyAlignment="1">
      <alignment horizontal="center" vertical="center"/>
    </xf>
    <xf numFmtId="49" fontId="3" fillId="0" borderId="0" xfId="0" applyNumberFormat="1" applyFont="1"/>
    <xf numFmtId="0" fontId="4" fillId="0" borderId="0" xfId="0" applyFont="1" applyAlignment="1">
      <alignment horizontal="center" vertical="center" wrapText="1"/>
    </xf>
    <xf numFmtId="49" fontId="3" fillId="0" borderId="0" xfId="0" applyNumberFormat="1" applyFont="1" applyBorder="1"/>
    <xf numFmtId="49" fontId="3" fillId="0" borderId="0" xfId="0" applyNumberFormat="1" applyFont="1" applyAlignment="1">
      <alignment horizontal="left" vertical="center"/>
    </xf>
    <xf numFmtId="0" fontId="2" fillId="0" borderId="0" xfId="0" applyFont="1"/>
    <xf numFmtId="0" fontId="8" fillId="0" borderId="0" xfId="0" applyFont="1" applyAlignment="1">
      <alignment vertical="center" wrapText="1"/>
    </xf>
    <xf numFmtId="0" fontId="8" fillId="0" borderId="0" xfId="0" applyFont="1" applyAlignment="1">
      <alignment horizontal="center" vertical="center" wrapText="1"/>
    </xf>
    <xf numFmtId="0" fontId="7" fillId="0" borderId="0" xfId="0" applyFont="1" applyAlignment="1">
      <alignment vertical="center" wrapText="1"/>
    </xf>
    <xf numFmtId="0" fontId="2" fillId="0" borderId="13"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Fill="1" applyBorder="1" applyAlignment="1">
      <alignment horizontal="center" vertical="center" wrapText="1"/>
    </xf>
    <xf numFmtId="49" fontId="2" fillId="0" borderId="1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Border="1" applyAlignment="1">
      <alignment horizontal="center" vertical="center" wrapText="1"/>
    </xf>
    <xf numFmtId="49" fontId="3" fillId="0" borderId="0" xfId="0" applyNumberFormat="1" applyFont="1" applyBorder="1" applyAlignment="1">
      <alignment vertical="center" wrapText="1"/>
    </xf>
    <xf numFmtId="0" fontId="3" fillId="0" borderId="0" xfId="0" applyFont="1" applyBorder="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Border="1" applyAlignment="1">
      <alignment horizontal="left" vertical="center" wrapText="1"/>
    </xf>
    <xf numFmtId="49" fontId="3" fillId="0" borderId="13" xfId="0" applyNumberFormat="1" applyFont="1" applyBorder="1" applyAlignment="1">
      <alignment horizontal="left" vertical="center" wrapText="1" indent="1"/>
    </xf>
    <xf numFmtId="49" fontId="2" fillId="0" borderId="13" xfId="0" applyNumberFormat="1" applyFont="1" applyBorder="1" applyAlignment="1">
      <alignment vertical="top"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7" fillId="0" borderId="14" xfId="0" applyFont="1" applyBorder="1" applyAlignment="1">
      <alignment horizontal="center" vertical="center" wrapText="1"/>
    </xf>
    <xf numFmtId="0" fontId="8" fillId="0" borderId="0" xfId="0" applyFont="1" applyAlignment="1">
      <alignment horizontal="left" vertical="center" wrapText="1"/>
    </xf>
    <xf numFmtId="0" fontId="3" fillId="0" borderId="13" xfId="0" applyFont="1" applyFill="1" applyBorder="1" applyAlignment="1">
      <alignment horizontal="center" vertical="center" wrapText="1"/>
    </xf>
    <xf numFmtId="3" fontId="2" fillId="0" borderId="13" xfId="0" applyNumberFormat="1" applyFont="1" applyFill="1" applyBorder="1" applyAlignment="1">
      <alignment horizontal="center" vertical="center" wrapText="1"/>
    </xf>
    <xf numFmtId="3" fontId="2" fillId="0" borderId="14" xfId="0" applyNumberFormat="1" applyFont="1" applyFill="1" applyBorder="1" applyAlignment="1">
      <alignment horizontal="center" vertical="center" wrapText="1"/>
    </xf>
    <xf numFmtId="3" fontId="7" fillId="0" borderId="13"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0" fontId="3" fillId="0" borderId="0" xfId="0" applyFont="1" applyFill="1"/>
    <xf numFmtId="49" fontId="2" fillId="0" borderId="13" xfId="0" applyNumberFormat="1" applyFont="1" applyBorder="1" applyAlignment="1">
      <alignment horizontal="left" vertical="center" wrapText="1" indent="1"/>
    </xf>
    <xf numFmtId="49" fontId="3" fillId="0" borderId="13" xfId="0" applyNumberFormat="1" applyFont="1" applyFill="1" applyBorder="1" applyAlignment="1">
      <alignment horizontal="left" vertical="center" wrapText="1" indent="1"/>
    </xf>
    <xf numFmtId="49" fontId="2" fillId="0" borderId="17" xfId="0" applyNumberFormat="1" applyFont="1" applyBorder="1" applyAlignment="1">
      <alignment horizontal="left" vertical="center" wrapText="1" indent="1"/>
    </xf>
    <xf numFmtId="49" fontId="3" fillId="0" borderId="0" xfId="0" applyNumberFormat="1" applyFont="1" applyBorder="1" applyAlignment="1">
      <alignment horizontal="left" vertical="center" wrapText="1" indent="1"/>
    </xf>
    <xf numFmtId="49" fontId="3" fillId="0" borderId="0" xfId="0" applyNumberFormat="1" applyFont="1" applyAlignment="1">
      <alignment horizontal="left" vertical="center" wrapText="1" indent="1"/>
    </xf>
    <xf numFmtId="3" fontId="2" fillId="24" borderId="13" xfId="0" applyNumberFormat="1" applyFont="1" applyFill="1" applyBorder="1" applyAlignment="1">
      <alignment horizontal="right" vertical="center" wrapText="1" indent="1"/>
    </xf>
    <xf numFmtId="3" fontId="2" fillId="24"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indent="1"/>
    </xf>
    <xf numFmtId="3" fontId="2" fillId="24" borderId="17" xfId="0" applyNumberFormat="1" applyFont="1" applyFill="1" applyBorder="1" applyAlignment="1" applyProtection="1">
      <alignment horizontal="right" vertical="center" wrapText="1" indent="1"/>
    </xf>
    <xf numFmtId="3" fontId="2" fillId="24" borderId="18" xfId="0" applyNumberFormat="1" applyFont="1" applyFill="1" applyBorder="1" applyAlignment="1">
      <alignment horizontal="right" vertical="center" wrapText="1" indent="1"/>
    </xf>
    <xf numFmtId="0" fontId="2" fillId="0" borderId="13" xfId="0" applyFont="1" applyBorder="1" applyAlignment="1">
      <alignment horizontal="left" vertical="top" wrapText="1" indent="1"/>
    </xf>
    <xf numFmtId="0" fontId="3" fillId="0" borderId="13" xfId="0" applyFont="1" applyBorder="1" applyAlignment="1">
      <alignment horizontal="left" vertical="top" wrapText="1" indent="1"/>
    </xf>
    <xf numFmtId="0" fontId="2" fillId="0" borderId="17" xfId="0" applyFont="1" applyBorder="1" applyAlignment="1">
      <alignment horizontal="left" wrapText="1" indent="1"/>
    </xf>
    <xf numFmtId="0" fontId="3" fillId="0" borderId="0" xfId="0" applyFont="1" applyAlignment="1">
      <alignment horizontal="left" indent="1"/>
    </xf>
    <xf numFmtId="3" fontId="3" fillId="35" borderId="14" xfId="0" applyNumberFormat="1" applyFont="1" applyFill="1" applyBorder="1" applyAlignment="1">
      <alignment horizontal="right" vertical="center" wrapText="1" indent="1"/>
    </xf>
    <xf numFmtId="49" fontId="2" fillId="0" borderId="13" xfId="0" applyNumberFormat="1" applyFont="1" applyBorder="1" applyAlignment="1">
      <alignment horizontal="left" vertical="top" wrapText="1" indent="1"/>
    </xf>
    <xf numFmtId="49" fontId="3" fillId="0" borderId="13" xfId="0" applyNumberFormat="1" applyFont="1" applyBorder="1" applyAlignment="1">
      <alignment horizontal="left" vertical="top" wrapText="1" indent="1"/>
    </xf>
    <xf numFmtId="3" fontId="7" fillId="24" borderId="13" xfId="0" applyNumberFormat="1" applyFont="1" applyFill="1" applyBorder="1" applyAlignment="1">
      <alignment horizontal="right" vertical="center" wrapText="1" indent="1"/>
    </xf>
    <xf numFmtId="3" fontId="7" fillId="24" borderId="17" xfId="0" applyNumberFormat="1" applyFont="1" applyFill="1" applyBorder="1" applyAlignment="1">
      <alignment horizontal="right" vertical="center" wrapText="1" indent="1"/>
    </xf>
    <xf numFmtId="49" fontId="7" fillId="0" borderId="13" xfId="0" applyNumberFormat="1" applyFont="1" applyBorder="1" applyAlignment="1">
      <alignment horizontal="left" vertical="center" wrapText="1" indent="1"/>
    </xf>
    <xf numFmtId="49" fontId="2" fillId="0" borderId="13" xfId="0" applyNumberFormat="1" applyFont="1" applyFill="1" applyBorder="1" applyAlignment="1">
      <alignment horizontal="left" vertical="center" wrapText="1" indent="1"/>
    </xf>
    <xf numFmtId="49" fontId="2" fillId="0" borderId="17" xfId="0" applyNumberFormat="1" applyFont="1" applyFill="1" applyBorder="1" applyAlignment="1">
      <alignment horizontal="left" vertical="center" wrapText="1" indent="1"/>
    </xf>
    <xf numFmtId="3" fontId="3" fillId="0" borderId="13" xfId="0" applyNumberFormat="1" applyFont="1" applyFill="1" applyBorder="1" applyAlignment="1">
      <alignment horizontal="right" vertical="center" wrapText="1" indent="1"/>
    </xf>
    <xf numFmtId="0" fontId="7" fillId="24" borderId="14" xfId="0" applyFont="1" applyFill="1" applyBorder="1" applyAlignment="1">
      <alignment horizontal="right" vertical="center" wrapText="1" indent="1"/>
    </xf>
    <xf numFmtId="0" fontId="7" fillId="0" borderId="13"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0" xfId="0" applyFont="1" applyAlignment="1">
      <alignment horizontal="left" vertical="center" wrapText="1" indent="1"/>
    </xf>
    <xf numFmtId="49" fontId="3" fillId="0" borderId="0" xfId="0" applyNumberFormat="1" applyFont="1" applyAlignment="1">
      <alignment vertical="center" wrapText="1"/>
    </xf>
    <xf numFmtId="3" fontId="7" fillId="0" borderId="0" xfId="45" applyNumberFormat="1" applyFont="1" applyBorder="1" applyAlignment="1">
      <alignment vertical="center" wrapText="1"/>
    </xf>
    <xf numFmtId="3" fontId="7" fillId="0" borderId="0" xfId="45" applyNumberFormat="1" applyFont="1" applyBorder="1" applyAlignment="1">
      <alignment horizontal="center" vertical="center" wrapText="1"/>
    </xf>
    <xf numFmtId="3" fontId="8" fillId="0" borderId="0" xfId="45" applyNumberFormat="1"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8" fillId="24" borderId="18" xfId="0" applyFont="1" applyFill="1" applyBorder="1" applyAlignment="1">
      <alignment horizontal="right" vertical="center" wrapText="1" indent="1"/>
    </xf>
    <xf numFmtId="3" fontId="7" fillId="35" borderId="13" xfId="0" applyNumberFormat="1" applyFont="1" applyFill="1" applyBorder="1" applyAlignment="1">
      <alignment horizontal="right" vertical="center" wrapText="1" indent="1"/>
    </xf>
    <xf numFmtId="3" fontId="7" fillId="0" borderId="14" xfId="0" applyNumberFormat="1" applyFont="1" applyFill="1" applyBorder="1" applyAlignment="1">
      <alignment horizontal="center" vertical="center" wrapText="1"/>
    </xf>
    <xf numFmtId="49" fontId="7" fillId="0" borderId="13" xfId="0" applyNumberFormat="1" applyFont="1" applyFill="1" applyBorder="1" applyAlignment="1">
      <alignment horizontal="left" vertical="center" wrapText="1" indent="1"/>
    </xf>
    <xf numFmtId="0" fontId="7" fillId="0" borderId="17" xfId="0" applyFont="1" applyBorder="1" applyAlignment="1">
      <alignment horizontal="left" vertical="center" wrapText="1" indent="1"/>
    </xf>
    <xf numFmtId="3" fontId="3" fillId="0" borderId="13" xfId="0" applyNumberFormat="1" applyFont="1" applyBorder="1" applyAlignment="1">
      <alignment horizontal="center" vertical="center" wrapText="1"/>
    </xf>
    <xf numFmtId="3" fontId="7" fillId="35" borderId="14" xfId="0" applyNumberFormat="1" applyFont="1" applyFill="1" applyBorder="1" applyAlignment="1">
      <alignment horizontal="right" vertical="center" wrapText="1" indent="1"/>
    </xf>
    <xf numFmtId="3" fontId="3" fillId="0" borderId="14" xfId="0" applyNumberFormat="1" applyFont="1" applyBorder="1" applyAlignment="1">
      <alignment horizontal="center" vertical="center" wrapText="1"/>
    </xf>
    <xf numFmtId="3" fontId="3" fillId="0" borderId="17" xfId="0" applyNumberFormat="1" applyFont="1" applyBorder="1" applyAlignment="1">
      <alignment horizontal="center" vertical="center" wrapText="1"/>
    </xf>
    <xf numFmtId="3" fontId="3" fillId="0" borderId="18" xfId="0" applyNumberFormat="1" applyFont="1" applyBorder="1" applyAlignment="1">
      <alignment horizontal="center" vertical="center" wrapText="1"/>
    </xf>
    <xf numFmtId="49" fontId="2" fillId="0" borderId="13" xfId="0" applyNumberFormat="1" applyFont="1" applyBorder="1" applyAlignment="1">
      <alignment horizontal="left"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0" fillId="0" borderId="0" xfId="0" applyBorder="1"/>
    <xf numFmtId="0" fontId="7" fillId="0" borderId="13" xfId="0" applyFont="1" applyBorder="1" applyAlignment="1">
      <alignment horizontal="left" vertical="center" wrapText="1"/>
    </xf>
    <xf numFmtId="0" fontId="7" fillId="0" borderId="13" xfId="0" applyFont="1" applyFill="1" applyBorder="1" applyAlignment="1">
      <alignment horizontal="left" vertical="center" wrapText="1" indent="1"/>
    </xf>
    <xf numFmtId="0" fontId="8" fillId="0" borderId="0" xfId="0" applyFont="1"/>
    <xf numFmtId="1" fontId="3" fillId="0" borderId="13" xfId="0" applyNumberFormat="1" applyFont="1" applyFill="1" applyBorder="1" applyAlignment="1">
      <alignment horizontal="center" vertical="center" wrapText="1"/>
    </xf>
    <xf numFmtId="49" fontId="7" fillId="0" borderId="17" xfId="0" applyNumberFormat="1" applyFont="1" applyFill="1" applyBorder="1" applyAlignment="1">
      <alignment horizontal="left" vertical="center" wrapText="1" indent="1"/>
    </xf>
    <xf numFmtId="49" fontId="7" fillId="0" borderId="13" xfId="0" applyNumberFormat="1" applyFont="1" applyBorder="1" applyAlignment="1">
      <alignment vertical="center" wrapText="1"/>
    </xf>
    <xf numFmtId="0" fontId="7"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7" fillId="0" borderId="13" xfId="45" applyFont="1" applyBorder="1" applyAlignment="1">
      <alignment horizontal="center" vertical="center" wrapText="1"/>
    </xf>
    <xf numFmtId="3" fontId="8" fillId="0" borderId="13" xfId="45" applyNumberFormat="1" applyFont="1" applyBorder="1" applyAlignment="1">
      <alignment horizontal="center" vertical="center" wrapText="1"/>
    </xf>
    <xf numFmtId="0" fontId="7" fillId="0" borderId="14" xfId="45" applyFont="1" applyBorder="1" applyAlignment="1">
      <alignment horizontal="center" vertical="center" wrapText="1"/>
    </xf>
    <xf numFmtId="3" fontId="8" fillId="0" borderId="15" xfId="45" applyNumberFormat="1" applyFont="1" applyBorder="1" applyAlignment="1">
      <alignment vertical="center" wrapText="1"/>
    </xf>
    <xf numFmtId="3" fontId="8" fillId="0" borderId="14" xfId="45" applyNumberFormat="1" applyFont="1" applyBorder="1" applyAlignment="1">
      <alignment horizontal="center" vertical="center" wrapText="1"/>
    </xf>
    <xf numFmtId="3" fontId="8" fillId="0" borderId="16" xfId="45"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2" fillId="0" borderId="13" xfId="0" applyFont="1" applyBorder="1" applyAlignment="1">
      <alignment horizontal="left" vertical="center" wrapText="1" indent="1"/>
    </xf>
    <xf numFmtId="0" fontId="8" fillId="0" borderId="13" xfId="0" applyFont="1" applyBorder="1" applyAlignment="1">
      <alignment horizontal="center" vertical="center" wrapText="1"/>
    </xf>
    <xf numFmtId="0" fontId="7" fillId="0" borderId="15" xfId="0" applyFont="1" applyBorder="1" applyAlignment="1">
      <alignment horizontal="left" vertical="center" wrapText="1" indent="1"/>
    </xf>
    <xf numFmtId="0" fontId="7" fillId="0" borderId="19" xfId="0" applyFont="1" applyBorder="1" applyAlignment="1">
      <alignment horizontal="left" vertical="center" wrapText="1" indent="1"/>
    </xf>
    <xf numFmtId="49" fontId="8" fillId="0" borderId="13" xfId="0" applyNumberFormat="1" applyFont="1" applyBorder="1" applyAlignment="1">
      <alignment horizontal="left" vertical="center" wrapText="1" indent="1"/>
    </xf>
    <xf numFmtId="0" fontId="8" fillId="0" borderId="0" xfId="0" applyFont="1" applyFill="1" applyAlignment="1">
      <alignment vertical="center" wrapText="1"/>
    </xf>
    <xf numFmtId="0" fontId="8" fillId="0" borderId="0" xfId="0" applyFont="1" applyFill="1" applyAlignment="1">
      <alignment horizontal="left" vertical="center" wrapText="1" indent="1"/>
    </xf>
    <xf numFmtId="0" fontId="8" fillId="0" borderId="0" xfId="0" applyFont="1" applyFill="1" applyAlignment="1">
      <alignment horizontal="left" vertical="center" wrapText="1" indent="3"/>
    </xf>
    <xf numFmtId="0" fontId="8" fillId="0" borderId="0" xfId="0" applyFont="1" applyFill="1" applyAlignment="1">
      <alignment horizontal="left" vertical="center" wrapText="1" indent="2"/>
    </xf>
    <xf numFmtId="0" fontId="2" fillId="0" borderId="20" xfId="0" applyFont="1" applyBorder="1" applyAlignment="1">
      <alignment horizontal="center" vertical="center" wrapText="1"/>
    </xf>
    <xf numFmtId="0" fontId="33" fillId="0" borderId="0" xfId="0" applyFont="1" applyBorder="1"/>
    <xf numFmtId="49" fontId="3" fillId="0" borderId="19" xfId="0" applyNumberFormat="1" applyFont="1" applyBorder="1" applyAlignment="1">
      <alignment horizontal="left" vertical="center" wrapText="1" indent="1"/>
    </xf>
    <xf numFmtId="0" fontId="7" fillId="0" borderId="17" xfId="0" applyFont="1" applyFill="1" applyBorder="1" applyAlignment="1">
      <alignment horizontal="left" vertical="center" wrapText="1" indent="1"/>
    </xf>
    <xf numFmtId="0" fontId="3" fillId="0" borderId="0" xfId="0" applyFont="1" applyFill="1" applyAlignment="1">
      <alignment vertical="center" wrapText="1"/>
    </xf>
    <xf numFmtId="0" fontId="3" fillId="0" borderId="0" xfId="0" applyFont="1" applyBorder="1" applyAlignment="1">
      <alignment wrapText="1"/>
    </xf>
    <xf numFmtId="0" fontId="0" fillId="0" borderId="0" xfId="0" applyFill="1"/>
    <xf numFmtId="0" fontId="30" fillId="0" borderId="0" xfId="0" applyFont="1" applyFill="1" applyAlignment="1">
      <alignment vertical="center" wrapText="1"/>
    </xf>
    <xf numFmtId="0" fontId="2" fillId="0" borderId="22" xfId="0" applyFont="1" applyBorder="1" applyAlignment="1">
      <alignment vertical="center" wrapText="1"/>
    </xf>
    <xf numFmtId="0" fontId="8" fillId="35" borderId="14" xfId="0" applyFont="1" applyFill="1" applyBorder="1" applyAlignment="1">
      <alignment horizontal="left" vertical="center" wrapText="1" indent="1"/>
    </xf>
    <xf numFmtId="0" fontId="36" fillId="0" borderId="0" xfId="0" applyFont="1"/>
    <xf numFmtId="0" fontId="7" fillId="0" borderId="23" xfId="0" applyFont="1" applyFill="1" applyBorder="1" applyAlignment="1">
      <alignment horizontal="center" vertical="center" wrapText="1"/>
    </xf>
    <xf numFmtId="0" fontId="7" fillId="0" borderId="0" xfId="0" applyFont="1" applyFill="1" applyAlignment="1">
      <alignment vertical="center" wrapText="1"/>
    </xf>
    <xf numFmtId="49" fontId="9" fillId="0" borderId="0" xfId="0" applyNumberFormat="1" applyFont="1" applyAlignment="1">
      <alignment horizontal="left" vertical="center" wrapText="1" indent="1"/>
    </xf>
    <xf numFmtId="49" fontId="8" fillId="0" borderId="13" xfId="0" applyNumberFormat="1" applyFont="1" applyFill="1" applyBorder="1" applyAlignment="1">
      <alignment horizontal="left" vertical="center" wrapText="1" indent="1"/>
    </xf>
    <xf numFmtId="0" fontId="0" fillId="0" borderId="0" xfId="0" applyAlignment="1">
      <alignment wrapText="1"/>
    </xf>
    <xf numFmtId="1" fontId="7" fillId="24" borderId="13" xfId="0" applyNumberFormat="1" applyFont="1" applyFill="1" applyBorder="1" applyAlignment="1">
      <alignment horizontal="right" vertical="center" wrapText="1" indent="1"/>
    </xf>
    <xf numFmtId="0" fontId="8" fillId="0" borderId="15" xfId="0" applyFont="1" applyFill="1" applyBorder="1" applyAlignment="1">
      <alignment horizontal="center" vertical="center" wrapText="1"/>
    </xf>
    <xf numFmtId="3" fontId="2" fillId="0" borderId="14" xfId="0" applyNumberFormat="1" applyFont="1" applyFill="1" applyBorder="1" applyAlignment="1">
      <alignment horizontal="right" vertical="center" wrapText="1" indent="1"/>
    </xf>
    <xf numFmtId="49" fontId="3" fillId="0" borderId="0" xfId="0" applyNumberFormat="1" applyFont="1" applyAlignment="1">
      <alignment horizontal="left" wrapText="1"/>
    </xf>
    <xf numFmtId="0" fontId="3" fillId="0" borderId="0" xfId="0" applyFont="1" applyAlignment="1">
      <alignment horizontal="justify"/>
    </xf>
    <xf numFmtId="0" fontId="3" fillId="0" borderId="16" xfId="0" applyFont="1" applyFill="1" applyBorder="1" applyAlignment="1">
      <alignment horizontal="center" vertical="center"/>
    </xf>
    <xf numFmtId="0" fontId="2" fillId="0" borderId="17" xfId="0" applyFont="1" applyFill="1" applyBorder="1" applyAlignment="1">
      <alignment horizontal="left" wrapText="1" indent="1"/>
    </xf>
    <xf numFmtId="49" fontId="3" fillId="0" borderId="0" xfId="0" applyNumberFormat="1" applyFont="1" applyAlignment="1">
      <alignment horizontal="left" wrapText="1" indent="1"/>
    </xf>
    <xf numFmtId="0" fontId="3" fillId="0" borderId="0" xfId="0" applyFont="1" applyAlignment="1">
      <alignment vertical="center"/>
    </xf>
    <xf numFmtId="0" fontId="0" fillId="0" borderId="0" xfId="0" applyAlignment="1">
      <alignment vertical="center"/>
    </xf>
    <xf numFmtId="0" fontId="25" fillId="0" borderId="0" xfId="0" applyFont="1" applyBorder="1" applyAlignment="1">
      <alignment vertical="center"/>
    </xf>
    <xf numFmtId="0" fontId="2" fillId="0" borderId="15" xfId="0" applyFont="1" applyFill="1" applyBorder="1" applyAlignment="1">
      <alignment horizontal="center" vertical="center" wrapText="1"/>
    </xf>
    <xf numFmtId="0" fontId="25" fillId="35" borderId="14" xfId="0" applyFont="1" applyFill="1" applyBorder="1" applyAlignment="1">
      <alignment horizontal="left" vertical="center" wrapText="1" indent="1"/>
    </xf>
    <xf numFmtId="0" fontId="8" fillId="35" borderId="26" xfId="0" applyFont="1" applyFill="1" applyBorder="1" applyAlignment="1">
      <alignment horizontal="left" vertical="center" wrapText="1" indent="1"/>
    </xf>
    <xf numFmtId="0" fontId="8" fillId="0" borderId="13" xfId="0" applyFont="1" applyBorder="1" applyAlignment="1">
      <alignment horizontal="left" vertical="top" wrapText="1" indent="1"/>
    </xf>
    <xf numFmtId="3" fontId="7" fillId="24" borderId="14" xfId="0" applyNumberFormat="1" applyFont="1" applyFill="1" applyBorder="1" applyAlignment="1">
      <alignment horizontal="right" vertical="center" wrapText="1" indent="1"/>
    </xf>
    <xf numFmtId="3" fontId="8" fillId="35" borderId="13" xfId="0" applyNumberFormat="1" applyFont="1" applyFill="1" applyBorder="1" applyAlignment="1">
      <alignment horizontal="right" vertical="center" wrapText="1" indent="1"/>
    </xf>
    <xf numFmtId="3" fontId="7" fillId="24" borderId="18" xfId="0" applyNumberFormat="1" applyFont="1" applyFill="1" applyBorder="1" applyAlignment="1">
      <alignment horizontal="right" vertical="center" wrapText="1" indent="1"/>
    </xf>
    <xf numFmtId="3" fontId="3" fillId="35" borderId="19" xfId="0" applyNumberFormat="1" applyFont="1" applyFill="1" applyBorder="1" applyAlignment="1">
      <alignment horizontal="right" vertical="center" wrapText="1" indent="1"/>
    </xf>
    <xf numFmtId="3" fontId="7" fillId="24" borderId="19" xfId="0" applyNumberFormat="1" applyFont="1" applyFill="1" applyBorder="1" applyAlignment="1">
      <alignment horizontal="right" vertical="center" wrapText="1" indent="1"/>
    </xf>
    <xf numFmtId="3" fontId="2" fillId="24" borderId="17" xfId="0" applyNumberFormat="1" applyFont="1" applyFill="1" applyBorder="1" applyAlignment="1">
      <alignment horizontal="right" vertical="center" wrapText="1" indent="1"/>
    </xf>
    <xf numFmtId="1" fontId="3" fillId="35" borderId="13" xfId="0" applyNumberFormat="1" applyFont="1" applyFill="1" applyBorder="1" applyAlignment="1">
      <alignment horizontal="right" vertical="center" wrapText="1" indent="1"/>
    </xf>
    <xf numFmtId="3" fontId="8" fillId="35" borderId="14" xfId="0" applyNumberFormat="1" applyFont="1" applyFill="1" applyBorder="1" applyAlignment="1">
      <alignment horizontal="right" vertical="center" wrapText="1" indent="1"/>
    </xf>
    <xf numFmtId="166" fontId="3" fillId="35" borderId="13" xfId="27" applyNumberFormat="1" applyFont="1" applyFill="1" applyBorder="1" applyAlignment="1">
      <alignment horizontal="right" vertical="center" wrapText="1" indent="1"/>
    </xf>
    <xf numFmtId="166" fontId="3" fillId="37" borderId="13" xfId="27" applyNumberFormat="1" applyFont="1" applyFill="1" applyBorder="1" applyAlignment="1">
      <alignment horizontal="right" vertical="center" wrapText="1" indent="1"/>
    </xf>
    <xf numFmtId="3" fontId="7" fillId="37" borderId="13" xfId="0" applyNumberFormat="1" applyFont="1" applyFill="1" applyBorder="1" applyAlignment="1">
      <alignment horizontal="right" vertical="center" wrapText="1" indent="1"/>
    </xf>
    <xf numFmtId="3" fontId="7" fillId="35" borderId="20" xfId="0" applyNumberFormat="1" applyFont="1" applyFill="1" applyBorder="1" applyAlignment="1">
      <alignment horizontal="right" vertical="center" wrapText="1" indent="1"/>
    </xf>
    <xf numFmtId="3" fontId="8" fillId="0" borderId="13" xfId="0" applyNumberFormat="1" applyFont="1" applyBorder="1" applyAlignment="1">
      <alignment horizontal="center" vertical="center" wrapText="1"/>
    </xf>
    <xf numFmtId="3" fontId="8" fillId="0" borderId="14" xfId="0" applyNumberFormat="1" applyFont="1" applyBorder="1" applyAlignment="1">
      <alignment horizontal="center" vertical="center" wrapText="1"/>
    </xf>
    <xf numFmtId="3" fontId="7" fillId="24" borderId="27" xfId="0" applyNumberFormat="1" applyFont="1" applyFill="1" applyBorder="1" applyAlignment="1">
      <alignment horizontal="right" vertical="center" wrapText="1" indent="1"/>
    </xf>
    <xf numFmtId="3" fontId="7" fillId="35" borderId="27" xfId="0" applyNumberFormat="1" applyFont="1" applyFill="1" applyBorder="1" applyAlignment="1">
      <alignment horizontal="right" vertical="center" wrapText="1" indent="1"/>
    </xf>
    <xf numFmtId="3" fontId="7" fillId="24" borderId="20" xfId="0" applyNumberFormat="1" applyFont="1" applyFill="1" applyBorder="1" applyAlignment="1">
      <alignment horizontal="right" vertical="center" wrapText="1" indent="1"/>
    </xf>
    <xf numFmtId="3" fontId="7" fillId="24" borderId="28" xfId="0" applyNumberFormat="1" applyFont="1" applyFill="1" applyBorder="1" applyAlignment="1">
      <alignment horizontal="right" vertical="center" wrapText="1" indent="1"/>
    </xf>
    <xf numFmtId="3" fontId="8" fillId="0" borderId="17" xfId="0" applyNumberFormat="1" applyFont="1" applyBorder="1" applyAlignment="1">
      <alignment horizontal="center" vertical="center" wrapText="1"/>
    </xf>
    <xf numFmtId="3" fontId="8" fillId="0" borderId="18" xfId="0" applyNumberFormat="1" applyFont="1" applyBorder="1" applyAlignment="1">
      <alignment horizontal="center" vertical="center" wrapText="1"/>
    </xf>
    <xf numFmtId="3" fontId="8" fillId="35" borderId="19" xfId="0" applyNumberFormat="1" applyFont="1" applyFill="1" applyBorder="1" applyAlignment="1">
      <alignment horizontal="right" vertical="center" wrapText="1" indent="1"/>
    </xf>
    <xf numFmtId="3" fontId="3" fillId="0" borderId="19" xfId="0" applyNumberFormat="1" applyFont="1" applyFill="1" applyBorder="1" applyAlignment="1">
      <alignment horizontal="right" vertical="center" wrapText="1" indent="1"/>
    </xf>
    <xf numFmtId="1" fontId="3" fillId="35" borderId="14" xfId="0" applyNumberFormat="1" applyFont="1" applyFill="1" applyBorder="1" applyAlignment="1">
      <alignment horizontal="right" vertical="center" wrapText="1" indent="1"/>
    </xf>
    <xf numFmtId="1" fontId="3" fillId="35" borderId="19" xfId="0" applyNumberFormat="1" applyFont="1" applyFill="1" applyBorder="1" applyAlignment="1">
      <alignment horizontal="right" vertical="center" wrapText="1" indent="1"/>
    </xf>
    <xf numFmtId="1" fontId="3" fillId="35" borderId="26" xfId="0" applyNumberFormat="1" applyFont="1" applyFill="1" applyBorder="1" applyAlignment="1">
      <alignment horizontal="right" vertical="center" wrapText="1" indent="1"/>
    </xf>
    <xf numFmtId="1" fontId="7" fillId="0" borderId="17" xfId="0" applyNumberFormat="1" applyFont="1" applyFill="1" applyBorder="1" applyAlignment="1">
      <alignment horizontal="right" vertical="center" wrapText="1" indent="1"/>
    </xf>
    <xf numFmtId="0" fontId="97" fillId="0" borderId="0" xfId="41"/>
    <xf numFmtId="0" fontId="98" fillId="0" borderId="13" xfId="41" applyFont="1" applyBorder="1" applyAlignment="1">
      <alignment horizontal="left" vertical="center" indent="1"/>
    </xf>
    <xf numFmtId="0" fontId="10" fillId="0" borderId="13" xfId="0" applyFont="1" applyFill="1" applyBorder="1" applyAlignment="1">
      <alignment horizontal="left" vertical="center" wrapText="1" indent="1"/>
    </xf>
    <xf numFmtId="0" fontId="8" fillId="32" borderId="15" xfId="0" applyFont="1" applyFill="1" applyBorder="1" applyAlignment="1">
      <alignment vertical="center" wrapText="1"/>
    </xf>
    <xf numFmtId="0" fontId="100" fillId="0" borderId="15" xfId="41" applyFont="1" applyBorder="1" applyAlignment="1">
      <alignment horizontal="center" vertical="center"/>
    </xf>
    <xf numFmtId="0" fontId="100" fillId="0" borderId="13" xfId="41" applyFont="1" applyBorder="1" applyAlignment="1">
      <alignment horizontal="left" vertical="center" wrapText="1" indent="1"/>
    </xf>
    <xf numFmtId="0" fontId="100" fillId="0" borderId="13" xfId="41" applyFont="1" applyBorder="1" applyAlignment="1">
      <alignment horizontal="left" vertical="center" indent="1"/>
    </xf>
    <xf numFmtId="0" fontId="100" fillId="0" borderId="17" xfId="41" applyFont="1" applyBorder="1" applyAlignment="1">
      <alignment horizontal="left" vertical="center" indent="1"/>
    </xf>
    <xf numFmtId="0" fontId="4" fillId="0" borderId="0" xfId="0" applyFont="1" applyBorder="1" applyAlignment="1">
      <alignment horizontal="center" vertical="center" wrapText="1"/>
    </xf>
    <xf numFmtId="0" fontId="7" fillId="0" borderId="0" xfId="0" applyFont="1" applyBorder="1" applyAlignment="1">
      <alignment horizontal="left" vertical="center" wrapText="1"/>
    </xf>
    <xf numFmtId="0" fontId="8" fillId="0" borderId="0" xfId="44" applyFont="1" applyAlignment="1">
      <alignment vertical="center" wrapText="1"/>
    </xf>
    <xf numFmtId="0" fontId="7" fillId="0" borderId="0" xfId="44" applyFont="1" applyAlignment="1">
      <alignment horizontal="center" vertical="center" wrapText="1"/>
    </xf>
    <xf numFmtId="0" fontId="0" fillId="0" borderId="0" xfId="0" applyNumberFormat="1" applyAlignment="1">
      <alignment vertical="center" wrapText="1"/>
    </xf>
    <xf numFmtId="165" fontId="63" fillId="37" borderId="13" xfId="76" quotePrefix="1" applyNumberFormat="1" applyFont="1" applyFill="1" applyBorder="1" applyAlignment="1" applyProtection="1">
      <alignment horizontal="left" vertical="center" wrapText="1" indent="1"/>
      <protection locked="0"/>
    </xf>
    <xf numFmtId="165" fontId="62" fillId="37" borderId="13" xfId="84" quotePrefix="1" applyNumberFormat="1" applyFont="1" applyFill="1" applyBorder="1" applyAlignment="1" applyProtection="1">
      <alignment horizontal="left" vertical="center" wrapText="1" indent="1"/>
      <protection locked="0"/>
    </xf>
    <xf numFmtId="165" fontId="62" fillId="37" borderId="13" xfId="83" quotePrefix="1" applyNumberFormat="1" applyFont="1" applyFill="1" applyBorder="1" applyProtection="1">
      <alignment horizontal="left" vertical="center" indent="1"/>
      <protection locked="0"/>
    </xf>
    <xf numFmtId="0" fontId="8" fillId="0" borderId="13" xfId="0" applyFont="1" applyBorder="1"/>
    <xf numFmtId="165" fontId="63" fillId="37" borderId="13" xfId="51" quotePrefix="1" applyNumberFormat="1" applyFont="1" applyFill="1" applyBorder="1">
      <alignment horizontal="left" vertical="center" indent="1"/>
    </xf>
    <xf numFmtId="165" fontId="63" fillId="37" borderId="13" xfId="51" applyNumberFormat="1" applyFont="1" applyFill="1" applyBorder="1">
      <alignment horizontal="left" vertical="center" indent="1"/>
    </xf>
    <xf numFmtId="165" fontId="62" fillId="37" borderId="13" xfId="83" applyNumberFormat="1" applyFont="1" applyFill="1" applyBorder="1" applyAlignment="1" applyProtection="1">
      <alignment vertical="center"/>
      <protection locked="0"/>
    </xf>
    <xf numFmtId="165" fontId="63" fillId="37" borderId="13" xfId="83" quotePrefix="1" applyNumberFormat="1" applyFont="1" applyFill="1" applyBorder="1" applyProtection="1">
      <alignment horizontal="left" vertical="center" indent="1"/>
      <protection locked="0"/>
    </xf>
    <xf numFmtId="165" fontId="62" fillId="37" borderId="13" xfId="84" applyNumberFormat="1" applyFont="1" applyFill="1" applyBorder="1" applyAlignment="1" applyProtection="1">
      <alignment horizontal="left" vertical="center" wrapText="1" indent="1"/>
      <protection locked="0"/>
    </xf>
    <xf numFmtId="49" fontId="8" fillId="0" borderId="20" xfId="42" applyNumberFormat="1" applyFont="1" applyBorder="1" applyAlignment="1">
      <alignment horizontal="center"/>
    </xf>
    <xf numFmtId="49" fontId="8" fillId="0" borderId="35" xfId="42" applyNumberFormat="1" applyFont="1" applyBorder="1" applyAlignment="1">
      <alignment horizontal="center"/>
    </xf>
    <xf numFmtId="49" fontId="8" fillId="0" borderId="37" xfId="42" applyNumberFormat="1" applyFont="1" applyBorder="1" applyAlignment="1">
      <alignment horizontal="center"/>
    </xf>
    <xf numFmtId="0" fontId="8" fillId="0" borderId="29" xfId="42" applyFont="1" applyBorder="1"/>
    <xf numFmtId="0" fontId="8" fillId="0" borderId="13" xfId="42" applyFont="1" applyBorder="1"/>
    <xf numFmtId="0" fontId="8" fillId="0" borderId="19" xfId="42" applyFont="1" applyBorder="1"/>
    <xf numFmtId="0" fontId="7" fillId="0" borderId="42" xfId="0" applyFont="1" applyFill="1" applyBorder="1" applyAlignment="1">
      <alignment horizontal="center" vertical="center" wrapText="1"/>
    </xf>
    <xf numFmtId="0" fontId="7" fillId="35" borderId="43" xfId="0" applyFont="1" applyFill="1" applyBorder="1" applyAlignment="1">
      <alignment horizontal="left" vertical="center" wrapText="1" indent="1"/>
    </xf>
    <xf numFmtId="0" fontId="8" fillId="0" borderId="43" xfId="0" applyFont="1" applyFill="1" applyBorder="1" applyAlignment="1">
      <alignment horizontal="left" vertical="center" wrapText="1" indent="1"/>
    </xf>
    <xf numFmtId="0" fontId="8" fillId="36" borderId="44" xfId="0" applyFont="1" applyFill="1" applyBorder="1" applyAlignment="1">
      <alignment horizontal="left" vertical="center" wrapText="1" indent="1"/>
    </xf>
    <xf numFmtId="0" fontId="8" fillId="0" borderId="45" xfId="0" applyFont="1" applyFill="1" applyBorder="1" applyAlignment="1">
      <alignment horizontal="left" vertical="center" wrapText="1" indent="1"/>
    </xf>
    <xf numFmtId="0" fontId="8" fillId="37" borderId="43" xfId="0" applyFont="1" applyFill="1" applyBorder="1" applyAlignment="1">
      <alignment horizontal="left" vertical="center" wrapText="1" indent="1"/>
    </xf>
    <xf numFmtId="0" fontId="8" fillId="0" borderId="44" xfId="0" applyFont="1" applyFill="1" applyBorder="1" applyAlignment="1">
      <alignment horizontal="left" vertical="center" wrapText="1" indent="1"/>
    </xf>
    <xf numFmtId="0" fontId="25" fillId="0" borderId="29" xfId="42" applyFont="1" applyBorder="1"/>
    <xf numFmtId="49" fontId="25" fillId="0" borderId="37" xfId="42" applyNumberFormat="1" applyFont="1" applyBorder="1" applyAlignment="1">
      <alignment horizontal="center"/>
    </xf>
    <xf numFmtId="0" fontId="25" fillId="0" borderId="13" xfId="42" applyFont="1" applyBorder="1"/>
    <xf numFmtId="49" fontId="25" fillId="0" borderId="20" xfId="42" applyNumberFormat="1" applyFont="1" applyBorder="1" applyAlignment="1">
      <alignment horizontal="center"/>
    </xf>
    <xf numFmtId="0" fontId="25" fillId="0" borderId="13" xfId="42" applyFont="1" applyBorder="1" applyAlignment="1">
      <alignment vertical="center"/>
    </xf>
    <xf numFmtId="49" fontId="59" fillId="32" borderId="20" xfId="42" applyNumberFormat="1" applyFont="1" applyFill="1" applyBorder="1" applyAlignment="1">
      <alignment horizontal="center"/>
    </xf>
    <xf numFmtId="49" fontId="59" fillId="0" borderId="20" xfId="42" applyNumberFormat="1" applyFont="1" applyBorder="1" applyAlignment="1">
      <alignment horizontal="center"/>
    </xf>
    <xf numFmtId="0" fontId="25" fillId="0" borderId="22" xfId="42" applyFont="1" applyBorder="1" applyAlignment="1">
      <alignment horizontal="left" indent="1"/>
    </xf>
    <xf numFmtId="0" fontId="25" fillId="0" borderId="15" xfId="42" applyFont="1" applyBorder="1" applyAlignment="1">
      <alignment horizontal="left" indent="1"/>
    </xf>
    <xf numFmtId="0" fontId="25" fillId="0" borderId="15" xfId="42" applyFont="1" applyFill="1" applyBorder="1" applyAlignment="1">
      <alignment horizontal="left" indent="1"/>
    </xf>
    <xf numFmtId="0" fontId="8" fillId="0" borderId="0" xfId="0" applyFont="1" applyBorder="1"/>
    <xf numFmtId="0" fontId="13" fillId="0" borderId="35" xfId="0" applyFont="1" applyBorder="1" applyAlignment="1">
      <alignment horizontal="center"/>
    </xf>
    <xf numFmtId="0" fontId="39" fillId="0" borderId="48" xfId="35" applyFont="1" applyBorder="1" applyAlignment="1" applyProtection="1">
      <alignment horizontal="center"/>
    </xf>
    <xf numFmtId="0" fontId="8" fillId="0" borderId="50" xfId="0" applyFont="1" applyBorder="1"/>
    <xf numFmtId="165" fontId="3" fillId="0" borderId="0" xfId="0" applyNumberFormat="1" applyFont="1" applyBorder="1"/>
    <xf numFmtId="165" fontId="3" fillId="0" borderId="0" xfId="0" applyNumberFormat="1" applyFont="1" applyBorder="1" applyAlignment="1">
      <alignment wrapText="1"/>
    </xf>
    <xf numFmtId="0" fontId="30" fillId="0" borderId="0" xfId="0" applyFont="1" applyBorder="1" applyAlignment="1">
      <alignment horizontal="left"/>
    </xf>
    <xf numFmtId="0" fontId="30" fillId="0" borderId="0" xfId="0" applyFont="1" applyBorder="1" applyAlignment="1">
      <alignment horizontal="left" vertical="center"/>
    </xf>
    <xf numFmtId="0" fontId="99" fillId="0" borderId="0" xfId="0" applyFont="1" applyFill="1" applyAlignment="1">
      <alignment vertical="center" wrapText="1"/>
    </xf>
    <xf numFmtId="0" fontId="19" fillId="0" borderId="0" xfId="0" applyFont="1" applyAlignment="1"/>
    <xf numFmtId="0" fontId="101" fillId="0" borderId="0" xfId="0" applyFont="1"/>
    <xf numFmtId="0" fontId="100" fillId="0" borderId="43" xfId="0" applyFont="1" applyFill="1" applyBorder="1" applyAlignment="1">
      <alignment horizontal="left" vertical="center" wrapText="1" indent="1"/>
    </xf>
    <xf numFmtId="0" fontId="71" fillId="0" borderId="0" xfId="0" applyFont="1" applyFill="1" applyAlignment="1">
      <alignment horizontal="left" vertical="center" indent="1"/>
    </xf>
    <xf numFmtId="0" fontId="8" fillId="0" borderId="13" xfId="41" applyFont="1" applyBorder="1" applyAlignment="1">
      <alignment horizontal="left" vertical="center" wrapText="1" indent="1"/>
    </xf>
    <xf numFmtId="3" fontId="8" fillId="0" borderId="0" xfId="45" applyNumberFormat="1" applyFont="1" applyBorder="1" applyAlignment="1">
      <alignment horizontal="center" vertical="center" wrapText="1"/>
    </xf>
    <xf numFmtId="0" fontId="72" fillId="0" borderId="14" xfId="0" applyFont="1" applyFill="1" applyBorder="1" applyAlignment="1">
      <alignment horizontal="center" vertical="center" wrapText="1"/>
    </xf>
    <xf numFmtId="49" fontId="7" fillId="0" borderId="13" xfId="43" applyNumberFormat="1" applyFont="1" applyBorder="1" applyAlignment="1">
      <alignment horizontal="left" vertical="center" wrapText="1" indent="1"/>
    </xf>
    <xf numFmtId="0" fontId="3" fillId="0" borderId="13" xfId="43" applyFont="1" applyBorder="1" applyAlignment="1">
      <alignment horizontal="left" vertical="top" wrapText="1" indent="1"/>
    </xf>
    <xf numFmtId="0" fontId="3" fillId="0" borderId="19" xfId="43" applyFont="1" applyBorder="1" applyAlignment="1">
      <alignment horizontal="left" vertical="top" wrapText="1" indent="1"/>
    </xf>
    <xf numFmtId="0" fontId="10" fillId="0" borderId="0" xfId="0" applyFont="1" applyAlignment="1">
      <alignment horizontal="center" vertical="center"/>
    </xf>
    <xf numFmtId="0" fontId="10" fillId="0" borderId="0" xfId="0" applyFont="1" applyAlignment="1">
      <alignment horizontal="left" indent="1"/>
    </xf>
    <xf numFmtId="0" fontId="10" fillId="0" borderId="0" xfId="0" applyFont="1"/>
    <xf numFmtId="0" fontId="3" fillId="0" borderId="15" xfId="0" applyFont="1" applyFill="1" applyBorder="1" applyAlignment="1">
      <alignment horizontal="center" vertical="center"/>
    </xf>
    <xf numFmtId="0" fontId="25" fillId="0" borderId="43" xfId="0" applyFont="1" applyFill="1" applyBorder="1" applyAlignment="1">
      <alignment horizontal="left" vertical="center" wrapText="1" indent="1"/>
    </xf>
    <xf numFmtId="0" fontId="102" fillId="0" borderId="0" xfId="0" applyFont="1" applyAlignment="1">
      <alignment vertical="center"/>
    </xf>
    <xf numFmtId="0" fontId="99" fillId="0" borderId="0" xfId="0" applyFont="1" applyAlignment="1">
      <alignment wrapText="1"/>
    </xf>
    <xf numFmtId="0" fontId="39" fillId="0" borderId="20" xfId="35" applyFont="1" applyBorder="1" applyAlignment="1" applyProtection="1">
      <alignment horizontal="center"/>
    </xf>
    <xf numFmtId="0" fontId="39" fillId="0" borderId="37" xfId="35" applyFont="1" applyBorder="1" applyAlignment="1" applyProtection="1">
      <alignment horizontal="center"/>
    </xf>
    <xf numFmtId="0" fontId="8" fillId="0" borderId="52" xfId="0" applyFont="1" applyBorder="1"/>
    <xf numFmtId="0" fontId="0" fillId="0" borderId="0" xfId="0" applyFill="1" applyAlignment="1">
      <alignment wrapText="1"/>
    </xf>
    <xf numFmtId="0" fontId="100" fillId="37" borderId="43" xfId="0" applyFont="1" applyFill="1" applyBorder="1" applyAlignment="1">
      <alignment horizontal="left" vertical="center" wrapText="1" indent="1"/>
    </xf>
    <xf numFmtId="49" fontId="100" fillId="37" borderId="43" xfId="0" applyNumberFormat="1" applyFont="1" applyFill="1" applyBorder="1" applyAlignment="1">
      <alignment horizontal="left" vertical="center" wrapText="1" indent="1"/>
    </xf>
    <xf numFmtId="0" fontId="3" fillId="0" borderId="0" xfId="0" applyFont="1" applyFill="1" applyBorder="1"/>
    <xf numFmtId="0" fontId="2" fillId="0" borderId="0" xfId="0" applyFont="1" applyFill="1" applyBorder="1" applyAlignment="1">
      <alignment horizontal="center" vertical="center"/>
    </xf>
    <xf numFmtId="49" fontId="2" fillId="0" borderId="13" xfId="0" applyNumberFormat="1" applyFont="1" applyFill="1" applyBorder="1" applyAlignment="1">
      <alignment horizontal="left" vertical="center" wrapText="1"/>
    </xf>
    <xf numFmtId="0" fontId="3" fillId="0" borderId="0" xfId="0" applyFont="1" applyFill="1" applyBorder="1" applyAlignment="1">
      <alignment vertical="center"/>
    </xf>
    <xf numFmtId="0" fontId="3" fillId="0" borderId="16" xfId="0" applyFont="1" applyFill="1" applyBorder="1" applyAlignment="1">
      <alignment horizontal="center" vertical="center" wrapText="1"/>
    </xf>
    <xf numFmtId="49" fontId="3" fillId="0" borderId="0" xfId="0" applyNumberFormat="1" applyFont="1" applyFill="1" applyBorder="1" applyAlignment="1">
      <alignment horizontal="left" indent="1"/>
    </xf>
    <xf numFmtId="0" fontId="25" fillId="0" borderId="0" xfId="0" applyFont="1" applyFill="1" applyBorder="1" applyAlignment="1">
      <alignment vertical="center"/>
    </xf>
    <xf numFmtId="0" fontId="32" fillId="0" borderId="0" xfId="40" applyFont="1" applyAlignment="1">
      <alignment horizontal="center" vertical="center" wrapText="1"/>
    </xf>
    <xf numFmtId="0" fontId="3" fillId="0" borderId="0" xfId="40" applyFont="1"/>
    <xf numFmtId="0" fontId="3" fillId="0" borderId="0" xfId="40" applyFont="1" applyAlignment="1">
      <alignment horizontal="center"/>
    </xf>
    <xf numFmtId="0" fontId="2" fillId="0" borderId="15" xfId="40" applyFont="1" applyBorder="1" applyAlignment="1">
      <alignment horizontal="center" vertical="center" wrapText="1"/>
    </xf>
    <xf numFmtId="49" fontId="2" fillId="0" borderId="13" xfId="40" applyNumberFormat="1" applyFont="1" applyBorder="1" applyAlignment="1">
      <alignment horizontal="center" vertical="center" wrapText="1"/>
    </xf>
    <xf numFmtId="0" fontId="2" fillId="0" borderId="13" xfId="40" applyFont="1" applyBorder="1" applyAlignment="1">
      <alignment horizontal="center" vertical="center" wrapText="1"/>
    </xf>
    <xf numFmtId="0" fontId="2" fillId="0" borderId="14" xfId="40" applyFont="1" applyBorder="1" applyAlignment="1">
      <alignment horizontal="center" vertical="center" wrapText="1"/>
    </xf>
    <xf numFmtId="0" fontId="3" fillId="0" borderId="15" xfId="40" applyFont="1" applyBorder="1" applyAlignment="1">
      <alignment horizontal="center" wrapText="1"/>
    </xf>
    <xf numFmtId="49" fontId="2" fillId="0" borderId="13" xfId="40" applyNumberFormat="1" applyFont="1" applyBorder="1" applyAlignment="1">
      <alignment vertical="top" wrapText="1"/>
    </xf>
    <xf numFmtId="3" fontId="3" fillId="0" borderId="13" xfId="40" applyNumberFormat="1" applyFont="1" applyFill="1" applyBorder="1" applyAlignment="1">
      <alignment horizontal="center" wrapText="1"/>
    </xf>
    <xf numFmtId="0" fontId="3" fillId="0" borderId="15" xfId="40" applyFont="1" applyBorder="1" applyAlignment="1">
      <alignment horizontal="center" vertical="center" wrapText="1"/>
    </xf>
    <xf numFmtId="49" fontId="2" fillId="0" borderId="13" xfId="40" applyNumberFormat="1" applyFont="1" applyBorder="1" applyAlignment="1">
      <alignment horizontal="left" vertical="center" wrapText="1" indent="1"/>
    </xf>
    <xf numFmtId="3" fontId="7" fillId="24" borderId="13" xfId="40" applyNumberFormat="1" applyFont="1" applyFill="1" applyBorder="1" applyAlignment="1">
      <alignment horizontal="right" vertical="center" wrapText="1" indent="1"/>
    </xf>
    <xf numFmtId="49" fontId="3" fillId="0" borderId="13" xfId="40" applyNumberFormat="1" applyFont="1" applyBorder="1" applyAlignment="1">
      <alignment horizontal="left" vertical="center" wrapText="1" indent="1"/>
    </xf>
    <xf numFmtId="0" fontId="3" fillId="0" borderId="0" xfId="40" applyFont="1" applyFill="1" applyAlignment="1">
      <alignment horizontal="center"/>
    </xf>
    <xf numFmtId="0" fontId="3" fillId="0" borderId="0" xfId="40" applyFont="1" applyFill="1"/>
    <xf numFmtId="49" fontId="8" fillId="36" borderId="13" xfId="40" applyNumberFormat="1" applyFont="1" applyFill="1" applyBorder="1" applyAlignment="1">
      <alignment horizontal="left" vertical="center" wrapText="1" indent="1"/>
    </xf>
    <xf numFmtId="49" fontId="2" fillId="0" borderId="17" xfId="40" applyNumberFormat="1" applyFont="1" applyBorder="1" applyAlignment="1">
      <alignment horizontal="left" vertical="center" wrapText="1" indent="1"/>
    </xf>
    <xf numFmtId="0" fontId="3" fillId="0" borderId="0" xfId="40" applyFont="1" applyFill="1" applyBorder="1" applyAlignment="1">
      <alignment horizontal="center" vertical="center" wrapText="1"/>
    </xf>
    <xf numFmtId="49" fontId="2" fillId="0" borderId="0" xfId="40" applyNumberFormat="1" applyFont="1" applyFill="1" applyBorder="1" applyAlignment="1">
      <alignment horizontal="left" vertical="top" wrapText="1" indent="1"/>
    </xf>
    <xf numFmtId="3" fontId="7" fillId="0" borderId="0" xfId="40" applyNumberFormat="1" applyFont="1" applyFill="1" applyBorder="1" applyAlignment="1">
      <alignment horizontal="right" vertical="center" wrapText="1" indent="1"/>
    </xf>
    <xf numFmtId="0" fontId="8" fillId="0" borderId="0" xfId="40" applyFont="1" applyAlignment="1">
      <alignment horizontal="center"/>
    </xf>
    <xf numFmtId="0" fontId="8" fillId="0" borderId="0" xfId="40" applyFont="1"/>
    <xf numFmtId="49" fontId="8" fillId="0" borderId="0" xfId="40" applyNumberFormat="1" applyFont="1"/>
    <xf numFmtId="49" fontId="3" fillId="0" borderId="0" xfId="40" applyNumberFormat="1" applyFont="1"/>
    <xf numFmtId="0" fontId="3" fillId="0" borderId="20" xfId="0" applyFont="1" applyFill="1" applyBorder="1" applyAlignment="1">
      <alignment horizontal="center" vertical="center" wrapText="1"/>
    </xf>
    <xf numFmtId="0" fontId="103" fillId="0" borderId="0" xfId="0" applyFont="1"/>
    <xf numFmtId="0" fontId="8" fillId="0" borderId="21" xfId="35" applyFont="1" applyBorder="1" applyAlignment="1" applyProtection="1">
      <alignment horizontal="left" vertical="center" indent="1"/>
    </xf>
    <xf numFmtId="0" fontId="98" fillId="35" borderId="43" xfId="0" applyFont="1" applyFill="1" applyBorder="1" applyAlignment="1">
      <alignment horizontal="left" vertical="center" wrapText="1" indent="1"/>
    </xf>
    <xf numFmtId="0" fontId="98" fillId="0" borderId="29" xfId="41" applyFont="1" applyBorder="1" applyAlignment="1">
      <alignment horizontal="center" vertical="center"/>
    </xf>
    <xf numFmtId="0" fontId="98" fillId="0" borderId="22" xfId="41" applyFont="1" applyBorder="1" applyAlignment="1">
      <alignment vertical="center"/>
    </xf>
    <xf numFmtId="0" fontId="98" fillId="0" borderId="29" xfId="41" applyFont="1" applyBorder="1" applyAlignment="1">
      <alignment vertical="center"/>
    </xf>
    <xf numFmtId="0" fontId="98" fillId="0" borderId="34" xfId="41" applyFont="1" applyBorder="1" applyAlignment="1">
      <alignment horizontal="center" vertical="center"/>
    </xf>
    <xf numFmtId="0" fontId="101" fillId="0" borderId="0" xfId="0" applyFont="1" applyBorder="1" applyAlignment="1">
      <alignment horizontal="left" vertical="center"/>
    </xf>
    <xf numFmtId="3" fontId="3" fillId="0" borderId="14" xfId="0" applyNumberFormat="1" applyFont="1" applyFill="1" applyBorder="1" applyAlignment="1">
      <alignment horizontal="center" vertical="center" wrapText="1"/>
    </xf>
    <xf numFmtId="0" fontId="3" fillId="0" borderId="15" xfId="43" applyFont="1" applyBorder="1" applyAlignment="1">
      <alignment horizontal="center" vertical="center" wrapText="1"/>
    </xf>
    <xf numFmtId="0" fontId="3" fillId="0" borderId="16" xfId="43" applyFont="1" applyBorder="1" applyAlignment="1">
      <alignment horizontal="center" vertical="center" wrapText="1"/>
    </xf>
    <xf numFmtId="3" fontId="3" fillId="0" borderId="38" xfId="40" applyNumberFormat="1" applyFont="1" applyFill="1" applyBorder="1" applyAlignment="1">
      <alignment horizontal="center" wrapText="1"/>
    </xf>
    <xf numFmtId="49" fontId="8" fillId="0" borderId="13" xfId="40" applyNumberFormat="1" applyFont="1" applyBorder="1" applyAlignment="1">
      <alignment horizontal="left" vertical="center" wrapText="1" indent="1"/>
    </xf>
    <xf numFmtId="49" fontId="3" fillId="0" borderId="13" xfId="40" applyNumberFormat="1" applyFont="1" applyFill="1" applyBorder="1" applyAlignment="1">
      <alignment horizontal="left" vertical="center" wrapText="1" indent="1"/>
    </xf>
    <xf numFmtId="0" fontId="100" fillId="0" borderId="16" xfId="41" applyFont="1" applyBorder="1" applyAlignment="1">
      <alignment horizontal="center" vertical="center"/>
    </xf>
    <xf numFmtId="0" fontId="3" fillId="0" borderId="15" xfId="0" applyFont="1" applyBorder="1" applyAlignment="1">
      <alignment horizontal="center" vertical="top"/>
    </xf>
    <xf numFmtId="0" fontId="3" fillId="0" borderId="0" xfId="0" applyFont="1" applyAlignment="1">
      <alignment horizontal="left" vertical="center"/>
    </xf>
    <xf numFmtId="0" fontId="98" fillId="0" borderId="37" xfId="41" applyFont="1" applyBorder="1" applyAlignment="1">
      <alignment horizontal="center" vertical="center"/>
    </xf>
    <xf numFmtId="0" fontId="8" fillId="0" borderId="20" xfId="0" applyFont="1" applyBorder="1" applyAlignment="1">
      <alignment horizontal="left" vertical="center" wrapText="1" indent="1"/>
    </xf>
    <xf numFmtId="0" fontId="8" fillId="37" borderId="20" xfId="0" applyFont="1" applyFill="1" applyBorder="1" applyAlignment="1">
      <alignment horizontal="left" vertical="center" wrapText="1" indent="1"/>
    </xf>
    <xf numFmtId="0" fontId="8" fillId="0" borderId="35" xfId="0" applyFont="1" applyBorder="1" applyAlignment="1">
      <alignment horizontal="left" vertical="center" wrapText="1" indent="1"/>
    </xf>
    <xf numFmtId="0" fontId="100" fillId="0" borderId="20" xfId="0" applyFont="1" applyBorder="1" applyAlignment="1">
      <alignment horizontal="left" vertical="center" wrapText="1" indent="1"/>
    </xf>
    <xf numFmtId="0" fontId="82" fillId="0" borderId="14" xfId="35" applyFont="1" applyBorder="1" applyAlignment="1" applyProtection="1">
      <alignment horizontal="left" vertical="center" indent="1"/>
    </xf>
    <xf numFmtId="49" fontId="59" fillId="32" borderId="53" xfId="42" applyNumberFormat="1" applyFont="1" applyFill="1" applyBorder="1" applyAlignment="1">
      <alignment horizontal="center" vertical="center"/>
    </xf>
    <xf numFmtId="0" fontId="8" fillId="0" borderId="15" xfId="42" applyFont="1" applyBorder="1" applyAlignment="1">
      <alignment horizontal="left" indent="1"/>
    </xf>
    <xf numFmtId="0" fontId="8" fillId="0" borderId="22" xfId="42" applyFont="1" applyBorder="1" applyAlignment="1">
      <alignment horizontal="left" indent="1"/>
    </xf>
    <xf numFmtId="0" fontId="8" fillId="0" borderId="15" xfId="42" applyFont="1" applyFill="1" applyBorder="1" applyAlignment="1">
      <alignment horizontal="left" indent="1"/>
    </xf>
    <xf numFmtId="0" fontId="8" fillId="0" borderId="21" xfId="42" applyFont="1" applyFill="1" applyBorder="1" applyAlignment="1">
      <alignment horizontal="left" indent="1"/>
    </xf>
    <xf numFmtId="0" fontId="99" fillId="0" borderId="14" xfId="35" applyFont="1" applyBorder="1" applyAlignment="1" applyProtection="1">
      <alignment horizontal="left" vertical="center" indent="1"/>
    </xf>
    <xf numFmtId="0" fontId="3" fillId="0" borderId="15" xfId="40" applyFont="1" applyFill="1" applyBorder="1" applyAlignment="1">
      <alignment horizontal="center" vertical="center" wrapText="1"/>
    </xf>
    <xf numFmtId="0" fontId="3" fillId="0" borderId="16" xfId="40" applyFont="1" applyFill="1" applyBorder="1" applyAlignment="1">
      <alignment horizontal="center" vertical="center" wrapText="1"/>
    </xf>
    <xf numFmtId="0" fontId="98" fillId="0" borderId="13" xfId="45" applyFont="1" applyBorder="1" applyAlignment="1">
      <alignment horizontal="center" vertical="center" wrapText="1"/>
    </xf>
    <xf numFmtId="0" fontId="100" fillId="0" borderId="19" xfId="42" applyFont="1" applyBorder="1"/>
    <xf numFmtId="0" fontId="3" fillId="0" borderId="0" xfId="0" applyFont="1" applyBorder="1" applyAlignment="1">
      <alignment vertical="center"/>
    </xf>
    <xf numFmtId="0" fontId="100" fillId="0" borderId="13" xfId="0" applyFont="1" applyFill="1" applyBorder="1" applyAlignment="1">
      <alignment horizontal="center" vertical="center" wrapText="1"/>
    </xf>
    <xf numFmtId="0" fontId="100" fillId="0" borderId="14" xfId="0" applyFont="1" applyFill="1" applyBorder="1" applyAlignment="1">
      <alignment horizontal="center" vertical="center" wrapText="1"/>
    </xf>
    <xf numFmtId="49" fontId="104" fillId="0" borderId="17" xfId="43" applyNumberFormat="1" applyFont="1" applyBorder="1" applyAlignment="1">
      <alignment horizontal="left" vertical="center" wrapText="1" indent="1"/>
    </xf>
    <xf numFmtId="0" fontId="3" fillId="0" borderId="0" xfId="40" applyFont="1" applyAlignment="1">
      <alignment vertical="center" wrapText="1"/>
    </xf>
    <xf numFmtId="0" fontId="3" fillId="0" borderId="0" xfId="40" applyFont="1" applyBorder="1" applyAlignment="1">
      <alignment horizontal="center" vertical="center" wrapText="1"/>
    </xf>
    <xf numFmtId="0" fontId="7" fillId="0" borderId="0" xfId="40" applyFont="1" applyBorder="1" applyAlignment="1">
      <alignment horizontal="left" vertical="center" wrapText="1" indent="1"/>
    </xf>
    <xf numFmtId="49" fontId="35" fillId="0" borderId="0" xfId="40" applyNumberFormat="1" applyFont="1"/>
    <xf numFmtId="49" fontId="8" fillId="0" borderId="13" xfId="43" applyNumberFormat="1" applyFont="1" applyBorder="1" applyAlignment="1">
      <alignment horizontal="left" vertical="center" wrapText="1" indent="1"/>
    </xf>
    <xf numFmtId="49" fontId="105" fillId="0" borderId="13" xfId="0" applyNumberFormat="1" applyFont="1" applyFill="1" applyBorder="1" applyAlignment="1">
      <alignment horizontal="left" vertical="top" wrapText="1" indent="1"/>
    </xf>
    <xf numFmtId="0" fontId="10" fillId="0" borderId="15" xfId="0" applyFont="1" applyBorder="1" applyAlignment="1">
      <alignment horizontal="center" vertical="center"/>
    </xf>
    <xf numFmtId="49" fontId="109" fillId="0" borderId="13" xfId="0" applyNumberFormat="1" applyFont="1" applyFill="1" applyBorder="1" applyAlignment="1">
      <alignment horizontal="left" vertical="top" wrapText="1" indent="1"/>
    </xf>
    <xf numFmtId="49" fontId="104" fillId="0" borderId="13" xfId="0" applyNumberFormat="1" applyFont="1" applyFill="1" applyBorder="1" applyAlignment="1">
      <alignment horizontal="left" vertical="top" wrapText="1" indent="1"/>
    </xf>
    <xf numFmtId="49" fontId="105" fillId="0" borderId="13" xfId="0" applyNumberFormat="1" applyFont="1" applyFill="1" applyBorder="1" applyAlignment="1">
      <alignment horizontal="left" wrapText="1" indent="1"/>
    </xf>
    <xf numFmtId="49" fontId="104" fillId="0" borderId="13" xfId="0" applyNumberFormat="1" applyFont="1" applyFill="1" applyBorder="1" applyAlignment="1">
      <alignment horizontal="left" vertical="top" wrapText="1"/>
    </xf>
    <xf numFmtId="49" fontId="105" fillId="0" borderId="13" xfId="0" applyNumberFormat="1" applyFont="1" applyFill="1" applyBorder="1" applyAlignment="1">
      <alignment horizontal="left" vertical="center" wrapText="1" indent="1"/>
    </xf>
    <xf numFmtId="49" fontId="105" fillId="0" borderId="13" xfId="0" applyNumberFormat="1" applyFont="1" applyFill="1" applyBorder="1" applyAlignment="1">
      <alignment horizontal="left" vertical="center" wrapText="1"/>
    </xf>
    <xf numFmtId="49" fontId="105" fillId="36" borderId="13" xfId="0" applyNumberFormat="1" applyFont="1" applyFill="1" applyBorder="1" applyAlignment="1">
      <alignment horizontal="left" vertical="top" wrapText="1" indent="1"/>
    </xf>
    <xf numFmtId="49" fontId="100" fillId="0" borderId="13" xfId="0" applyNumberFormat="1" applyFont="1" applyFill="1" applyBorder="1" applyAlignment="1">
      <alignment horizontal="left" vertical="center" wrapText="1" indent="1"/>
    </xf>
    <xf numFmtId="0" fontId="99" fillId="0" borderId="15" xfId="35" applyFont="1" applyBorder="1" applyAlignment="1" applyProtection="1">
      <alignment horizontal="left" vertical="center" indent="1"/>
    </xf>
    <xf numFmtId="0" fontId="100" fillId="0" borderId="13" xfId="0" applyFont="1" applyFill="1" applyBorder="1" applyAlignment="1">
      <alignment vertical="center" wrapText="1"/>
    </xf>
    <xf numFmtId="0" fontId="100" fillId="0" borderId="15" xfId="0" applyFont="1" applyFill="1" applyBorder="1" applyAlignment="1">
      <alignment horizontal="right" vertical="center" wrapText="1" indent="1"/>
    </xf>
    <xf numFmtId="0" fontId="100" fillId="0" borderId="16" xfId="0" applyFont="1" applyFill="1" applyBorder="1" applyAlignment="1">
      <alignment horizontal="right" vertical="center" wrapText="1" indent="1"/>
    </xf>
    <xf numFmtId="0" fontId="100" fillId="0" borderId="22" xfId="0" applyFont="1" applyFill="1" applyBorder="1" applyAlignment="1">
      <alignment horizontal="right" vertical="center" wrapText="1" indent="1"/>
    </xf>
    <xf numFmtId="0" fontId="98" fillId="0" borderId="30" xfId="0" applyFont="1" applyBorder="1" applyAlignment="1">
      <alignment horizontal="center" vertical="center"/>
    </xf>
    <xf numFmtId="0" fontId="98" fillId="0" borderId="31" xfId="0" applyFont="1" applyBorder="1" applyAlignment="1">
      <alignment horizontal="center" vertical="center"/>
    </xf>
    <xf numFmtId="0" fontId="98" fillId="0" borderId="36" xfId="0" applyFont="1" applyBorder="1" applyAlignment="1">
      <alignment horizontal="center" vertical="center"/>
    </xf>
    <xf numFmtId="14" fontId="100" fillId="0" borderId="34" xfId="0" applyNumberFormat="1" applyFont="1" applyFill="1" applyBorder="1" applyAlignment="1">
      <alignment horizontal="center" vertical="center" wrapText="1"/>
    </xf>
    <xf numFmtId="14" fontId="100" fillId="0" borderId="14" xfId="0" applyNumberFormat="1" applyFont="1" applyFill="1" applyBorder="1" applyAlignment="1">
      <alignment horizontal="center" vertical="center" wrapText="1"/>
    </xf>
    <xf numFmtId="14" fontId="100" fillId="0" borderId="18"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8" xfId="0" applyFont="1" applyBorder="1" applyAlignment="1">
      <alignment horizontal="center" vertical="center" wrapText="1"/>
    </xf>
    <xf numFmtId="3" fontId="7" fillId="37" borderId="20" xfId="0" applyNumberFormat="1" applyFont="1" applyFill="1" applyBorder="1" applyAlignment="1">
      <alignment horizontal="right" vertical="center" wrapText="1" indent="1"/>
    </xf>
    <xf numFmtId="3" fontId="7" fillId="24" borderId="43" xfId="0" applyNumberFormat="1" applyFont="1" applyFill="1" applyBorder="1" applyAlignment="1">
      <alignment horizontal="right" vertical="center" wrapText="1" indent="1"/>
    </xf>
    <xf numFmtId="3" fontId="7" fillId="24" borderId="56" xfId="0" applyNumberFormat="1" applyFont="1" applyFill="1" applyBorder="1" applyAlignment="1">
      <alignment horizontal="right" vertical="center" wrapText="1" indent="1"/>
    </xf>
    <xf numFmtId="49" fontId="104" fillId="0" borderId="13" xfId="0" applyNumberFormat="1" applyFont="1" applyFill="1" applyBorder="1" applyAlignment="1">
      <alignment horizontal="left" vertical="center" wrapText="1" indent="1"/>
    </xf>
    <xf numFmtId="49" fontId="101" fillId="0" borderId="13" xfId="0" applyNumberFormat="1" applyFont="1" applyFill="1" applyBorder="1" applyAlignment="1">
      <alignment horizontal="left" vertical="center" wrapText="1" indent="1"/>
    </xf>
    <xf numFmtId="0" fontId="105" fillId="0" borderId="0" xfId="0" applyFont="1" applyFill="1" applyBorder="1" applyAlignment="1">
      <alignment horizontal="left" vertical="center" wrapText="1" indent="1"/>
    </xf>
    <xf numFmtId="49" fontId="104" fillId="0" borderId="13" xfId="0" applyNumberFormat="1" applyFont="1" applyFill="1" applyBorder="1" applyAlignment="1">
      <alignment horizontal="left" vertical="center" indent="1"/>
    </xf>
    <xf numFmtId="49" fontId="104" fillId="37" borderId="13" xfId="0" applyNumberFormat="1" applyFont="1" applyFill="1" applyBorder="1" applyAlignment="1">
      <alignment horizontal="left" vertical="center" indent="1"/>
    </xf>
    <xf numFmtId="49" fontId="3" fillId="0" borderId="19" xfId="0" applyNumberFormat="1" applyFont="1" applyFill="1" applyBorder="1" applyAlignment="1">
      <alignment horizontal="left" vertical="center" wrapText="1" indent="1"/>
    </xf>
    <xf numFmtId="0" fontId="19" fillId="0" borderId="0" xfId="0" applyFont="1"/>
    <xf numFmtId="49" fontId="99" fillId="0" borderId="0" xfId="0" applyNumberFormat="1" applyFont="1" applyAlignment="1">
      <alignment horizontal="left" vertical="center"/>
    </xf>
    <xf numFmtId="0" fontId="100" fillId="43" borderId="13" xfId="0" applyFont="1" applyFill="1" applyBorder="1" applyAlignment="1">
      <alignment vertical="center" wrapText="1"/>
    </xf>
    <xf numFmtId="0" fontId="100" fillId="44" borderId="13" xfId="0" applyFont="1" applyFill="1" applyBorder="1" applyAlignment="1">
      <alignment vertical="center" wrapText="1"/>
    </xf>
    <xf numFmtId="0" fontId="100" fillId="45" borderId="29" xfId="0" applyFont="1" applyFill="1" applyBorder="1" applyAlignment="1">
      <alignment vertical="center" wrapText="1"/>
    </xf>
    <xf numFmtId="0" fontId="7" fillId="0" borderId="43" xfId="0" applyFont="1" applyFill="1" applyBorder="1" applyAlignment="1">
      <alignment horizontal="left" vertical="center" wrapText="1" indent="1"/>
    </xf>
    <xf numFmtId="0" fontId="99" fillId="0" borderId="0" xfId="0" applyFont="1"/>
    <xf numFmtId="3" fontId="101" fillId="0" borderId="0" xfId="0" applyNumberFormat="1" applyFont="1"/>
    <xf numFmtId="3" fontId="70" fillId="0" borderId="0" xfId="0" applyNumberFormat="1" applyFont="1"/>
    <xf numFmtId="49" fontId="59" fillId="32" borderId="28" xfId="42" applyNumberFormat="1" applyFont="1" applyFill="1" applyBorder="1" applyAlignment="1">
      <alignment horizontal="center"/>
    </xf>
    <xf numFmtId="49" fontId="8" fillId="0" borderId="0" xfId="0" applyNumberFormat="1" applyFont="1" applyAlignment="1">
      <alignment horizontal="left" vertical="center"/>
    </xf>
    <xf numFmtId="0" fontId="2" fillId="0" borderId="15" xfId="0" applyFont="1" applyBorder="1" applyAlignment="1">
      <alignment horizontal="center" vertical="center" wrapText="1"/>
    </xf>
    <xf numFmtId="49" fontId="2" fillId="0" borderId="13" xfId="0" applyNumberFormat="1" applyFont="1" applyBorder="1" applyAlignment="1">
      <alignment horizontal="left" vertical="center" wrapText="1" inden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0" xfId="0" applyFont="1" applyAlignment="1"/>
    <xf numFmtId="0" fontId="3" fillId="0" borderId="0" xfId="0" applyFont="1" applyAlignment="1">
      <alignment vertical="top" wrapText="1"/>
    </xf>
    <xf numFmtId="49" fontId="3" fillId="0" borderId="13" xfId="0" applyNumberFormat="1" applyFont="1" applyFill="1" applyBorder="1" applyAlignment="1">
      <alignment horizontal="left" vertical="top" wrapText="1" indent="1"/>
    </xf>
    <xf numFmtId="49" fontId="2" fillId="0" borderId="13" xfId="0" applyNumberFormat="1" applyFont="1" applyFill="1" applyBorder="1" applyAlignment="1">
      <alignment horizontal="left" vertical="top" wrapText="1" indent="1"/>
    </xf>
    <xf numFmtId="49" fontId="2" fillId="0" borderId="17" xfId="0" applyNumberFormat="1" applyFont="1" applyFill="1" applyBorder="1" applyAlignment="1">
      <alignment horizontal="left" vertical="top" wrapText="1" indent="1"/>
    </xf>
    <xf numFmtId="0" fontId="100" fillId="0" borderId="15" xfId="35" applyFont="1" applyBorder="1" applyAlignment="1" applyProtection="1">
      <alignment horizontal="left" vertical="center" indent="1"/>
    </xf>
    <xf numFmtId="0" fontId="100" fillId="0" borderId="52" xfId="0" applyFont="1" applyBorder="1"/>
    <xf numFmtId="0" fontId="8" fillId="0" borderId="15" xfId="35" applyFont="1" applyBorder="1" applyAlignment="1" applyProtection="1">
      <alignment horizontal="left" vertical="center" indent="1"/>
    </xf>
    <xf numFmtId="0" fontId="98" fillId="0" borderId="43" xfId="0" applyFont="1" applyFill="1" applyBorder="1" applyAlignment="1">
      <alignment horizontal="left" vertical="center" wrapText="1" indent="1"/>
    </xf>
    <xf numFmtId="0" fontId="99" fillId="0" borderId="24" xfId="0" applyFont="1" applyBorder="1" applyAlignment="1">
      <alignment horizontal="left" vertical="center" wrapText="1" inden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14" xfId="0" applyFont="1" applyBorder="1" applyAlignment="1">
      <alignment horizontal="center" vertical="center" wrapText="1"/>
    </xf>
    <xf numFmtId="0" fontId="10" fillId="0" borderId="0" xfId="0" applyFont="1" applyBorder="1"/>
    <xf numFmtId="49" fontId="119" fillId="0" borderId="29" xfId="0" applyNumberFormat="1" applyFont="1" applyBorder="1" applyAlignment="1">
      <alignment horizontal="left" indent="1"/>
    </xf>
    <xf numFmtId="165" fontId="119" fillId="0" borderId="29" xfId="0" applyNumberFormat="1" applyFont="1" applyBorder="1" applyAlignment="1">
      <alignment horizontal="center"/>
    </xf>
    <xf numFmtId="4" fontId="119" fillId="35" borderId="29" xfId="0" applyNumberFormat="1" applyFont="1" applyFill="1" applyBorder="1" applyAlignment="1">
      <alignment horizontal="right" vertical="center" wrapText="1" indent="1"/>
    </xf>
    <xf numFmtId="0" fontId="7" fillId="0" borderId="78" xfId="0" applyFont="1" applyBorder="1" applyAlignment="1">
      <alignment horizontal="left" vertical="center" wrapText="1" indent="1"/>
    </xf>
    <xf numFmtId="49" fontId="2" fillId="0" borderId="13" xfId="0" applyNumberFormat="1" applyFont="1" applyFill="1" applyBorder="1" applyAlignment="1">
      <alignment vertical="center" wrapText="1"/>
    </xf>
    <xf numFmtId="49" fontId="106" fillId="0" borderId="13" xfId="0" applyNumberFormat="1" applyFont="1" applyFill="1" applyBorder="1" applyAlignment="1">
      <alignment vertical="center" wrapText="1"/>
    </xf>
    <xf numFmtId="49" fontId="3" fillId="0" borderId="13" xfId="0" applyNumberFormat="1" applyFont="1" applyFill="1" applyBorder="1" applyAlignment="1">
      <alignment vertical="center" wrapText="1"/>
    </xf>
    <xf numFmtId="49" fontId="8" fillId="0" borderId="13" xfId="0" applyNumberFormat="1" applyFont="1" applyFill="1" applyBorder="1" applyAlignment="1">
      <alignment vertical="center" wrapText="1"/>
    </xf>
    <xf numFmtId="49" fontId="7" fillId="0" borderId="17" xfId="0" applyNumberFormat="1" applyFont="1" applyFill="1" applyBorder="1" applyAlignment="1">
      <alignment vertical="center" wrapText="1"/>
    </xf>
    <xf numFmtId="0" fontId="98" fillId="0" borderId="13" xfId="41" applyFont="1" applyBorder="1" applyAlignment="1">
      <alignment horizontal="center" vertical="center" wrapText="1"/>
    </xf>
    <xf numFmtId="0" fontId="68" fillId="0" borderId="35" xfId="41" applyFont="1" applyBorder="1"/>
    <xf numFmtId="0" fontId="97" fillId="0" borderId="46" xfId="41" applyBorder="1"/>
    <xf numFmtId="0" fontId="97" fillId="0" borderId="47" xfId="41" applyBorder="1"/>
    <xf numFmtId="0" fontId="97" fillId="0" borderId="37" xfId="41" applyBorder="1" applyAlignment="1">
      <alignment horizontal="left"/>
    </xf>
    <xf numFmtId="0" fontId="97" fillId="0" borderId="50" xfId="41" applyBorder="1"/>
    <xf numFmtId="0" fontId="97" fillId="0" borderId="32" xfId="41" applyBorder="1"/>
    <xf numFmtId="0" fontId="98" fillId="47" borderId="20" xfId="41" applyFont="1" applyFill="1" applyBorder="1" applyAlignment="1">
      <alignment horizontal="center" vertical="center" wrapText="1"/>
    </xf>
    <xf numFmtId="0" fontId="3" fillId="0" borderId="74" xfId="0" applyFont="1" applyFill="1" applyBorder="1" applyAlignment="1">
      <alignment horizontal="center" vertical="center" wrapText="1"/>
    </xf>
    <xf numFmtId="0" fontId="7" fillId="0" borderId="74" xfId="0" applyFont="1" applyFill="1" applyBorder="1" applyAlignment="1">
      <alignment horizontal="left" vertical="center" wrapText="1" indent="1"/>
    </xf>
    <xf numFmtId="0" fontId="7" fillId="0" borderId="74" xfId="0" applyFont="1" applyFill="1" applyBorder="1" applyAlignment="1">
      <alignment horizontal="center" vertical="center" wrapText="1"/>
    </xf>
    <xf numFmtId="0" fontId="3" fillId="0" borderId="74" xfId="0" applyFont="1" applyFill="1" applyBorder="1" applyAlignment="1">
      <alignment horizontal="right" vertical="center" wrapText="1" indent="1"/>
    </xf>
    <xf numFmtId="49" fontId="120" fillId="0" borderId="52" xfId="40" applyNumberFormat="1" applyFont="1" applyBorder="1"/>
    <xf numFmtId="0" fontId="25" fillId="0" borderId="27" xfId="40" applyFont="1" applyBorder="1"/>
    <xf numFmtId="14" fontId="101" fillId="0" borderId="0" xfId="40" applyNumberFormat="1" applyFont="1" applyAlignment="1">
      <alignment vertical="center" wrapText="1"/>
    </xf>
    <xf numFmtId="0" fontId="101" fillId="0" borderId="0" xfId="40" applyFont="1" applyAlignment="1">
      <alignment vertical="center" wrapText="1"/>
    </xf>
    <xf numFmtId="0" fontId="25" fillId="0" borderId="20" xfId="40" applyFont="1" applyBorder="1" applyAlignment="1">
      <alignment vertical="center"/>
    </xf>
    <xf numFmtId="0" fontId="25" fillId="0" borderId="52" xfId="40" applyFont="1" applyBorder="1" applyAlignment="1">
      <alignment vertical="center"/>
    </xf>
    <xf numFmtId="0" fontId="7" fillId="0" borderId="60" xfId="0" applyFont="1" applyFill="1" applyBorder="1" applyAlignment="1">
      <alignment horizontal="center" vertical="center" wrapText="1"/>
    </xf>
    <xf numFmtId="0" fontId="8" fillId="0" borderId="20" xfId="0" applyFont="1" applyFill="1" applyBorder="1" applyAlignment="1">
      <alignment horizontal="left" vertical="center" wrapText="1" indent="1"/>
    </xf>
    <xf numFmtId="0" fontId="100" fillId="0" borderId="20" xfId="0" applyFont="1" applyFill="1" applyBorder="1" applyAlignment="1">
      <alignment horizontal="left" vertical="center" wrapText="1" indent="1"/>
    </xf>
    <xf numFmtId="0" fontId="99" fillId="0" borderId="20" xfId="0" applyFont="1" applyFill="1" applyBorder="1" applyAlignment="1">
      <alignment horizontal="left" vertical="center" wrapText="1" indent="1"/>
    </xf>
    <xf numFmtId="0" fontId="8" fillId="0" borderId="43" xfId="0" applyNumberFormat="1" applyFont="1" applyFill="1" applyBorder="1" applyAlignment="1">
      <alignment horizontal="left" vertical="center" wrapText="1" indent="1"/>
    </xf>
    <xf numFmtId="0" fontId="122" fillId="0" borderId="79" xfId="0" applyFont="1" applyBorder="1" applyAlignment="1">
      <alignment horizontal="center" vertical="center" wrapText="1"/>
    </xf>
    <xf numFmtId="3" fontId="7" fillId="37" borderId="43" xfId="0" applyNumberFormat="1" applyFont="1" applyFill="1" applyBorder="1" applyAlignment="1">
      <alignment horizontal="right" vertical="center" wrapText="1" indent="1"/>
    </xf>
    <xf numFmtId="3" fontId="7" fillId="24" borderId="62" xfId="0" applyNumberFormat="1" applyFont="1" applyFill="1" applyBorder="1" applyAlignment="1">
      <alignment horizontal="right" vertical="center" wrapText="1" indent="1"/>
    </xf>
    <xf numFmtId="3" fontId="7" fillId="24" borderId="80" xfId="0" applyNumberFormat="1" applyFont="1" applyFill="1" applyBorder="1" applyAlignment="1">
      <alignment horizontal="right" vertical="center" wrapText="1" indent="1"/>
    </xf>
    <xf numFmtId="0" fontId="2" fillId="0" borderId="57" xfId="0" applyFont="1" applyBorder="1" applyAlignment="1">
      <alignment horizontal="center" vertical="center" wrapText="1"/>
    </xf>
    <xf numFmtId="0" fontId="2" fillId="0" borderId="12" xfId="0" applyFont="1" applyBorder="1" applyAlignment="1">
      <alignment horizontal="center" vertical="center" wrapText="1"/>
    </xf>
    <xf numFmtId="49" fontId="111" fillId="0" borderId="13" xfId="0" applyNumberFormat="1" applyFont="1" applyBorder="1" applyAlignment="1">
      <alignment horizontal="left" vertical="center" wrapText="1" indent="1"/>
    </xf>
    <xf numFmtId="49" fontId="101" fillId="0" borderId="13" xfId="0" applyNumberFormat="1" applyFont="1" applyBorder="1" applyAlignment="1">
      <alignment horizontal="left" vertical="center" wrapText="1" indent="1"/>
    </xf>
    <xf numFmtId="49" fontId="101" fillId="0" borderId="0" xfId="0" applyNumberFormat="1" applyFont="1" applyBorder="1" applyAlignment="1">
      <alignment horizontal="left" vertical="center" wrapText="1" indent="1"/>
    </xf>
    <xf numFmtId="49" fontId="101" fillId="0" borderId="13" xfId="0" applyNumberFormat="1" applyFont="1" applyFill="1" applyBorder="1" applyAlignment="1">
      <alignment horizontal="left" vertical="top" wrapText="1" indent="1"/>
    </xf>
    <xf numFmtId="0" fontId="125" fillId="0" borderId="0" xfId="0" applyFont="1" applyFill="1" applyAlignment="1">
      <alignment horizontal="left" vertical="center" wrapText="1" indent="3"/>
    </xf>
    <xf numFmtId="0" fontId="1" fillId="0" borderId="0" xfId="0" applyFont="1"/>
    <xf numFmtId="0" fontId="99" fillId="0" borderId="20" xfId="0" applyFont="1" applyBorder="1" applyAlignment="1">
      <alignment horizontal="left" vertical="center" wrapText="1" indent="1"/>
    </xf>
    <xf numFmtId="0" fontId="8" fillId="37" borderId="15" xfId="35" applyFont="1" applyFill="1" applyBorder="1" applyAlignment="1" applyProtection="1">
      <alignment horizontal="left" vertical="center" indent="1"/>
    </xf>
    <xf numFmtId="0" fontId="77" fillId="0" borderId="0" xfId="0" applyFont="1"/>
    <xf numFmtId="49" fontId="110" fillId="48" borderId="13" xfId="0" applyNumberFormat="1" applyFont="1" applyFill="1" applyBorder="1" applyAlignment="1">
      <alignment horizontal="left" vertical="center" wrapText="1" indent="1"/>
    </xf>
    <xf numFmtId="49" fontId="99" fillId="48" borderId="13" xfId="0" applyNumberFormat="1" applyFont="1" applyFill="1" applyBorder="1" applyAlignment="1">
      <alignment horizontal="left" vertical="center" wrapText="1" indent="1"/>
    </xf>
    <xf numFmtId="49" fontId="99" fillId="0" borderId="13" xfId="0" applyNumberFormat="1" applyFont="1" applyFill="1" applyBorder="1" applyAlignment="1">
      <alignment horizontal="left" vertical="center" wrapText="1" indent="1"/>
    </xf>
    <xf numFmtId="49" fontId="98" fillId="0" borderId="13" xfId="0" applyNumberFormat="1" applyFont="1" applyFill="1" applyBorder="1" applyAlignment="1">
      <alignment horizontal="left" vertical="center" wrapText="1" inden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7" fillId="37" borderId="79" xfId="44" applyFont="1" applyFill="1" applyBorder="1" applyAlignment="1">
      <alignment horizontal="center" vertical="center" wrapText="1"/>
    </xf>
    <xf numFmtId="3" fontId="7" fillId="0" borderId="71" xfId="44" applyNumberFormat="1" applyFont="1" applyFill="1" applyBorder="1" applyAlignment="1">
      <alignment horizontal="center" vertical="center" wrapText="1"/>
    </xf>
    <xf numFmtId="0" fontId="7" fillId="37" borderId="72" xfId="44" applyFont="1" applyFill="1" applyBorder="1" applyAlignment="1">
      <alignment horizontal="center" vertical="center" wrapText="1"/>
    </xf>
    <xf numFmtId="0" fontId="7" fillId="37" borderId="76" xfId="44" applyFont="1" applyFill="1" applyBorder="1" applyAlignment="1">
      <alignment horizontal="center" vertical="center" wrapText="1"/>
    </xf>
    <xf numFmtId="3" fontId="7" fillId="0" borderId="13" xfId="44" applyNumberFormat="1" applyFont="1" applyFill="1" applyBorder="1" applyAlignment="1">
      <alignment horizontal="center" vertical="center" wrapText="1"/>
    </xf>
    <xf numFmtId="0" fontId="7" fillId="37" borderId="13" xfId="44" applyFont="1" applyFill="1" applyBorder="1" applyAlignment="1">
      <alignment horizontal="center" vertical="center" wrapText="1"/>
    </xf>
    <xf numFmtId="3" fontId="7" fillId="0" borderId="15" xfId="44" applyNumberFormat="1" applyFont="1" applyFill="1" applyBorder="1" applyAlignment="1">
      <alignment horizontal="center" vertical="center" wrapText="1"/>
    </xf>
    <xf numFmtId="0" fontId="7" fillId="37" borderId="14" xfId="44" applyFont="1" applyFill="1" applyBorder="1" applyAlignment="1">
      <alignment horizontal="center" vertical="center" wrapText="1"/>
    </xf>
    <xf numFmtId="0" fontId="7" fillId="0" borderId="71" xfId="44" applyNumberFormat="1" applyFont="1" applyFill="1" applyBorder="1" applyAlignment="1">
      <alignment horizontal="center" vertical="center" wrapText="1"/>
    </xf>
    <xf numFmtId="0" fontId="7" fillId="0" borderId="81" xfId="44" applyNumberFormat="1" applyFont="1" applyFill="1" applyBorder="1" applyAlignment="1">
      <alignment horizontal="center" vertical="center" wrapText="1"/>
    </xf>
    <xf numFmtId="0" fontId="7" fillId="0" borderId="13" xfId="44" applyNumberFormat="1" applyFont="1" applyFill="1" applyBorder="1" applyAlignment="1">
      <alignment horizontal="center" vertical="center" wrapText="1"/>
    </xf>
    <xf numFmtId="0" fontId="8" fillId="32" borderId="21" xfId="0" applyFont="1" applyFill="1" applyBorder="1" applyAlignment="1">
      <alignment vertical="center" wrapText="1"/>
    </xf>
    <xf numFmtId="0" fontId="8" fillId="0" borderId="35" xfId="0" applyFont="1" applyFill="1" applyBorder="1" applyAlignment="1">
      <alignment horizontal="left" vertical="center" wrapText="1" indent="1"/>
    </xf>
    <xf numFmtId="0" fontId="8" fillId="0" borderId="57" xfId="0" applyNumberFormat="1" applyFont="1" applyFill="1" applyBorder="1" applyAlignment="1">
      <alignment horizontal="left" vertical="center" wrapText="1" indent="1"/>
    </xf>
    <xf numFmtId="0" fontId="99" fillId="0" borderId="13" xfId="0" applyFont="1" applyFill="1" applyBorder="1" applyAlignment="1">
      <alignment vertical="center" wrapText="1"/>
    </xf>
    <xf numFmtId="0" fontId="99" fillId="0" borderId="13" xfId="0" applyFont="1" applyFill="1" applyBorder="1" applyAlignment="1">
      <alignment horizontal="left" vertical="center" wrapText="1" indent="1"/>
    </xf>
    <xf numFmtId="0" fontId="99" fillId="0" borderId="14" xfId="35" applyFont="1" applyBorder="1" applyAlignment="1" applyProtection="1">
      <alignment horizontal="left" vertical="center" wrapText="1" indent="1"/>
    </xf>
    <xf numFmtId="0" fontId="128" fillId="0" borderId="0" xfId="0" applyFont="1"/>
    <xf numFmtId="0" fontId="101" fillId="0" borderId="0" xfId="0" applyFont="1" applyFill="1"/>
    <xf numFmtId="0" fontId="123" fillId="0" borderId="0" xfId="0" applyFont="1" applyFill="1" applyBorder="1" applyAlignment="1"/>
    <xf numFmtId="49" fontId="105" fillId="0" borderId="13" xfId="0" applyNumberFormat="1" applyFont="1" applyFill="1" applyBorder="1" applyAlignment="1" applyProtection="1">
      <alignment horizontal="left" vertical="top" wrapText="1" indent="1"/>
      <protection locked="0"/>
    </xf>
    <xf numFmtId="3" fontId="25" fillId="0" borderId="0" xfId="45" applyNumberFormat="1" applyFont="1" applyBorder="1" applyAlignment="1">
      <alignment vertical="center"/>
    </xf>
    <xf numFmtId="49" fontId="97" fillId="0" borderId="0" xfId="41" applyNumberFormat="1"/>
    <xf numFmtId="0" fontId="128" fillId="49" borderId="15" xfId="0" applyFont="1" applyFill="1" applyBorder="1" applyAlignment="1">
      <alignment horizontal="center" vertical="center"/>
    </xf>
    <xf numFmtId="49" fontId="130" fillId="50" borderId="13" xfId="0" applyNumberFormat="1" applyFont="1" applyFill="1" applyBorder="1" applyAlignment="1">
      <alignment horizontal="left" vertical="center" wrapText="1" indent="1"/>
    </xf>
    <xf numFmtId="0" fontId="129" fillId="0" borderId="0" xfId="0" applyFont="1" applyFill="1" applyAlignment="1">
      <alignment vertical="center" wrapText="1"/>
    </xf>
    <xf numFmtId="0" fontId="70" fillId="0" borderId="52" xfId="0" applyFont="1" applyBorder="1"/>
    <xf numFmtId="0" fontId="13" fillId="0" borderId="46" xfId="0" applyFont="1" applyFill="1" applyBorder="1" applyAlignment="1">
      <alignment vertical="center"/>
    </xf>
    <xf numFmtId="0" fontId="8" fillId="0" borderId="46" xfId="0" applyFont="1" applyFill="1" applyBorder="1" applyAlignment="1">
      <alignment vertical="center"/>
    </xf>
    <xf numFmtId="0" fontId="8" fillId="0" borderId="46" xfId="0" applyFont="1" applyBorder="1"/>
    <xf numFmtId="0" fontId="8" fillId="0" borderId="47" xfId="0" applyFont="1" applyBorder="1"/>
    <xf numFmtId="0" fontId="8" fillId="0" borderId="49" xfId="0" applyFont="1" applyBorder="1"/>
    <xf numFmtId="0" fontId="8" fillId="0" borderId="32" xfId="0" applyFont="1" applyBorder="1"/>
    <xf numFmtId="0" fontId="8" fillId="0" borderId="27" xfId="0" applyFont="1" applyBorder="1"/>
    <xf numFmtId="0" fontId="70" fillId="0" borderId="27" xfId="0" applyFont="1" applyBorder="1"/>
    <xf numFmtId="0" fontId="129" fillId="0" borderId="0" xfId="0" applyFont="1" applyAlignment="1">
      <alignment horizontal="center"/>
    </xf>
    <xf numFmtId="0" fontId="8" fillId="0" borderId="0" xfId="0" applyFont="1" applyAlignment="1">
      <alignment horizontal="center"/>
    </xf>
    <xf numFmtId="0" fontId="83" fillId="0" borderId="46" xfId="0" applyFont="1" applyFill="1" applyBorder="1" applyAlignment="1">
      <alignment vertical="center"/>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4" fontId="7" fillId="24" borderId="17" xfId="0" applyNumberFormat="1" applyFont="1" applyFill="1" applyBorder="1" applyAlignment="1">
      <alignment horizontal="right" vertical="center" wrapText="1" indent="1"/>
    </xf>
    <xf numFmtId="0" fontId="8" fillId="0" borderId="12" xfId="0" applyFont="1" applyFill="1" applyBorder="1" applyAlignment="1">
      <alignment vertical="center" wrapText="1"/>
    </xf>
    <xf numFmtId="0" fontId="8" fillId="0" borderId="0" xfId="0" applyFont="1" applyFill="1" applyAlignment="1">
      <alignment vertical="center" wrapText="1"/>
    </xf>
    <xf numFmtId="0" fontId="112" fillId="0" borderId="0" xfId="0" applyFont="1" applyAlignment="1">
      <alignment horizontal="left"/>
    </xf>
    <xf numFmtId="0" fontId="0" fillId="0" borderId="0" xfId="0" applyAlignment="1">
      <alignment horizontal="left"/>
    </xf>
    <xf numFmtId="0" fontId="0" fillId="0" borderId="0" xfId="0" applyAlignment="1">
      <alignment horizontal="left" wrapText="1"/>
    </xf>
    <xf numFmtId="0" fontId="103" fillId="0" borderId="0" xfId="0" applyFont="1" applyAlignment="1">
      <alignment horizontal="left"/>
    </xf>
    <xf numFmtId="0" fontId="0" fillId="0" borderId="0" xfId="0" applyFill="1" applyAlignment="1">
      <alignment horizontal="left"/>
    </xf>
    <xf numFmtId="0" fontId="1" fillId="0" borderId="0" xfId="0" applyFont="1" applyAlignment="1">
      <alignment horizontal="left"/>
    </xf>
    <xf numFmtId="0" fontId="36" fillId="0" borderId="0" xfId="0" applyFont="1" applyAlignment="1">
      <alignment horizontal="left"/>
    </xf>
    <xf numFmtId="0" fontId="19" fillId="0" borderId="0" xfId="0" applyFont="1" applyAlignment="1">
      <alignment horizontal="left" vertical="center"/>
    </xf>
    <xf numFmtId="0" fontId="8" fillId="0" borderId="0" xfId="0" applyFont="1" applyFill="1" applyAlignment="1">
      <alignment horizontal="left" vertical="center" wrapText="1"/>
    </xf>
    <xf numFmtId="0" fontId="123" fillId="0" borderId="0" xfId="0" applyFont="1" applyAlignment="1">
      <alignment horizontal="left"/>
    </xf>
    <xf numFmtId="49" fontId="59" fillId="0" borderId="17" xfId="0" applyNumberFormat="1" applyFont="1" applyFill="1" applyBorder="1" applyAlignment="1">
      <alignment horizontal="left" vertical="center" wrapText="1" indent="1"/>
    </xf>
    <xf numFmtId="0" fontId="30" fillId="0" borderId="12" xfId="0" applyFont="1" applyFill="1" applyBorder="1" applyAlignment="1">
      <alignment vertical="center"/>
    </xf>
    <xf numFmtId="0" fontId="30" fillId="0" borderId="0" xfId="0" applyFont="1" applyFill="1" applyAlignment="1">
      <alignment vertical="center"/>
    </xf>
    <xf numFmtId="0" fontId="103" fillId="0" borderId="0" xfId="0" applyFont="1" applyFill="1" applyAlignment="1">
      <alignment horizontal="left"/>
    </xf>
    <xf numFmtId="0" fontId="8" fillId="49" borderId="0" xfId="0" applyFont="1" applyFill="1" applyBorder="1" applyAlignment="1"/>
    <xf numFmtId="0" fontId="133" fillId="0" borderId="0" xfId="0" applyFont="1" applyAlignment="1">
      <alignment horizontal="left" wrapText="1"/>
    </xf>
    <xf numFmtId="49" fontId="8" fillId="50" borderId="13" xfId="0" applyNumberFormat="1" applyFont="1" applyFill="1" applyBorder="1" applyAlignment="1">
      <alignment horizontal="left" vertical="center" wrapText="1" indent="1"/>
    </xf>
    <xf numFmtId="0" fontId="101" fillId="0" borderId="0" xfId="0" applyFont="1" applyBorder="1"/>
    <xf numFmtId="0" fontId="99" fillId="51" borderId="15" xfId="35" applyFont="1" applyFill="1" applyBorder="1" applyAlignment="1" applyProtection="1">
      <alignment horizontal="left" vertical="center" indent="1"/>
    </xf>
    <xf numFmtId="0" fontId="99" fillId="51" borderId="20" xfId="0" applyFont="1" applyFill="1" applyBorder="1" applyAlignment="1">
      <alignment horizontal="left" vertical="center" wrapText="1" indent="1"/>
    </xf>
    <xf numFmtId="0" fontId="99" fillId="51" borderId="14" xfId="35" applyFont="1" applyFill="1" applyBorder="1" applyAlignment="1" applyProtection="1">
      <alignment horizontal="left" vertical="center" indent="1"/>
    </xf>
    <xf numFmtId="0" fontId="7" fillId="51" borderId="43" xfId="0" applyFont="1" applyFill="1" applyBorder="1" applyAlignment="1">
      <alignment horizontal="left" vertical="center" wrapText="1" indent="1"/>
    </xf>
    <xf numFmtId="0" fontId="8" fillId="51" borderId="15" xfId="0" applyFont="1" applyFill="1" applyBorder="1" applyAlignment="1">
      <alignment vertical="center" wrapText="1"/>
    </xf>
    <xf numFmtId="0" fontId="8" fillId="51" borderId="20" xfId="0" applyFont="1" applyFill="1" applyBorder="1" applyAlignment="1">
      <alignment horizontal="left" vertical="center" wrapText="1" indent="1"/>
    </xf>
    <xf numFmtId="0" fontId="8" fillId="51" borderId="43" xfId="0" applyFont="1" applyFill="1" applyBorder="1" applyAlignment="1">
      <alignment horizontal="left" vertical="center" wrapText="1" indent="1"/>
    </xf>
    <xf numFmtId="0" fontId="99" fillId="51" borderId="15" xfId="0" applyFont="1" applyFill="1" applyBorder="1" applyAlignment="1">
      <alignment vertical="center" wrapText="1"/>
    </xf>
    <xf numFmtId="0" fontId="99" fillId="51" borderId="43" xfId="0" applyFont="1" applyFill="1" applyBorder="1" applyAlignment="1">
      <alignment horizontal="left" vertical="center" wrapText="1" indent="1"/>
    </xf>
    <xf numFmtId="0" fontId="8" fillId="0" borderId="13" xfId="40" applyFont="1" applyBorder="1" applyAlignment="1">
      <alignment horizontal="center" vertical="center" wrapText="1"/>
    </xf>
    <xf numFmtId="0" fontId="7" fillId="0" borderId="13" xfId="40" applyFont="1" applyBorder="1" applyAlignment="1">
      <alignment horizontal="center" vertical="center" wrapText="1"/>
    </xf>
    <xf numFmtId="0" fontId="7" fillId="0" borderId="13" xfId="40" applyFont="1" applyBorder="1" applyAlignment="1">
      <alignment horizontal="left" vertical="center" wrapText="1" indent="1"/>
    </xf>
    <xf numFmtId="0" fontId="8" fillId="0" borderId="14" xfId="40" applyFont="1" applyBorder="1" applyAlignment="1">
      <alignment horizontal="center" vertical="center" wrapText="1"/>
    </xf>
    <xf numFmtId="0" fontId="7" fillId="0" borderId="14" xfId="40" applyFont="1" applyBorder="1" applyAlignment="1">
      <alignment horizontal="center" vertical="center" wrapText="1"/>
    </xf>
    <xf numFmtId="3" fontId="7" fillId="24" borderId="14" xfId="40" applyNumberFormat="1" applyFont="1" applyFill="1" applyBorder="1" applyAlignment="1">
      <alignment horizontal="right" vertical="center" wrapText="1" indent="1"/>
    </xf>
    <xf numFmtId="0" fontId="3" fillId="0" borderId="16" xfId="40" applyFont="1" applyBorder="1" applyAlignment="1">
      <alignment horizontal="center" vertical="center" wrapText="1"/>
    </xf>
    <xf numFmtId="0" fontId="7" fillId="0" borderId="17" xfId="40" applyFont="1" applyBorder="1" applyAlignment="1">
      <alignment horizontal="left" vertical="center" wrapText="1" indent="1"/>
    </xf>
    <xf numFmtId="3" fontId="3" fillId="0" borderId="0" xfId="0" applyNumberFormat="1" applyFont="1" applyAlignment="1">
      <alignment vertical="center"/>
    </xf>
    <xf numFmtId="0" fontId="99" fillId="0" borderId="0" xfId="0" applyFont="1" applyFill="1" applyAlignment="1">
      <alignment wrapText="1"/>
    </xf>
    <xf numFmtId="3" fontId="101" fillId="35" borderId="13" xfId="0" applyNumberFormat="1" applyFont="1" applyFill="1" applyBorder="1" applyAlignment="1">
      <alignment horizontal="right" vertical="center" wrapText="1" indent="1"/>
    </xf>
    <xf numFmtId="3" fontId="3" fillId="35" borderId="13" xfId="90" applyNumberFormat="1" applyFont="1" applyFill="1" applyBorder="1" applyAlignment="1">
      <alignment horizontal="right" vertical="center" wrapText="1" indent="1"/>
    </xf>
    <xf numFmtId="3" fontId="3" fillId="0" borderId="13" xfId="94" applyNumberFormat="1" applyFont="1" applyFill="1" applyBorder="1" applyAlignment="1">
      <alignment horizontal="right" vertical="center" wrapText="1" indent="1"/>
    </xf>
    <xf numFmtId="3" fontId="3" fillId="35" borderId="13" xfId="94" applyNumberFormat="1" applyFont="1" applyFill="1" applyBorder="1" applyAlignment="1">
      <alignment horizontal="right" vertical="center" wrapText="1" indent="1"/>
    </xf>
    <xf numFmtId="3" fontId="8" fillId="35" borderId="13" xfId="94" applyNumberFormat="1" applyFont="1" applyFill="1" applyBorder="1" applyAlignment="1">
      <alignment horizontal="right" vertical="center" wrapText="1" indent="1"/>
    </xf>
    <xf numFmtId="3" fontId="3" fillId="35" borderId="19" xfId="94" applyNumberFormat="1" applyFont="1" applyFill="1" applyBorder="1" applyAlignment="1">
      <alignment horizontal="right" vertical="center" wrapText="1" indent="1"/>
    </xf>
    <xf numFmtId="3" fontId="3" fillId="35" borderId="14" xfId="90" applyNumberFormat="1" applyFont="1" applyFill="1" applyBorder="1" applyAlignment="1">
      <alignment horizontal="right" vertical="center" wrapText="1" indent="1"/>
    </xf>
    <xf numFmtId="3" fontId="3" fillId="35" borderId="17" xfId="90" applyNumberFormat="1" applyFont="1" applyFill="1" applyBorder="1" applyAlignment="1">
      <alignment horizontal="right" vertical="center" wrapText="1" indent="1"/>
    </xf>
    <xf numFmtId="3" fontId="3" fillId="35" borderId="18" xfId="90" applyNumberFormat="1" applyFont="1" applyFill="1" applyBorder="1" applyAlignment="1">
      <alignment horizontal="right" vertical="center" wrapText="1" indent="1"/>
    </xf>
    <xf numFmtId="167" fontId="3" fillId="35" borderId="13" xfId="27" applyNumberFormat="1" applyFont="1" applyFill="1" applyBorder="1" applyAlignment="1">
      <alignment horizontal="right" vertical="center" wrapText="1" indent="1"/>
    </xf>
    <xf numFmtId="168" fontId="7" fillId="24" borderId="13" xfId="0" applyNumberFormat="1" applyFont="1" applyFill="1" applyBorder="1" applyAlignment="1">
      <alignment horizontal="right" vertical="center" wrapText="1" indent="1"/>
    </xf>
    <xf numFmtId="168" fontId="7" fillId="37" borderId="13" xfId="0" applyNumberFormat="1" applyFont="1" applyFill="1" applyBorder="1" applyAlignment="1">
      <alignment horizontal="right" vertical="center" wrapText="1" indent="1"/>
    </xf>
    <xf numFmtId="169" fontId="3" fillId="35" borderId="13" xfId="27" applyNumberFormat="1" applyFont="1" applyFill="1" applyBorder="1" applyAlignment="1">
      <alignment horizontal="right" vertical="center" wrapText="1" indent="1"/>
    </xf>
    <xf numFmtId="49" fontId="3" fillId="0" borderId="20" xfId="0" applyNumberFormat="1" applyFont="1" applyBorder="1" applyAlignment="1">
      <alignment horizontal="left"/>
    </xf>
    <xf numFmtId="4" fontId="3" fillId="0" borderId="13" xfId="0" applyNumberFormat="1" applyFont="1" applyBorder="1" applyAlignment="1">
      <alignment horizontal="center" vertical="center" wrapText="1"/>
    </xf>
    <xf numFmtId="1" fontId="3" fillId="35" borderId="13" xfId="41" applyNumberFormat="1" applyFont="1" applyFill="1" applyBorder="1" applyAlignment="1">
      <alignment horizontal="right" vertical="center" wrapText="1" indent="1"/>
    </xf>
    <xf numFmtId="1" fontId="3" fillId="35" borderId="14" xfId="41" applyNumberFormat="1" applyFont="1" applyFill="1" applyBorder="1" applyAlignment="1">
      <alignment horizontal="right" vertical="center" wrapText="1" indent="1"/>
    </xf>
    <xf numFmtId="3" fontId="3" fillId="35" borderId="17" xfId="41" applyNumberFormat="1" applyFont="1" applyFill="1" applyBorder="1" applyAlignment="1">
      <alignment horizontal="right" vertical="center" wrapText="1" indent="1"/>
    </xf>
    <xf numFmtId="1" fontId="3" fillId="35" borderId="18" xfId="41" applyNumberFormat="1" applyFont="1" applyFill="1" applyBorder="1" applyAlignment="1">
      <alignment horizontal="right" vertical="center" wrapText="1" indent="1"/>
    </xf>
    <xf numFmtId="4" fontId="3" fillId="0" borderId="0" xfId="0" applyNumberFormat="1" applyFont="1"/>
    <xf numFmtId="4" fontId="3" fillId="38" borderId="0" xfId="0" applyNumberFormat="1" applyFont="1" applyFill="1"/>
    <xf numFmtId="4" fontId="8" fillId="0" borderId="0" xfId="45" applyNumberFormat="1" applyFont="1" applyBorder="1" applyAlignment="1">
      <alignment vertical="center" wrapText="1"/>
    </xf>
    <xf numFmtId="4" fontId="8" fillId="0" borderId="0" xfId="45" applyNumberFormat="1" applyFont="1" applyFill="1" applyBorder="1" applyAlignment="1">
      <alignment vertical="center" wrapText="1"/>
    </xf>
    <xf numFmtId="3" fontId="8" fillId="0" borderId="0" xfId="45" applyNumberFormat="1" applyFont="1" applyFill="1" applyBorder="1" applyAlignment="1">
      <alignment vertical="center" wrapText="1"/>
    </xf>
    <xf numFmtId="3" fontId="7" fillId="24" borderId="13" xfId="0" applyNumberFormat="1" applyFont="1" applyFill="1" applyBorder="1" applyAlignment="1">
      <alignment horizontal="right" vertical="center" indent="1"/>
    </xf>
    <xf numFmtId="3" fontId="7" fillId="24" borderId="14" xfId="0" applyNumberFormat="1" applyFont="1" applyFill="1" applyBorder="1" applyAlignment="1">
      <alignment horizontal="right" vertical="center" indent="1"/>
    </xf>
    <xf numFmtId="3" fontId="3" fillId="35" borderId="13" xfId="0" applyNumberFormat="1" applyFont="1" applyFill="1" applyBorder="1" applyAlignment="1">
      <alignment vertical="center" wrapText="1"/>
    </xf>
    <xf numFmtId="3" fontId="3" fillId="35" borderId="13" xfId="0" applyNumberFormat="1" applyFont="1" applyFill="1" applyBorder="1" applyAlignment="1">
      <alignment vertical="center"/>
    </xf>
    <xf numFmtId="3" fontId="8" fillId="24" borderId="13" xfId="0" applyNumberFormat="1" applyFont="1" applyFill="1" applyBorder="1" applyAlignment="1">
      <alignment horizontal="right" vertical="center" wrapText="1" indent="1"/>
    </xf>
    <xf numFmtId="3" fontId="8" fillId="24" borderId="14" xfId="0" applyNumberFormat="1" applyFont="1" applyFill="1" applyBorder="1" applyAlignment="1">
      <alignment horizontal="right" vertical="center" wrapText="1" indent="1"/>
    </xf>
    <xf numFmtId="3" fontId="7" fillId="24" borderId="13" xfId="0" applyNumberFormat="1" applyFont="1" applyFill="1" applyBorder="1" applyAlignment="1">
      <alignment vertical="center" wrapText="1"/>
    </xf>
    <xf numFmtId="3" fontId="3" fillId="35" borderId="13" xfId="0" applyNumberFormat="1" applyFont="1" applyFill="1" applyBorder="1" applyAlignment="1">
      <alignment horizontal="center" vertical="center" wrapText="1"/>
    </xf>
    <xf numFmtId="3" fontId="101" fillId="42" borderId="13" xfId="0" applyNumberFormat="1" applyFont="1" applyFill="1" applyBorder="1" applyAlignment="1">
      <alignment horizontal="center" vertical="center" wrapText="1"/>
    </xf>
    <xf numFmtId="3" fontId="3" fillId="0" borderId="19" xfId="0" applyNumberFormat="1" applyFont="1" applyFill="1" applyBorder="1" applyAlignment="1">
      <alignment vertical="center" wrapText="1"/>
    </xf>
    <xf numFmtId="3" fontId="3" fillId="35" borderId="19" xfId="0" applyNumberFormat="1" applyFont="1" applyFill="1" applyBorder="1" applyAlignment="1">
      <alignment vertical="center" wrapText="1"/>
    </xf>
    <xf numFmtId="3" fontId="7" fillId="24" borderId="17" xfId="0" applyNumberFormat="1" applyFont="1" applyFill="1" applyBorder="1" applyAlignment="1">
      <alignment horizontal="right" vertical="center" indent="1"/>
    </xf>
    <xf numFmtId="3" fontId="7" fillId="24" borderId="18" xfId="0" applyNumberFormat="1" applyFont="1" applyFill="1" applyBorder="1" applyAlignment="1">
      <alignment horizontal="right" vertical="center" indent="1"/>
    </xf>
    <xf numFmtId="3" fontId="3" fillId="0" borderId="0" xfId="0" applyNumberFormat="1" applyFont="1" applyAlignment="1">
      <alignment horizontal="center" vertical="center"/>
    </xf>
    <xf numFmtId="3" fontId="3" fillId="38" borderId="0" xfId="0" applyNumberFormat="1" applyFont="1" applyFill="1" applyAlignment="1">
      <alignment horizontal="right" vertical="center" indent="1"/>
    </xf>
    <xf numFmtId="3" fontId="3" fillId="0" borderId="0" xfId="0" applyNumberFormat="1" applyFont="1" applyFill="1" applyAlignment="1">
      <alignment horizontal="right" vertical="center" indent="1"/>
    </xf>
    <xf numFmtId="3" fontId="2" fillId="24" borderId="38" xfId="0" applyNumberFormat="1" applyFont="1" applyFill="1" applyBorder="1" applyAlignment="1">
      <alignment horizontal="right" vertical="center" wrapText="1" indent="1"/>
    </xf>
    <xf numFmtId="3" fontId="3" fillId="35" borderId="38" xfId="0" applyNumberFormat="1" applyFont="1" applyFill="1" applyBorder="1" applyAlignment="1">
      <alignment horizontal="right" vertical="center" wrapText="1" indent="1"/>
    </xf>
    <xf numFmtId="3" fontId="8" fillId="35" borderId="38" xfId="0" applyNumberFormat="1" applyFont="1" applyFill="1" applyBorder="1" applyAlignment="1">
      <alignment horizontal="right" vertical="center" wrapText="1" indent="1"/>
    </xf>
    <xf numFmtId="3" fontId="7" fillId="24" borderId="38" xfId="0" applyNumberFormat="1" applyFont="1" applyFill="1" applyBorder="1" applyAlignment="1">
      <alignment horizontal="right" vertical="center" wrapText="1" indent="1"/>
    </xf>
    <xf numFmtId="3" fontId="2" fillId="35" borderId="17" xfId="0" applyNumberFormat="1" applyFont="1" applyFill="1" applyBorder="1" applyAlignment="1">
      <alignment horizontal="right" vertical="center" wrapText="1" indent="1"/>
    </xf>
    <xf numFmtId="3" fontId="2" fillId="35" borderId="39" xfId="0" applyNumberFormat="1" applyFont="1" applyFill="1" applyBorder="1" applyAlignment="1">
      <alignment horizontal="right" vertical="center" wrapText="1" indent="1"/>
    </xf>
    <xf numFmtId="3" fontId="3" fillId="35" borderId="13" xfId="95" applyNumberFormat="1" applyFont="1" applyFill="1" applyBorder="1" applyAlignment="1">
      <alignment horizontal="right" vertical="center" wrapText="1" indent="1"/>
    </xf>
    <xf numFmtId="3" fontId="3" fillId="0" borderId="14" xfId="0" applyNumberFormat="1" applyFont="1" applyFill="1" applyBorder="1" applyAlignment="1">
      <alignment horizontal="right" vertical="center" wrapText="1" indent="1"/>
    </xf>
    <xf numFmtId="3" fontId="7" fillId="35" borderId="13" xfId="95" applyNumberFormat="1" applyFont="1" applyFill="1" applyBorder="1" applyAlignment="1">
      <alignment horizontal="right" vertical="center" wrapText="1" indent="1"/>
    </xf>
    <xf numFmtId="3" fontId="3" fillId="35" borderId="13" xfId="95" applyNumberFormat="1" applyFont="1" applyFill="1" applyBorder="1" applyAlignment="1">
      <alignment horizontal="right" vertical="center" wrapText="1"/>
    </xf>
    <xf numFmtId="3" fontId="3" fillId="35" borderId="13" xfId="0" applyNumberFormat="1" applyFont="1" applyFill="1" applyBorder="1" applyAlignment="1">
      <alignment horizontal="right" vertical="center" wrapText="1"/>
    </xf>
    <xf numFmtId="3" fontId="3" fillId="35" borderId="20" xfId="0" applyNumberFormat="1" applyFont="1" applyFill="1" applyBorder="1" applyAlignment="1">
      <alignment horizontal="right" vertical="center" wrapText="1" indent="1"/>
    </xf>
    <xf numFmtId="3" fontId="3" fillId="24" borderId="17" xfId="0" applyNumberFormat="1" applyFont="1" applyFill="1" applyBorder="1" applyAlignment="1">
      <alignment horizontal="right" vertical="center" wrapText="1" indent="1"/>
    </xf>
    <xf numFmtId="3" fontId="3" fillId="0" borderId="17" xfId="0" applyNumberFormat="1" applyFont="1" applyFill="1" applyBorder="1" applyAlignment="1">
      <alignment horizontal="center" vertical="center" wrapText="1"/>
    </xf>
    <xf numFmtId="3" fontId="7" fillId="24" borderId="38" xfId="40" applyNumberFormat="1" applyFont="1" applyFill="1" applyBorder="1" applyAlignment="1">
      <alignment horizontal="right" vertical="center" wrapText="1" indent="1"/>
    </xf>
    <xf numFmtId="3" fontId="3" fillId="35" borderId="38" xfId="90" applyNumberFormat="1" applyFont="1" applyFill="1" applyBorder="1" applyAlignment="1">
      <alignment horizontal="right" vertical="center" wrapText="1" indent="1"/>
    </xf>
    <xf numFmtId="3" fontId="3" fillId="24" borderId="13" xfId="40" applyNumberFormat="1" applyFont="1" applyFill="1" applyBorder="1" applyAlignment="1">
      <alignment horizontal="right" vertical="center" wrapText="1" indent="1"/>
    </xf>
    <xf numFmtId="3" fontId="3" fillId="24" borderId="38" xfId="40" applyNumberFormat="1" applyFont="1" applyFill="1" applyBorder="1" applyAlignment="1">
      <alignment horizontal="right" vertical="center" wrapText="1" indent="1"/>
    </xf>
    <xf numFmtId="3" fontId="3" fillId="35" borderId="13" xfId="40" applyNumberFormat="1" applyFont="1" applyFill="1" applyBorder="1" applyAlignment="1">
      <alignment horizontal="right" vertical="center" wrapText="1" indent="1"/>
    </xf>
    <xf numFmtId="3" fontId="7" fillId="35" borderId="38" xfId="90" applyNumberFormat="1" applyFont="1" applyFill="1" applyBorder="1" applyAlignment="1">
      <alignment horizontal="right" vertical="center" wrapText="1" indent="1"/>
    </xf>
    <xf numFmtId="3" fontId="3" fillId="0" borderId="38" xfId="90" applyNumberFormat="1" applyFont="1" applyFill="1" applyBorder="1" applyAlignment="1">
      <alignment horizontal="right" vertical="center" wrapText="1" indent="1"/>
    </xf>
    <xf numFmtId="3" fontId="8" fillId="35" borderId="38" xfId="90" applyNumberFormat="1" applyFont="1" applyFill="1" applyBorder="1" applyAlignment="1">
      <alignment horizontal="right" vertical="center" wrapText="1" indent="1"/>
    </xf>
    <xf numFmtId="3" fontId="7" fillId="24" borderId="17" xfId="40" applyNumberFormat="1" applyFont="1" applyFill="1" applyBorder="1" applyAlignment="1">
      <alignment horizontal="right" vertical="center" wrapText="1" indent="1"/>
    </xf>
    <xf numFmtId="3" fontId="7" fillId="24" borderId="39" xfId="40" applyNumberFormat="1" applyFont="1" applyFill="1" applyBorder="1" applyAlignment="1">
      <alignment horizontal="right" vertical="center" wrapText="1" indent="1"/>
    </xf>
    <xf numFmtId="3" fontId="2" fillId="35" borderId="14" xfId="0" applyNumberFormat="1" applyFont="1" applyFill="1" applyBorder="1" applyAlignment="1">
      <alignment horizontal="right" vertical="center" wrapText="1" indent="1"/>
    </xf>
    <xf numFmtId="3" fontId="2" fillId="35" borderId="13" xfId="0" applyNumberFormat="1" applyFont="1" applyFill="1" applyBorder="1" applyAlignment="1">
      <alignment horizontal="right" vertical="center" wrapText="1" indent="1"/>
    </xf>
    <xf numFmtId="3" fontId="7" fillId="24" borderId="75" xfId="0" applyNumberFormat="1" applyFont="1" applyFill="1" applyBorder="1" applyAlignment="1">
      <alignment horizontal="right" vertical="center" wrapText="1" indent="1"/>
    </xf>
    <xf numFmtId="3" fontId="7" fillId="24" borderId="51" xfId="0" applyNumberFormat="1" applyFont="1" applyFill="1" applyBorder="1" applyAlignment="1">
      <alignment horizontal="right" vertical="center" wrapText="1" indent="1"/>
    </xf>
    <xf numFmtId="3" fontId="84" fillId="39" borderId="13" xfId="0" applyNumberFormat="1" applyFont="1" applyFill="1" applyBorder="1" applyAlignment="1">
      <alignment vertical="center" wrapText="1"/>
    </xf>
    <xf numFmtId="3" fontId="84" fillId="40" borderId="13" xfId="0" applyNumberFormat="1" applyFont="1" applyFill="1" applyBorder="1" applyAlignment="1">
      <alignment vertical="center" wrapText="1"/>
    </xf>
    <xf numFmtId="3" fontId="84" fillId="35" borderId="13" xfId="0" applyNumberFormat="1" applyFont="1" applyFill="1" applyBorder="1" applyAlignment="1">
      <alignment vertical="center" wrapText="1"/>
    </xf>
    <xf numFmtId="3" fontId="84" fillId="24" borderId="13" xfId="0" applyNumberFormat="1" applyFont="1" applyFill="1" applyBorder="1" applyAlignment="1">
      <alignment vertical="center" wrapText="1"/>
    </xf>
    <xf numFmtId="3" fontId="84" fillId="40" borderId="14" xfId="0" applyNumberFormat="1" applyFont="1" applyFill="1" applyBorder="1" applyAlignment="1">
      <alignment vertical="center" wrapText="1"/>
    </xf>
    <xf numFmtId="3" fontId="72" fillId="39" borderId="13" xfId="0" applyNumberFormat="1" applyFont="1" applyFill="1" applyBorder="1" applyAlignment="1">
      <alignment vertical="center" wrapText="1"/>
    </xf>
    <xf numFmtId="3" fontId="72" fillId="35" borderId="13" xfId="0" applyNumberFormat="1" applyFont="1" applyFill="1" applyBorder="1" applyAlignment="1">
      <alignment vertical="center" wrapText="1"/>
    </xf>
    <xf numFmtId="3" fontId="84" fillId="0" borderId="13" xfId="0" applyNumberFormat="1" applyFont="1" applyFill="1" applyBorder="1" applyAlignment="1">
      <alignment horizontal="center" vertical="center" wrapText="1"/>
    </xf>
    <xf numFmtId="3" fontId="72" fillId="39" borderId="13" xfId="0" applyNumberFormat="1" applyFont="1" applyFill="1" applyBorder="1" applyAlignment="1">
      <alignment vertical="top" wrapText="1"/>
    </xf>
    <xf numFmtId="3" fontId="107" fillId="0" borderId="13" xfId="0" applyNumberFormat="1" applyFont="1" applyFill="1" applyBorder="1" applyAlignment="1">
      <alignment horizontal="center" vertical="center" wrapText="1"/>
    </xf>
    <xf numFmtId="3" fontId="108" fillId="39" borderId="13" xfId="0" applyNumberFormat="1" applyFont="1" applyFill="1" applyBorder="1" applyAlignment="1">
      <alignment vertical="center" wrapText="1"/>
    </xf>
    <xf numFmtId="3" fontId="121" fillId="41" borderId="13" xfId="0" applyNumberFormat="1" applyFont="1" applyFill="1" applyBorder="1" applyAlignment="1">
      <alignment horizontal="center" vertical="center" wrapText="1"/>
    </xf>
    <xf numFmtId="3" fontId="84" fillId="41" borderId="13" xfId="0" applyNumberFormat="1" applyFont="1" applyFill="1" applyBorder="1" applyAlignment="1">
      <alignment horizontal="center" vertical="center" wrapText="1"/>
    </xf>
    <xf numFmtId="3" fontId="107" fillId="41" borderId="13" xfId="0" applyNumberFormat="1" applyFont="1" applyFill="1" applyBorder="1" applyAlignment="1">
      <alignment horizontal="center" vertical="center" wrapText="1"/>
    </xf>
    <xf numFmtId="3" fontId="72" fillId="39" borderId="17" xfId="0" applyNumberFormat="1" applyFont="1" applyFill="1" applyBorder="1" applyAlignment="1">
      <alignment vertical="center"/>
    </xf>
    <xf numFmtId="3" fontId="72" fillId="35" borderId="17" xfId="0" applyNumberFormat="1" applyFont="1" applyFill="1" applyBorder="1" applyAlignment="1">
      <alignment vertical="center"/>
    </xf>
    <xf numFmtId="3" fontId="84" fillId="40" borderId="17" xfId="0" applyNumberFormat="1" applyFont="1" applyFill="1" applyBorder="1" applyAlignment="1">
      <alignment vertical="center" wrapText="1"/>
    </xf>
    <xf numFmtId="3" fontId="84" fillId="40" borderId="18" xfId="0" applyNumberFormat="1" applyFont="1" applyFill="1" applyBorder="1" applyAlignment="1">
      <alignment vertical="center" wrapText="1"/>
    </xf>
    <xf numFmtId="3" fontId="7" fillId="24" borderId="13" xfId="43" applyNumberFormat="1" applyFont="1" applyFill="1" applyBorder="1" applyAlignment="1">
      <alignment horizontal="right" vertical="center" wrapText="1" indent="1"/>
    </xf>
    <xf numFmtId="3" fontId="7" fillId="24" borderId="14" xfId="43" applyNumberFormat="1" applyFont="1" applyFill="1" applyBorder="1" applyAlignment="1">
      <alignment horizontal="right" vertical="center" wrapText="1" indent="1"/>
    </xf>
    <xf numFmtId="3" fontId="3" fillId="35" borderId="13" xfId="92" applyNumberFormat="1" applyFont="1" applyFill="1" applyBorder="1" applyAlignment="1">
      <alignment horizontal="right" vertical="center" wrapText="1" indent="1"/>
    </xf>
    <xf numFmtId="3" fontId="3" fillId="35" borderId="13" xfId="92" applyNumberFormat="1" applyFont="1" applyFill="1" applyBorder="1" applyAlignment="1">
      <alignment horizontal="center" vertical="center" wrapText="1"/>
    </xf>
    <xf numFmtId="3" fontId="7" fillId="24" borderId="14" xfId="43" applyNumberFormat="1" applyFont="1" applyFill="1" applyBorder="1" applyAlignment="1">
      <alignment horizontal="center" vertical="center" wrapText="1"/>
    </xf>
    <xf numFmtId="3" fontId="7" fillId="24" borderId="13" xfId="43" applyNumberFormat="1" applyFont="1" applyFill="1" applyBorder="1" applyAlignment="1">
      <alignment horizontal="center" vertical="center" wrapText="1"/>
    </xf>
    <xf numFmtId="3" fontId="3" fillId="35" borderId="19" xfId="43" applyNumberFormat="1" applyFont="1" applyFill="1" applyBorder="1" applyAlignment="1">
      <alignment horizontal="right" vertical="center" wrapText="1" indent="1"/>
    </xf>
    <xf numFmtId="3" fontId="2" fillId="24" borderId="17" xfId="43" applyNumberFormat="1" applyFont="1" applyFill="1" applyBorder="1" applyAlignment="1">
      <alignment horizontal="right" vertical="center" wrapText="1" indent="1"/>
    </xf>
    <xf numFmtId="3" fontId="7" fillId="24" borderId="17" xfId="43" applyNumberFormat="1" applyFont="1" applyFill="1" applyBorder="1" applyAlignment="1">
      <alignment horizontal="right" vertical="center" wrapText="1" indent="1"/>
    </xf>
    <xf numFmtId="3" fontId="7" fillId="24" borderId="18" xfId="43" applyNumberFormat="1" applyFont="1" applyFill="1" applyBorder="1" applyAlignment="1">
      <alignment horizontal="right" vertical="center" wrapText="1" indent="1"/>
    </xf>
    <xf numFmtId="3" fontId="3" fillId="35" borderId="17" xfId="0" applyNumberFormat="1" applyFont="1" applyFill="1" applyBorder="1" applyAlignment="1">
      <alignment horizontal="right" vertical="center" wrapText="1" indent="1"/>
    </xf>
    <xf numFmtId="3" fontId="7" fillId="24" borderId="17" xfId="45" applyNumberFormat="1" applyFont="1" applyFill="1" applyBorder="1" applyAlignment="1">
      <alignment horizontal="right" vertical="center" wrapText="1" indent="1"/>
    </xf>
    <xf numFmtId="3" fontId="7" fillId="24" borderId="18" xfId="45" applyNumberFormat="1" applyFont="1" applyFill="1" applyBorder="1" applyAlignment="1">
      <alignment horizontal="right" vertical="center" wrapText="1" indent="1"/>
    </xf>
    <xf numFmtId="3" fontId="8" fillId="35" borderId="37" xfId="44" applyNumberFormat="1" applyFont="1" applyFill="1" applyBorder="1" applyAlignment="1">
      <alignment horizontal="right" vertical="center" wrapText="1" indent="1"/>
    </xf>
    <xf numFmtId="3" fontId="2" fillId="24" borderId="45" xfId="0" applyNumberFormat="1" applyFont="1" applyFill="1" applyBorder="1" applyAlignment="1">
      <alignment horizontal="right" vertical="center" wrapText="1" indent="1"/>
    </xf>
    <xf numFmtId="3" fontId="8" fillId="35" borderId="20" xfId="44" applyNumberFormat="1" applyFont="1" applyFill="1" applyBorder="1" applyAlignment="1">
      <alignment horizontal="right" vertical="center" wrapText="1" indent="1"/>
    </xf>
    <xf numFmtId="3" fontId="8" fillId="35" borderId="35" xfId="44" applyNumberFormat="1" applyFont="1" applyFill="1" applyBorder="1" applyAlignment="1">
      <alignment horizontal="right" vertical="center" wrapText="1" indent="1"/>
    </xf>
    <xf numFmtId="3" fontId="8" fillId="35" borderId="13" xfId="44" applyNumberFormat="1" applyFont="1" applyFill="1" applyBorder="1" applyAlignment="1">
      <alignment horizontal="right" vertical="center" wrapText="1" indent="1"/>
    </xf>
    <xf numFmtId="3" fontId="2" fillId="24" borderId="37" xfId="0" applyNumberFormat="1" applyFont="1" applyFill="1" applyBorder="1" applyAlignment="1">
      <alignment horizontal="right" vertical="center" wrapText="1" indent="1"/>
    </xf>
    <xf numFmtId="3" fontId="2" fillId="24" borderId="20" xfId="0" applyNumberFormat="1" applyFont="1" applyFill="1" applyBorder="1" applyAlignment="1">
      <alignment horizontal="right" vertical="center" wrapText="1" indent="1"/>
    </xf>
    <xf numFmtId="3" fontId="2" fillId="24" borderId="50" xfId="0" applyNumberFormat="1" applyFont="1" applyFill="1" applyBorder="1" applyAlignment="1">
      <alignment horizontal="right" vertical="center" wrapText="1" indent="1"/>
    </xf>
    <xf numFmtId="3" fontId="2" fillId="24" borderId="55" xfId="0" applyNumberFormat="1" applyFont="1" applyFill="1" applyBorder="1" applyAlignment="1">
      <alignment horizontal="right" vertical="center" wrapText="1" indent="1"/>
    </xf>
    <xf numFmtId="3" fontId="2" fillId="24" borderId="67" xfId="0" applyNumberFormat="1" applyFont="1" applyFill="1" applyBorder="1" applyAlignment="1">
      <alignment horizontal="right" vertical="center" wrapText="1" indent="1"/>
    </xf>
    <xf numFmtId="3" fontId="2" fillId="24" borderId="43" xfId="0" applyNumberFormat="1" applyFont="1" applyFill="1" applyBorder="1" applyAlignment="1">
      <alignment horizontal="right" vertical="center" wrapText="1" indent="1"/>
    </xf>
    <xf numFmtId="3" fontId="2" fillId="24" borderId="44" xfId="0" applyNumberFormat="1" applyFont="1" applyFill="1" applyBorder="1" applyAlignment="1">
      <alignment horizontal="right" vertical="center" wrapText="1" indent="1"/>
    </xf>
    <xf numFmtId="3" fontId="2" fillId="24" borderId="31" xfId="0" applyNumberFormat="1" applyFont="1" applyFill="1" applyBorder="1" applyAlignment="1">
      <alignment horizontal="right" vertical="center" wrapText="1" indent="1"/>
    </xf>
    <xf numFmtId="3" fontId="2" fillId="24" borderId="53" xfId="0" applyNumberFormat="1" applyFont="1" applyFill="1" applyBorder="1" applyAlignment="1">
      <alignment horizontal="right" vertical="center" wrapText="1" indent="1"/>
    </xf>
    <xf numFmtId="3" fontId="2" fillId="24" borderId="66" xfId="0" applyNumberFormat="1" applyFont="1" applyFill="1" applyBorder="1" applyAlignment="1">
      <alignment horizontal="right" vertical="center" wrapText="1" indent="1"/>
    </xf>
    <xf numFmtId="3" fontId="97" fillId="0" borderId="0" xfId="41" applyNumberFormat="1"/>
    <xf numFmtId="4" fontId="3" fillId="24" borderId="13" xfId="0" applyNumberFormat="1" applyFont="1" applyFill="1" applyBorder="1" applyAlignment="1">
      <alignment horizontal="right" vertical="center" wrapText="1" indent="1"/>
    </xf>
    <xf numFmtId="4" fontId="97" fillId="0" borderId="0" xfId="41" applyNumberFormat="1"/>
    <xf numFmtId="4" fontId="99" fillId="0" borderId="0" xfId="45" applyNumberFormat="1" applyFont="1" applyFill="1" applyBorder="1" applyAlignment="1">
      <alignment vertical="center" wrapText="1"/>
    </xf>
    <xf numFmtId="0" fontId="8" fillId="0" borderId="0" xfId="0" applyFont="1" applyBorder="1" applyAlignment="1">
      <alignment horizontal="left" vertical="center" wrapText="1"/>
    </xf>
    <xf numFmtId="0" fontId="1" fillId="0" borderId="0" xfId="0" applyFont="1" applyBorder="1"/>
    <xf numFmtId="3" fontId="3" fillId="0" borderId="0" xfId="0" applyNumberFormat="1" applyFont="1" applyFill="1" applyBorder="1"/>
    <xf numFmtId="3" fontId="25" fillId="0" borderId="0" xfId="0" applyNumberFormat="1" applyFont="1" applyFill="1" applyBorder="1" applyAlignment="1">
      <alignment vertical="center"/>
    </xf>
    <xf numFmtId="0" fontId="101" fillId="0" borderId="0" xfId="0" applyFont="1" applyAlignment="1">
      <alignment horizontal="center" vertical="center" wrapText="1"/>
    </xf>
    <xf numFmtId="3" fontId="8" fillId="52" borderId="20" xfId="44" applyNumberFormat="1" applyFont="1" applyFill="1" applyBorder="1" applyAlignment="1">
      <alignment horizontal="right" vertical="center" wrapText="1" indent="1"/>
    </xf>
    <xf numFmtId="0" fontId="135" fillId="0" borderId="0" xfId="0" applyFont="1" applyBorder="1"/>
    <xf numFmtId="0" fontId="8" fillId="0" borderId="52" xfId="0" applyFont="1" applyBorder="1" applyAlignment="1">
      <alignment wrapText="1"/>
    </xf>
    <xf numFmtId="0" fontId="8" fillId="0" borderId="27" xfId="0" applyFont="1" applyBorder="1" applyAlignment="1">
      <alignment wrapText="1"/>
    </xf>
    <xf numFmtId="0" fontId="8" fillId="0" borderId="0" xfId="0" applyFont="1" applyBorder="1" applyAlignment="1">
      <alignment horizontal="left" wrapText="1"/>
    </xf>
    <xf numFmtId="0" fontId="8" fillId="0" borderId="49" xfId="0" applyFont="1" applyBorder="1" applyAlignment="1">
      <alignment horizontal="left" wrapText="1"/>
    </xf>
    <xf numFmtId="0" fontId="8" fillId="0" borderId="52" xfId="0" applyFont="1" applyBorder="1" applyAlignment="1">
      <alignment horizontal="left" wrapText="1"/>
    </xf>
    <xf numFmtId="0" fontId="8" fillId="0" borderId="27" xfId="0" applyFont="1" applyBorder="1" applyAlignment="1">
      <alignment horizontal="left" wrapText="1"/>
    </xf>
    <xf numFmtId="0" fontId="8" fillId="0" borderId="23" xfId="35" applyFont="1" applyBorder="1" applyAlignment="1" applyProtection="1">
      <alignment horizontal="left" vertical="center" indent="1"/>
    </xf>
    <xf numFmtId="0" fontId="8" fillId="0" borderId="60" xfId="35" applyFont="1" applyBorder="1" applyAlignment="1" applyProtection="1">
      <alignment horizontal="left" vertical="center" indent="1"/>
    </xf>
    <xf numFmtId="0" fontId="12" fillId="47" borderId="68" xfId="0" applyFont="1" applyFill="1" applyBorder="1" applyAlignment="1">
      <alignment horizontal="center" vertical="center" wrapText="1"/>
    </xf>
    <xf numFmtId="0" fontId="83" fillId="47" borderId="69" xfId="0" applyFont="1" applyFill="1" applyBorder="1" applyAlignment="1">
      <alignment horizontal="center" vertical="center" wrapText="1"/>
    </xf>
    <xf numFmtId="0" fontId="83" fillId="47" borderId="70" xfId="0" applyFont="1" applyFill="1" applyBorder="1" applyAlignment="1">
      <alignment horizontal="center" vertical="center" wrapText="1"/>
    </xf>
    <xf numFmtId="0" fontId="12" fillId="0" borderId="68" xfId="0" applyFont="1" applyFill="1" applyBorder="1" applyAlignment="1">
      <alignment horizontal="center" vertical="center" wrapText="1"/>
    </xf>
    <xf numFmtId="0" fontId="12" fillId="0" borderId="70" xfId="0" applyFont="1" applyFill="1" applyBorder="1" applyAlignment="1">
      <alignment horizontal="center" vertical="center" wrapText="1"/>
    </xf>
    <xf numFmtId="0" fontId="12" fillId="0" borderId="69" xfId="0" applyFont="1" applyFill="1" applyBorder="1" applyAlignment="1">
      <alignment horizontal="center" vertical="center" wrapText="1"/>
    </xf>
    <xf numFmtId="0" fontId="12" fillId="0" borderId="65" xfId="0" applyFont="1" applyBorder="1" applyAlignment="1">
      <alignment horizontal="center"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4" fillId="0" borderId="30" xfId="0" applyFont="1" applyBorder="1" applyAlignment="1">
      <alignment horizontal="center" vertical="center" wrapText="1"/>
    </xf>
    <xf numFmtId="0" fontId="76" fillId="0" borderId="31" xfId="0" applyFont="1" applyBorder="1"/>
    <xf numFmtId="0" fontId="76" fillId="0" borderId="36" xfId="0" applyFont="1" applyBorder="1"/>
    <xf numFmtId="0" fontId="7" fillId="0" borderId="77" xfId="0" applyFont="1" applyBorder="1" applyAlignment="1">
      <alignment horizontal="left" vertical="center" wrapText="1" indent="1"/>
    </xf>
    <xf numFmtId="0" fontId="7" fillId="0" borderId="50" xfId="0" applyFont="1" applyBorder="1" applyAlignment="1">
      <alignment horizontal="left" vertical="center" wrapText="1" indent="1"/>
    </xf>
    <xf numFmtId="0" fontId="7" fillId="0" borderId="54" xfId="0" applyFont="1" applyBorder="1" applyAlignment="1">
      <alignment horizontal="left" vertical="center" wrapText="1" inden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6" xfId="0" applyFont="1" applyBorder="1" applyAlignment="1">
      <alignment horizontal="center" vertical="center" wrapText="1"/>
    </xf>
    <xf numFmtId="0" fontId="7" fillId="0" borderId="22" xfId="0" applyFont="1" applyBorder="1" applyAlignment="1">
      <alignment horizontal="left" vertical="center" wrapText="1" indent="1"/>
    </xf>
    <xf numFmtId="0" fontId="7" fillId="0" borderId="29" xfId="0" applyFont="1" applyBorder="1" applyAlignment="1">
      <alignment horizontal="left" vertical="center" wrapText="1" indent="1"/>
    </xf>
    <xf numFmtId="0" fontId="7" fillId="0" borderId="34" xfId="0" applyFont="1" applyBorder="1" applyAlignment="1">
      <alignment horizontal="left" vertical="center" wrapText="1" indent="1"/>
    </xf>
    <xf numFmtId="49" fontId="101" fillId="0" borderId="35" xfId="0" applyNumberFormat="1" applyFont="1" applyBorder="1" applyAlignment="1">
      <alignment horizontal="left" wrapText="1"/>
    </xf>
    <xf numFmtId="49" fontId="101" fillId="0" borderId="46" xfId="0" applyNumberFormat="1" applyFont="1" applyBorder="1" applyAlignment="1">
      <alignment horizontal="left" wrapText="1"/>
    </xf>
    <xf numFmtId="49" fontId="101" fillId="0" borderId="47" xfId="0" applyNumberFormat="1" applyFont="1" applyBorder="1" applyAlignment="1">
      <alignment horizontal="left" wrapText="1"/>
    </xf>
    <xf numFmtId="49" fontId="3" fillId="0" borderId="37" xfId="0" applyNumberFormat="1" applyFont="1" applyBorder="1" applyAlignment="1">
      <alignment horizontal="left" wrapText="1"/>
    </xf>
    <xf numFmtId="49" fontId="3" fillId="0" borderId="50" xfId="0" applyNumberFormat="1" applyFont="1" applyBorder="1" applyAlignment="1">
      <alignment horizontal="left" wrapText="1"/>
    </xf>
    <xf numFmtId="49" fontId="3" fillId="0" borderId="32" xfId="0" applyNumberFormat="1" applyFont="1" applyBorder="1" applyAlignment="1">
      <alignment horizontal="left" wrapText="1"/>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6" xfId="0" applyFont="1" applyBorder="1" applyAlignment="1">
      <alignment horizontal="center" vertical="center"/>
    </xf>
    <xf numFmtId="0" fontId="2" fillId="0" borderId="15" xfId="0"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4" fillId="0" borderId="38" xfId="0" applyFont="1" applyBorder="1" applyAlignment="1">
      <alignment horizontal="center" vertical="center"/>
    </xf>
    <xf numFmtId="0" fontId="12" fillId="0" borderId="71" xfId="0" applyFont="1" applyBorder="1" applyAlignment="1">
      <alignment horizontal="center" vertical="center"/>
    </xf>
    <xf numFmtId="0" fontId="12" fillId="0" borderId="72" xfId="0" applyFont="1" applyBorder="1" applyAlignment="1">
      <alignment horizontal="center" vertical="center"/>
    </xf>
    <xf numFmtId="0" fontId="12" fillId="0" borderId="73" xfId="0" applyFont="1" applyBorder="1" applyAlignment="1">
      <alignment horizontal="center" vertical="center"/>
    </xf>
    <xf numFmtId="0" fontId="7" fillId="0" borderId="61" xfId="0" applyFont="1" applyBorder="1" applyAlignment="1">
      <alignment horizontal="left" vertical="center" wrapText="1" indent="1"/>
    </xf>
    <xf numFmtId="0" fontId="7" fillId="0" borderId="74" xfId="0" applyFont="1" applyBorder="1" applyAlignment="1">
      <alignment horizontal="left" vertical="center" wrapText="1" indent="1"/>
    </xf>
    <xf numFmtId="0" fontId="7" fillId="0" borderId="41" xfId="0" applyFont="1" applyBorder="1" applyAlignment="1">
      <alignment horizontal="left" vertical="center" wrapText="1" indent="1"/>
    </xf>
    <xf numFmtId="0" fontId="4" fillId="0" borderId="13" xfId="0" applyFont="1" applyBorder="1" applyAlignment="1">
      <alignment horizontal="center" vertical="center"/>
    </xf>
    <xf numFmtId="0" fontId="102" fillId="0" borderId="0" xfId="0" applyFont="1" applyAlignment="1">
      <alignment horizontal="left" vertical="center" wrapText="1"/>
    </xf>
    <xf numFmtId="0" fontId="2" fillId="0" borderId="29" xfId="0" applyFont="1" applyBorder="1" applyAlignment="1">
      <alignment horizontal="center" vertical="center" wrapText="1"/>
    </xf>
    <xf numFmtId="0" fontId="2" fillId="0" borderId="13" xfId="0" applyFont="1" applyBorder="1" applyAlignment="1">
      <alignment horizontal="center" vertical="center" wrapText="1"/>
    </xf>
    <xf numFmtId="49" fontId="8" fillId="0" borderId="20" xfId="0" applyNumberFormat="1" applyFont="1" applyBorder="1" applyAlignment="1">
      <alignment horizontal="left"/>
    </xf>
    <xf numFmtId="49" fontId="8" fillId="0" borderId="52" xfId="0" applyNumberFormat="1" applyFont="1" applyBorder="1" applyAlignment="1">
      <alignment horizontal="left"/>
    </xf>
    <xf numFmtId="49" fontId="8" fillId="0" borderId="27" xfId="0" applyNumberFormat="1" applyFont="1" applyBorder="1" applyAlignment="1">
      <alignment horizontal="left"/>
    </xf>
    <xf numFmtId="49" fontId="2" fillId="0" borderId="13" xfId="0" applyNumberFormat="1" applyFont="1" applyBorder="1" applyAlignment="1">
      <alignment horizontal="center" vertical="center" wrapText="1"/>
    </xf>
    <xf numFmtId="0" fontId="2" fillId="0" borderId="22" xfId="0" applyFont="1" applyBorder="1" applyAlignment="1">
      <alignment horizontal="center" vertical="center" textRotation="90" wrapText="1"/>
    </xf>
    <xf numFmtId="0" fontId="2" fillId="0" borderId="15" xfId="0" applyFont="1" applyBorder="1" applyAlignment="1">
      <alignment horizontal="center" vertical="center" textRotation="90" wrapText="1"/>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20" xfId="0" applyFont="1" applyBorder="1" applyAlignment="1">
      <alignment horizontal="center" vertical="center" wrapText="1"/>
    </xf>
    <xf numFmtId="49" fontId="3" fillId="0" borderId="20" xfId="0" applyNumberFormat="1" applyFont="1" applyBorder="1" applyAlignment="1">
      <alignment horizontal="left"/>
    </xf>
    <xf numFmtId="49" fontId="3" fillId="0" borderId="52" xfId="0" applyNumberFormat="1" applyFont="1" applyBorder="1" applyAlignment="1">
      <alignment horizontal="left"/>
    </xf>
    <xf numFmtId="49" fontId="3" fillId="0" borderId="27" xfId="0" applyNumberFormat="1" applyFont="1" applyBorder="1" applyAlignment="1">
      <alignment horizontal="left"/>
    </xf>
    <xf numFmtId="0" fontId="2" fillId="36" borderId="29" xfId="0" applyFont="1" applyFill="1" applyBorder="1" applyAlignment="1">
      <alignment horizontal="center" vertical="center" wrapText="1"/>
    </xf>
    <xf numFmtId="0" fontId="2" fillId="36" borderId="13" xfId="0" applyFont="1" applyFill="1" applyBorder="1" applyAlignment="1">
      <alignment horizontal="center" vertical="center" wrapText="1"/>
    </xf>
    <xf numFmtId="0" fontId="7" fillId="0" borderId="57" xfId="0" applyFont="1" applyBorder="1" applyAlignment="1">
      <alignment horizontal="center" vertical="center" wrapText="1"/>
    </xf>
    <xf numFmtId="0" fontId="7" fillId="0" borderId="45" xfId="0" applyFont="1" applyBorder="1" applyAlignment="1">
      <alignment horizontal="center" vertical="center" wrapText="1"/>
    </xf>
    <xf numFmtId="0" fontId="110" fillId="0" borderId="57" xfId="40" applyFont="1" applyBorder="1" applyAlignment="1">
      <alignment horizontal="center" vertical="center" wrapText="1"/>
    </xf>
    <xf numFmtId="0" fontId="110" fillId="0" borderId="45" xfId="40" applyFont="1" applyBorder="1" applyAlignment="1">
      <alignment horizontal="center" vertical="center" wrapText="1"/>
    </xf>
    <xf numFmtId="0" fontId="110" fillId="0" borderId="12" xfId="40" applyFont="1" applyBorder="1" applyAlignment="1">
      <alignment horizontal="center" vertical="center" wrapText="1"/>
    </xf>
    <xf numFmtId="0" fontId="110" fillId="0" borderId="77" xfId="40" applyFont="1" applyBorder="1" applyAlignment="1">
      <alignment horizontal="center" vertical="center" wrapText="1"/>
    </xf>
    <xf numFmtId="0" fontId="7" fillId="0" borderId="65" xfId="41" applyFont="1" applyBorder="1" applyAlignment="1">
      <alignment horizontal="center" vertical="center"/>
    </xf>
    <xf numFmtId="0" fontId="7" fillId="0" borderId="58" xfId="41" applyFont="1" applyBorder="1" applyAlignment="1">
      <alignment horizontal="center" vertical="center"/>
    </xf>
    <xf numFmtId="0" fontId="7" fillId="0" borderId="59" xfId="41" applyFont="1" applyBorder="1" applyAlignment="1">
      <alignment horizontal="center" vertical="center"/>
    </xf>
    <xf numFmtId="0" fontId="98" fillId="0" borderId="26" xfId="41" applyFont="1" applyBorder="1" applyAlignment="1">
      <alignment horizontal="center" vertical="center" wrapText="1"/>
    </xf>
    <xf numFmtId="0" fontId="98" fillId="0" borderId="63" xfId="41" applyFont="1" applyBorder="1" applyAlignment="1">
      <alignment horizontal="center" vertical="center" wrapText="1"/>
    </xf>
    <xf numFmtId="0" fontId="98" fillId="0" borderId="34" xfId="41" applyFont="1" applyBorder="1" applyAlignment="1">
      <alignment horizontal="center" vertical="center" wrapText="1"/>
    </xf>
    <xf numFmtId="0" fontId="98" fillId="0" borderId="68" xfId="41" applyFont="1" applyBorder="1" applyAlignment="1">
      <alignment horizontal="left" vertical="center" wrapText="1" indent="1"/>
    </xf>
    <xf numFmtId="0" fontId="98" fillId="0" borderId="69" xfId="41" applyFont="1" applyBorder="1" applyAlignment="1">
      <alignment horizontal="left" vertical="center" wrapText="1" indent="1"/>
    </xf>
    <xf numFmtId="0" fontId="98" fillId="0" borderId="70" xfId="41" applyFont="1" applyBorder="1" applyAlignment="1">
      <alignment horizontal="left" vertical="center" wrapText="1" indent="1"/>
    </xf>
    <xf numFmtId="0" fontId="98" fillId="0" borderId="15" xfId="41" applyFont="1" applyBorder="1" applyAlignment="1">
      <alignment horizontal="center" vertical="center" wrapText="1"/>
    </xf>
    <xf numFmtId="0" fontId="98" fillId="0" borderId="19" xfId="41" applyFont="1" applyBorder="1" applyAlignment="1">
      <alignment horizontal="center" vertical="center"/>
    </xf>
    <xf numFmtId="0" fontId="98" fillId="0" borderId="64" xfId="41" applyFont="1" applyBorder="1" applyAlignment="1">
      <alignment horizontal="center" vertical="center"/>
    </xf>
    <xf numFmtId="0" fontId="98" fillId="0" borderId="29" xfId="41" applyFont="1" applyBorder="1" applyAlignment="1">
      <alignment horizontal="center" vertical="center"/>
    </xf>
    <xf numFmtId="0" fontId="7" fillId="0" borderId="20" xfId="41" applyFont="1" applyBorder="1" applyAlignment="1">
      <alignment horizontal="center" vertical="center" wrapText="1"/>
    </xf>
    <xf numFmtId="0" fontId="7" fillId="0" borderId="52" xfId="41" applyFont="1" applyBorder="1" applyAlignment="1">
      <alignment horizontal="center" vertical="center" wrapText="1"/>
    </xf>
    <xf numFmtId="0" fontId="98" fillId="0" borderId="20" xfId="41" applyFont="1" applyBorder="1" applyAlignment="1">
      <alignment horizontal="center" vertical="center"/>
    </xf>
    <xf numFmtId="0" fontId="98" fillId="0" borderId="27" xfId="41" applyFont="1" applyBorder="1" applyAlignment="1">
      <alignment horizontal="center" vertical="center"/>
    </xf>
    <xf numFmtId="0" fontId="7" fillId="46" borderId="19" xfId="41" applyFont="1" applyFill="1" applyBorder="1" applyAlignment="1">
      <alignment horizontal="center" vertical="center" wrapText="1"/>
    </xf>
    <xf numFmtId="0" fontId="7" fillId="46" borderId="64" xfId="41" applyFont="1" applyFill="1" applyBorder="1" applyAlignment="1">
      <alignment horizontal="center" vertical="center" wrapText="1"/>
    </xf>
    <xf numFmtId="0" fontId="7" fillId="46" borderId="29" xfId="41" applyFont="1" applyFill="1" applyBorder="1" applyAlignment="1">
      <alignment horizontal="center" vertical="center" wrapText="1"/>
    </xf>
    <xf numFmtId="0" fontId="7" fillId="38" borderId="19" xfId="41" applyFont="1" applyFill="1" applyBorder="1" applyAlignment="1">
      <alignment horizontal="center" vertical="center" wrapText="1"/>
    </xf>
    <xf numFmtId="0" fontId="7" fillId="38" borderId="64" xfId="41" applyFont="1" applyFill="1" applyBorder="1" applyAlignment="1">
      <alignment horizontal="center" vertical="center" wrapText="1"/>
    </xf>
    <xf numFmtId="0" fontId="7" fillId="38" borderId="29" xfId="41" applyFont="1" applyFill="1" applyBorder="1" applyAlignment="1">
      <alignment horizontal="center" vertical="center" wrapText="1"/>
    </xf>
    <xf numFmtId="0" fontId="25" fillId="0" borderId="35" xfId="0" applyFont="1" applyBorder="1" applyAlignment="1">
      <alignment horizontal="left" vertical="center"/>
    </xf>
    <xf numFmtId="0" fontId="25" fillId="0" borderId="46" xfId="0" applyFont="1" applyBorder="1" applyAlignment="1">
      <alignment horizontal="left" vertical="center"/>
    </xf>
    <xf numFmtId="0" fontId="25" fillId="0" borderId="47" xfId="0" applyFont="1" applyBorder="1" applyAlignment="1">
      <alignment horizontal="left" vertical="center"/>
    </xf>
    <xf numFmtId="0" fontId="25" fillId="0" borderId="37" xfId="0" applyFont="1" applyBorder="1" applyAlignment="1">
      <alignment horizontal="left" vertical="center"/>
    </xf>
    <xf numFmtId="0" fontId="25" fillId="0" borderId="50" xfId="0" applyFont="1" applyBorder="1" applyAlignment="1">
      <alignment horizontal="left" vertical="center"/>
    </xf>
    <xf numFmtId="0" fontId="25" fillId="0" borderId="32" xfId="0" applyFont="1" applyBorder="1" applyAlignment="1">
      <alignment horizontal="left" vertical="center"/>
    </xf>
    <xf numFmtId="0" fontId="12" fillId="0" borderId="71"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73"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38" xfId="0"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7" fillId="0" borderId="40" xfId="0" applyFont="1" applyBorder="1" applyAlignment="1">
      <alignment horizontal="left" vertical="center" wrapText="1" indent="1"/>
    </xf>
    <xf numFmtId="0" fontId="7" fillId="0" borderId="74" xfId="0" applyFont="1" applyBorder="1" applyAlignment="1">
      <alignment horizontal="center" vertical="center" wrapText="1"/>
    </xf>
    <xf numFmtId="0" fontId="7" fillId="0" borderId="41" xfId="0" applyFont="1" applyBorder="1" applyAlignment="1">
      <alignment horizontal="center" vertical="center" wrapText="1"/>
    </xf>
    <xf numFmtId="0" fontId="25" fillId="0" borderId="37" xfId="0" applyFont="1" applyBorder="1" applyAlignment="1">
      <alignment horizontal="left" vertical="center" wrapText="1"/>
    </xf>
    <xf numFmtId="0" fontId="25" fillId="0" borderId="50" xfId="0" applyFont="1" applyBorder="1" applyAlignment="1">
      <alignment horizontal="left" vertical="center" wrapText="1"/>
    </xf>
    <xf numFmtId="0" fontId="25" fillId="0" borderId="32" xfId="0" applyFont="1" applyBorder="1" applyAlignment="1">
      <alignment horizontal="left"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4"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4" xfId="0" applyFont="1" applyBorder="1" applyAlignment="1">
      <alignment horizontal="center" vertical="center" wrapText="1"/>
    </xf>
    <xf numFmtId="0" fontId="7" fillId="0" borderId="62" xfId="0" applyFont="1" applyBorder="1" applyAlignment="1">
      <alignment horizontal="left" vertical="center" wrapText="1" indent="1"/>
    </xf>
    <xf numFmtId="0" fontId="7" fillId="0" borderId="52" xfId="0" applyFont="1" applyBorder="1" applyAlignment="1">
      <alignment horizontal="left" vertical="center" wrapText="1" indent="1"/>
    </xf>
    <xf numFmtId="0" fontId="7" fillId="0" borderId="38" xfId="0" applyFont="1" applyBorder="1" applyAlignment="1">
      <alignment horizontal="left" vertical="center" wrapText="1" indent="1"/>
    </xf>
    <xf numFmtId="0" fontId="25" fillId="0" borderId="37" xfId="40" applyFont="1" applyBorder="1" applyAlignment="1">
      <alignment horizontal="left" vertical="center"/>
    </xf>
    <xf numFmtId="0" fontId="25" fillId="0" borderId="50" xfId="40" applyFont="1" applyBorder="1" applyAlignment="1">
      <alignment horizontal="left" vertical="center"/>
    </xf>
    <xf numFmtId="0" fontId="25" fillId="0" borderId="32" xfId="40" applyFont="1" applyBorder="1" applyAlignment="1">
      <alignment horizontal="left" vertical="center"/>
    </xf>
    <xf numFmtId="0" fontId="4" fillId="0" borderId="71" xfId="40" applyFont="1" applyBorder="1" applyAlignment="1">
      <alignment horizontal="center" vertical="center" wrapText="1"/>
    </xf>
    <xf numFmtId="0" fontId="4" fillId="0" borderId="72" xfId="40" applyFont="1" applyBorder="1" applyAlignment="1">
      <alignment horizontal="center" vertical="center"/>
    </xf>
    <xf numFmtId="0" fontId="4" fillId="0" borderId="73" xfId="40" applyFont="1" applyBorder="1" applyAlignment="1">
      <alignment horizontal="center" vertical="center"/>
    </xf>
    <xf numFmtId="0" fontId="7" fillId="0" borderId="23" xfId="40" applyFont="1" applyBorder="1" applyAlignment="1">
      <alignment horizontal="left" vertical="center" wrapText="1" indent="1"/>
    </xf>
    <xf numFmtId="0" fontId="7" fillId="0" borderId="25" xfId="40" applyFont="1" applyBorder="1" applyAlignment="1">
      <alignment horizontal="left" vertical="center" wrapText="1" indent="1"/>
    </xf>
    <xf numFmtId="0" fontId="7" fillId="0" borderId="24" xfId="40" applyFont="1" applyBorder="1" applyAlignment="1">
      <alignment horizontal="left" vertical="center" wrapText="1" indent="1"/>
    </xf>
    <xf numFmtId="0" fontId="25" fillId="0" borderId="35" xfId="40" applyFont="1" applyBorder="1" applyAlignment="1">
      <alignment horizontal="left" vertical="center"/>
    </xf>
    <xf numFmtId="0" fontId="25" fillId="0" borderId="46" xfId="40" applyFont="1" applyBorder="1" applyAlignment="1">
      <alignment horizontal="left" vertical="center"/>
    </xf>
    <xf numFmtId="0" fontId="25" fillId="0" borderId="47" xfId="40" applyFont="1" applyBorder="1" applyAlignment="1">
      <alignment horizontal="left" vertical="center"/>
    </xf>
    <xf numFmtId="0" fontId="25" fillId="36" borderId="48" xfId="40" applyFont="1" applyFill="1" applyBorder="1" applyAlignment="1">
      <alignment horizontal="left" vertical="center"/>
    </xf>
    <xf numFmtId="0" fontId="25" fillId="36" borderId="0" xfId="40" applyFont="1" applyFill="1" applyBorder="1" applyAlignment="1">
      <alignment horizontal="left" vertical="center"/>
    </xf>
    <xf numFmtId="0" fontId="25" fillId="36" borderId="49" xfId="40" applyFont="1" applyFill="1" applyBorder="1" applyAlignment="1">
      <alignment horizontal="left" vertical="center"/>
    </xf>
    <xf numFmtId="0" fontId="25" fillId="0" borderId="48" xfId="40" applyFont="1" applyBorder="1" applyAlignment="1">
      <alignment horizontal="left" vertical="center"/>
    </xf>
    <xf numFmtId="0" fontId="25" fillId="0" borderId="0" xfId="40" applyFont="1" applyBorder="1" applyAlignment="1">
      <alignment horizontal="left" vertical="center"/>
    </xf>
    <xf numFmtId="0" fontId="25" fillId="0" borderId="49" xfId="40" applyFont="1" applyBorder="1" applyAlignment="1">
      <alignment horizontal="left" vertical="center"/>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6" xfId="0"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38" xfId="0" applyFont="1" applyFill="1" applyBorder="1" applyAlignment="1">
      <alignment horizontal="center" vertical="center" wrapText="1"/>
    </xf>
    <xf numFmtId="49" fontId="2" fillId="36" borderId="34" xfId="0" applyNumberFormat="1" applyFont="1" applyFill="1" applyBorder="1" applyAlignment="1">
      <alignment horizontal="center" vertical="center" wrapText="1"/>
    </xf>
    <xf numFmtId="49" fontId="2" fillId="36" borderId="14" xfId="0" applyNumberFormat="1" applyFont="1" applyFill="1" applyBorder="1" applyAlignment="1">
      <alignment horizontal="center" vertical="center" wrapText="1"/>
    </xf>
    <xf numFmtId="0" fontId="4" fillId="0" borderId="65"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49" fontId="2" fillId="36" borderId="29" xfId="0" applyNumberFormat="1" applyFont="1" applyFill="1" applyBorder="1" applyAlignment="1">
      <alignment horizontal="center" vertical="center" wrapText="1"/>
    </xf>
    <xf numFmtId="49" fontId="2" fillId="36" borderId="13" xfId="0" applyNumberFormat="1" applyFont="1" applyFill="1" applyBorder="1" applyAlignment="1">
      <alignment horizontal="center" vertical="center" wrapText="1"/>
    </xf>
    <xf numFmtId="49" fontId="104" fillId="0" borderId="29" xfId="0" applyNumberFormat="1" applyFont="1" applyBorder="1" applyAlignment="1">
      <alignment horizontal="center" vertical="center" wrapText="1"/>
    </xf>
    <xf numFmtId="49" fontId="104" fillId="0" borderId="13" xfId="0" applyNumberFormat="1"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5" fillId="0" borderId="0" xfId="0" applyFont="1" applyFill="1" applyBorder="1" applyAlignment="1">
      <alignment horizontal="left" wrapText="1"/>
    </xf>
    <xf numFmtId="0" fontId="4" fillId="0" borderId="65"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59" xfId="0" applyFont="1" applyFill="1" applyBorder="1" applyAlignment="1">
      <alignment horizontal="center" vertical="center"/>
    </xf>
    <xf numFmtId="0" fontId="7" fillId="0" borderId="61" xfId="0" applyFont="1" applyFill="1" applyBorder="1" applyAlignment="1">
      <alignment horizontal="left" vertical="center" wrapText="1" indent="1"/>
    </xf>
    <xf numFmtId="0" fontId="7" fillId="0" borderId="74" xfId="0" applyFont="1" applyFill="1" applyBorder="1" applyAlignment="1">
      <alignment horizontal="left" vertical="center" wrapText="1" indent="1"/>
    </xf>
    <xf numFmtId="0" fontId="7" fillId="0" borderId="69" xfId="0" applyFont="1" applyFill="1" applyBorder="1" applyAlignment="1">
      <alignment horizontal="left" vertical="center" wrapText="1" indent="1"/>
    </xf>
    <xf numFmtId="0" fontId="7" fillId="0" borderId="41" xfId="0" applyFont="1" applyFill="1" applyBorder="1" applyAlignment="1">
      <alignment horizontal="left" vertical="center" wrapText="1" indent="1"/>
    </xf>
    <xf numFmtId="0" fontId="84" fillId="0" borderId="15" xfId="0"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49" fontId="2" fillId="0" borderId="29" xfId="0" applyNumberFormat="1" applyFont="1" applyFill="1" applyBorder="1" applyAlignment="1">
      <alignment horizontal="center" vertical="center" wrapText="1"/>
    </xf>
    <xf numFmtId="0" fontId="104" fillId="0" borderId="13"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4" fillId="0" borderId="30" xfId="43" applyFont="1" applyBorder="1" applyAlignment="1">
      <alignment horizontal="center" vertical="center" wrapText="1"/>
    </xf>
    <xf numFmtId="0" fontId="4" fillId="0" borderId="31" xfId="43" applyFont="1" applyBorder="1" applyAlignment="1">
      <alignment horizontal="center" vertical="center" wrapText="1"/>
    </xf>
    <xf numFmtId="0" fontId="4" fillId="0" borderId="36" xfId="43" applyFont="1" applyBorder="1" applyAlignment="1">
      <alignment horizontal="center" vertical="center" wrapText="1"/>
    </xf>
    <xf numFmtId="0" fontId="7" fillId="0" borderId="29" xfId="0" applyFont="1" applyBorder="1" applyAlignment="1">
      <alignment horizontal="center" vertical="center" wrapText="1"/>
    </xf>
    <xf numFmtId="0" fontId="7" fillId="0" borderId="34"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9" xfId="0" applyFont="1" applyBorder="1" applyAlignment="1">
      <alignment horizontal="center" vertical="center" wrapText="1"/>
    </xf>
    <xf numFmtId="0" fontId="113" fillId="0" borderId="46" xfId="0" applyFont="1" applyBorder="1" applyAlignment="1">
      <alignment horizontal="left" vertical="center" wrapText="1"/>
    </xf>
    <xf numFmtId="0" fontId="30" fillId="0" borderId="35" xfId="0" applyFont="1" applyBorder="1" applyAlignment="1">
      <alignment horizontal="left" vertical="center"/>
    </xf>
    <xf numFmtId="0" fontId="30" fillId="0" borderId="46" xfId="0" applyFont="1" applyBorder="1" applyAlignment="1">
      <alignment horizontal="left" vertical="center"/>
    </xf>
    <xf numFmtId="0" fontId="30" fillId="0" borderId="47" xfId="0" applyFont="1" applyBorder="1" applyAlignment="1">
      <alignment horizontal="left" vertical="center"/>
    </xf>
    <xf numFmtId="0" fontId="30" fillId="0" borderId="37" xfId="0" applyFont="1" applyBorder="1" applyAlignment="1">
      <alignment horizontal="left" vertical="center"/>
    </xf>
    <xf numFmtId="0" fontId="30" fillId="0" borderId="50" xfId="0" applyFont="1" applyBorder="1" applyAlignment="1">
      <alignment horizontal="left" vertical="center"/>
    </xf>
    <xf numFmtId="0" fontId="30" fillId="0" borderId="32" xfId="0" applyFont="1" applyBorder="1" applyAlignment="1">
      <alignment horizontal="left" vertical="center"/>
    </xf>
    <xf numFmtId="0" fontId="4" fillId="0" borderId="3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72" xfId="40" applyFont="1" applyBorder="1" applyAlignment="1">
      <alignment horizontal="center" vertical="center" wrapText="1"/>
    </xf>
    <xf numFmtId="0" fontId="4" fillId="0" borderId="76" xfId="40" applyFont="1" applyBorder="1" applyAlignment="1">
      <alignment horizontal="center" vertical="center" wrapText="1"/>
    </xf>
    <xf numFmtId="0" fontId="4" fillId="0" borderId="73" xfId="40" applyFont="1" applyBorder="1" applyAlignment="1">
      <alignment horizontal="center" vertical="center" wrapText="1"/>
    </xf>
    <xf numFmtId="0" fontId="7" fillId="0" borderId="71" xfId="40" applyFont="1" applyBorder="1" applyAlignment="1">
      <alignment horizontal="left" vertical="center" wrapText="1" indent="1"/>
    </xf>
    <xf numFmtId="0" fontId="7" fillId="0" borderId="72" xfId="40" applyFont="1" applyBorder="1" applyAlignment="1">
      <alignment horizontal="left" vertical="center" wrapText="1" indent="1"/>
    </xf>
    <xf numFmtId="0" fontId="7" fillId="0" borderId="76" xfId="40" applyFont="1" applyBorder="1" applyAlignment="1">
      <alignment horizontal="left" vertical="center" wrapText="1" indent="1"/>
    </xf>
    <xf numFmtId="0" fontId="7" fillId="0" borderId="73" xfId="40" applyFont="1" applyBorder="1" applyAlignment="1">
      <alignment horizontal="left" vertical="center" wrapText="1" indent="1"/>
    </xf>
    <xf numFmtId="0" fontId="7" fillId="0" borderId="25" xfId="40" applyFont="1" applyBorder="1" applyAlignment="1">
      <alignment horizontal="center" vertical="center" wrapText="1"/>
    </xf>
    <xf numFmtId="0" fontId="7" fillId="0" borderId="24" xfId="40" applyFont="1" applyBorder="1" applyAlignment="1">
      <alignment horizontal="center" vertical="center" wrapText="1"/>
    </xf>
    <xf numFmtId="0" fontId="25" fillId="0" borderId="13" xfId="40" applyFont="1" applyBorder="1" applyAlignment="1">
      <alignment horizontal="left" vertical="center" wrapText="1"/>
    </xf>
    <xf numFmtId="49" fontId="2" fillId="0" borderId="25" xfId="40" applyNumberFormat="1" applyFont="1" applyBorder="1" applyAlignment="1">
      <alignment horizontal="center" vertical="center" wrapText="1"/>
    </xf>
    <xf numFmtId="49" fontId="2" fillId="0" borderId="13" xfId="40" applyNumberFormat="1" applyFont="1" applyBorder="1" applyAlignment="1">
      <alignment horizontal="center" vertical="center" wrapText="1"/>
    </xf>
    <xf numFmtId="3" fontId="7" fillId="0" borderId="22" xfId="45" applyNumberFormat="1" applyFont="1" applyBorder="1" applyAlignment="1">
      <alignment horizontal="center" vertical="center" wrapText="1"/>
    </xf>
    <xf numFmtId="3" fontId="7" fillId="0" borderId="15" xfId="45" applyNumberFormat="1" applyFont="1" applyBorder="1" applyAlignment="1">
      <alignment horizontal="center" vertical="center" wrapText="1"/>
    </xf>
    <xf numFmtId="0" fontId="4" fillId="0" borderId="29" xfId="0" applyFont="1" applyBorder="1" applyAlignment="1">
      <alignment horizontal="center" vertical="center" wrapText="1"/>
    </xf>
    <xf numFmtId="0" fontId="4" fillId="0" borderId="34" xfId="0" applyFont="1" applyBorder="1" applyAlignment="1">
      <alignment horizontal="center" vertical="center" wrapText="1"/>
    </xf>
    <xf numFmtId="3" fontId="12" fillId="0" borderId="65" xfId="45" applyNumberFormat="1" applyFont="1" applyBorder="1" applyAlignment="1">
      <alignment horizontal="center" vertical="center" wrapText="1"/>
    </xf>
    <xf numFmtId="3" fontId="12" fillId="0" borderId="58" xfId="45" applyNumberFormat="1" applyFont="1" applyBorder="1" applyAlignment="1">
      <alignment horizontal="center" vertical="center" wrapText="1"/>
    </xf>
    <xf numFmtId="3" fontId="12" fillId="0" borderId="59" xfId="45" applyNumberFormat="1" applyFont="1" applyBorder="1" applyAlignment="1">
      <alignment horizontal="center" vertical="center" wrapText="1"/>
    </xf>
    <xf numFmtId="0" fontId="59" fillId="32" borderId="15" xfId="42" applyFont="1" applyFill="1" applyBorder="1" applyAlignment="1"/>
    <xf numFmtId="0" fontId="59" fillId="32" borderId="13" xfId="42" applyFont="1" applyFill="1" applyBorder="1" applyAlignment="1"/>
    <xf numFmtId="0" fontId="59" fillId="0" borderId="15" xfId="42" applyFont="1" applyBorder="1" applyAlignment="1"/>
    <xf numFmtId="0" fontId="59" fillId="0" borderId="13" xfId="42" applyFont="1" applyBorder="1" applyAlignment="1"/>
    <xf numFmtId="0" fontId="59" fillId="32" borderId="16" xfId="42" applyFont="1" applyFill="1" applyBorder="1" applyAlignment="1"/>
    <xf numFmtId="0" fontId="59" fillId="32" borderId="17" xfId="42" applyFont="1" applyFill="1" applyBorder="1" applyAlignment="1"/>
    <xf numFmtId="3" fontId="12" fillId="0" borderId="65" xfId="44" applyNumberFormat="1" applyFont="1" applyBorder="1" applyAlignment="1">
      <alignment horizontal="center" vertical="center" wrapText="1"/>
    </xf>
    <xf numFmtId="3" fontId="12" fillId="0" borderId="58" xfId="44" applyNumberFormat="1" applyFont="1" applyBorder="1" applyAlignment="1">
      <alignment horizontal="center" vertical="center" wrapText="1"/>
    </xf>
    <xf numFmtId="3" fontId="12" fillId="0" borderId="59" xfId="44" applyNumberFormat="1" applyFont="1" applyBorder="1" applyAlignment="1">
      <alignment horizontal="center" vertical="center" wrapText="1"/>
    </xf>
    <xf numFmtId="3" fontId="7" fillId="0" borderId="65" xfId="44" applyNumberFormat="1" applyFont="1" applyBorder="1" applyAlignment="1">
      <alignment horizontal="left" vertical="center" wrapText="1" indent="1"/>
    </xf>
    <xf numFmtId="3" fontId="7" fillId="0" borderId="58" xfId="44" applyNumberFormat="1" applyFont="1" applyBorder="1" applyAlignment="1">
      <alignment horizontal="left" vertical="center" wrapText="1" indent="1"/>
    </xf>
    <xf numFmtId="3" fontId="7" fillId="0" borderId="59" xfId="44" applyNumberFormat="1" applyFont="1" applyBorder="1" applyAlignment="1">
      <alignment horizontal="left" vertical="center" wrapText="1" indent="1"/>
    </xf>
    <xf numFmtId="0" fontId="7" fillId="0" borderId="65" xfId="0" applyFont="1" applyBorder="1" applyAlignment="1">
      <alignment horizontal="left" vertical="center" wrapText="1"/>
    </xf>
    <xf numFmtId="0" fontId="7" fillId="0" borderId="58" xfId="0" applyFont="1" applyBorder="1" applyAlignment="1">
      <alignment horizontal="left" vertical="center" wrapText="1"/>
    </xf>
    <xf numFmtId="0" fontId="7" fillId="0" borderId="59" xfId="0" applyFont="1" applyBorder="1" applyAlignment="1">
      <alignment horizontal="left" vertical="center" wrapText="1"/>
    </xf>
    <xf numFmtId="0" fontId="12" fillId="0" borderId="68" xfId="0" applyNumberFormat="1" applyFont="1" applyBorder="1" applyAlignment="1">
      <alignment horizontal="center" vertical="center" wrapText="1"/>
    </xf>
    <xf numFmtId="0" fontId="12" fillId="0" borderId="69" xfId="0" applyNumberFormat="1" applyFont="1" applyBorder="1" applyAlignment="1">
      <alignment horizontal="center" vertical="center" wrapText="1"/>
    </xf>
    <xf numFmtId="0" fontId="12" fillId="0" borderId="70" xfId="0" applyNumberFormat="1" applyFont="1" applyBorder="1" applyAlignment="1">
      <alignment horizontal="center" vertical="center" wrapText="1"/>
    </xf>
    <xf numFmtId="0" fontId="59" fillId="32" borderId="30" xfId="42" applyFont="1" applyFill="1" applyBorder="1" applyAlignment="1">
      <alignment horizontal="left" vertical="center" indent="1"/>
    </xf>
    <xf numFmtId="0" fontId="59" fillId="32" borderId="31" xfId="42" applyFont="1" applyFill="1" applyBorder="1" applyAlignment="1">
      <alignment horizontal="left" vertical="center" indent="1"/>
    </xf>
    <xf numFmtId="0" fontId="8" fillId="0" borderId="50" xfId="0" applyFont="1" applyBorder="1" applyAlignment="1">
      <alignment horizontal="left"/>
    </xf>
    <xf numFmtId="0" fontId="4" fillId="0" borderId="61"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40" xfId="0" applyFont="1" applyBorder="1" applyAlignment="1">
      <alignment horizontal="center" vertical="center" wrapText="1"/>
    </xf>
  </cellXfs>
  <cellStyles count="9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a" xfId="27" builtinId="3"/>
    <cellStyle name="čiarky 2" xfId="28"/>
    <cellStyle name="Explanatory Text" xfId="29"/>
    <cellStyle name="Good" xfId="30"/>
    <cellStyle name="Heading 1" xfId="31"/>
    <cellStyle name="Heading 2" xfId="32"/>
    <cellStyle name="Heading 3" xfId="33"/>
    <cellStyle name="Heading 4" xfId="34"/>
    <cellStyle name="Hypertextové prepojenie" xfId="35" builtinId="8"/>
    <cellStyle name="Check Cell" xfId="36"/>
    <cellStyle name="Input" xfId="37"/>
    <cellStyle name="Linked Cell" xfId="38"/>
    <cellStyle name="Neutral" xfId="39"/>
    <cellStyle name="Normálna" xfId="0" builtinId="0"/>
    <cellStyle name="Normálna 2" xfId="40"/>
    <cellStyle name="Normálna 2 2" xfId="90"/>
    <cellStyle name="Normálne 10" xfId="95"/>
    <cellStyle name="normálne 2" xfId="41"/>
    <cellStyle name="normálne 3" xfId="42"/>
    <cellStyle name="normálne 4" xfId="43"/>
    <cellStyle name="normálne 4 2" xfId="92"/>
    <cellStyle name="Normálne 5" xfId="91"/>
    <cellStyle name="Normálne 6" xfId="93"/>
    <cellStyle name="Normálne 7" xfId="94"/>
    <cellStyle name="normálne_Databazy_VVŠ_2007_ severská" xfId="44"/>
    <cellStyle name="normálne_sprava_VVŠ_2004_tabuľky_vláda" xfId="45"/>
    <cellStyle name="normální_List1" xfId="46"/>
    <cellStyle name="Note" xfId="47"/>
    <cellStyle name="Output" xfId="48"/>
    <cellStyle name="SAPBEXaggData" xfId="49"/>
    <cellStyle name="SAPBEXaggDataEmph" xfId="50"/>
    <cellStyle name="SAPBEXaggItem" xfId="51"/>
    <cellStyle name="SAPBEXaggItemX" xfId="52"/>
    <cellStyle name="SAPBEXexcBad7" xfId="53"/>
    <cellStyle name="SAPBEXexcBad8" xfId="54"/>
    <cellStyle name="SAPBEXexcBad9" xfId="55"/>
    <cellStyle name="SAPBEXexcCritical4" xfId="56"/>
    <cellStyle name="SAPBEXexcCritical5" xfId="57"/>
    <cellStyle name="SAPBEXexcCritical6" xfId="58"/>
    <cellStyle name="SAPBEXexcGood1" xfId="59"/>
    <cellStyle name="SAPBEXexcGood2" xfId="60"/>
    <cellStyle name="SAPBEXexcGood3" xfId="61"/>
    <cellStyle name="SAPBEXfilterDrill" xfId="62"/>
    <cellStyle name="SAPBEXfilterItem" xfId="63"/>
    <cellStyle name="SAPBEXfilterText" xfId="64"/>
    <cellStyle name="SAPBEXformats" xfId="65"/>
    <cellStyle name="SAPBEXheaderItem" xfId="66"/>
    <cellStyle name="SAPBEXheaderText" xfId="67"/>
    <cellStyle name="SAPBEXHLevel0" xfId="68"/>
    <cellStyle name="SAPBEXHLevel0X" xfId="69"/>
    <cellStyle name="SAPBEXHLevel1" xfId="70"/>
    <cellStyle name="SAPBEXHLevel1X" xfId="71"/>
    <cellStyle name="SAPBEXHLevel2" xfId="72"/>
    <cellStyle name="SAPBEXHLevel2X" xfId="73"/>
    <cellStyle name="SAPBEXHLevel3" xfId="74"/>
    <cellStyle name="SAPBEXHLevel3X" xfId="75"/>
    <cellStyle name="SAPBEXchaText" xfId="76"/>
    <cellStyle name="SAPBEXresData" xfId="77"/>
    <cellStyle name="SAPBEXresDataEmph" xfId="78"/>
    <cellStyle name="SAPBEXresItem" xfId="79"/>
    <cellStyle name="SAPBEXresItemX" xfId="80"/>
    <cellStyle name="SAPBEXstdData" xfId="81"/>
    <cellStyle name="SAPBEXstdDataEmph" xfId="82"/>
    <cellStyle name="SAPBEXstdItem" xfId="83"/>
    <cellStyle name="SAPBEXstdItemX" xfId="84"/>
    <cellStyle name="SAPBEXtitle" xfId="85"/>
    <cellStyle name="SAPBEXundefined" xfId="86"/>
    <cellStyle name="Title" xfId="87"/>
    <cellStyle name="Total" xfId="88"/>
    <cellStyle name="Warning Text" xfId="89"/>
  </cellStyles>
  <dxfs count="0"/>
  <tableStyles count="0" defaultTableStyle="TableStyleMedium9" defaultPivotStyle="PivotStyleLight16"/>
  <colors>
    <mruColors>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Users/dmesarova/Documents/v&#253;ro&#269;n&#225;%20spr&#225;va%202016/tabulky/T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zmeny"/>
      <sheetName val="Vysvetlivky"/>
      <sheetName val="Súvzťažnosti"/>
      <sheetName val="T6-Zamestnanci_a_mzdy"/>
      <sheetName val="T6a-Zamestnanci_a_mzdy (ženy)"/>
      <sheetName val="T24__Aktíva"/>
    </sheetNames>
    <sheetDataSet>
      <sheetData sheetId="0"/>
      <sheetData sheetId="1"/>
      <sheetData sheetId="2"/>
      <sheetData sheetId="3"/>
      <sheetData sheetId="4">
        <row r="22">
          <cell r="F22">
            <v>5</v>
          </cell>
          <cell r="J22">
            <v>61438</v>
          </cell>
        </row>
      </sheetData>
      <sheetData sheetId="5">
        <row r="22">
          <cell r="F22">
            <v>2</v>
          </cell>
          <cell r="J22">
            <v>17952</v>
          </cell>
        </row>
      </sheetData>
      <sheetData sheetId="6"/>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intranet/sites/sfar/Zdielane%20dokumenty/Zd_SFaR/Zd_OFV&#352;/ROK_2017/beata.gondarova/AppData/Documents%20and%20Settings/peter.viest/Local%20Settings/Temporary%20Internet%20Files/Documents%20and%20Settings/Rok_2008/V&#253;ro&#269;n&#233;_spr&#225;vy_2007/Tabu&#318;ky_VV&#352;_2007_pr&#225;zdne.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tabColor indexed="35"/>
  </sheetPr>
  <dimension ref="A1:R28"/>
  <sheetViews>
    <sheetView zoomScale="120" zoomScaleNormal="120" workbookViewId="0">
      <pane xSplit="1" ySplit="1" topLeftCell="B5" activePane="bottomRight" state="frozen"/>
      <selection pane="topRight" activeCell="B1" sqref="B1"/>
      <selection pane="bottomLeft" activeCell="A3" sqref="A3"/>
      <selection pane="bottomRight" activeCell="C1" sqref="C1"/>
    </sheetView>
  </sheetViews>
  <sheetFormatPr defaultRowHeight="15.75" x14ac:dyDescent="0.25"/>
  <cols>
    <col min="1" max="1" width="13.7109375" style="479" customWidth="1"/>
    <col min="2" max="16" width="9.140625" style="94"/>
    <col min="17" max="17" width="10.28515625" style="94" customWidth="1"/>
    <col min="18" max="18" width="19.42578125" style="94" customWidth="1"/>
    <col min="19" max="16384" width="9.140625" style="94"/>
  </cols>
  <sheetData>
    <row r="1" spans="1:18" ht="23.25" customHeight="1" x14ac:dyDescent="0.25">
      <c r="A1" s="220"/>
      <c r="B1" s="480" t="s">
        <v>1022</v>
      </c>
      <c r="C1" s="470"/>
      <c r="D1" s="470"/>
      <c r="E1" s="470"/>
      <c r="F1" s="470"/>
      <c r="G1" s="470"/>
      <c r="H1" s="470"/>
      <c r="I1" s="470"/>
      <c r="J1" s="470"/>
      <c r="K1" s="470"/>
      <c r="L1" s="471"/>
      <c r="M1" s="472"/>
      <c r="N1" s="472"/>
      <c r="O1" s="472"/>
      <c r="P1" s="472"/>
      <c r="Q1" s="473"/>
    </row>
    <row r="2" spans="1:18" ht="23.1" customHeight="1" x14ac:dyDescent="0.25">
      <c r="A2" s="246" t="s">
        <v>12</v>
      </c>
      <c r="B2" s="222" t="s">
        <v>1023</v>
      </c>
      <c r="C2" s="222"/>
      <c r="D2" s="222"/>
      <c r="E2" s="222"/>
      <c r="F2" s="222"/>
      <c r="G2" s="222"/>
      <c r="H2" s="222"/>
      <c r="I2" s="222"/>
      <c r="J2" s="222"/>
      <c r="K2" s="222"/>
      <c r="L2" s="222"/>
      <c r="M2" s="222"/>
      <c r="N2" s="222"/>
      <c r="O2" s="222"/>
      <c r="P2" s="222"/>
      <c r="Q2" s="475"/>
    </row>
    <row r="3" spans="1:18" ht="23.1" customHeight="1" x14ac:dyDescent="0.25">
      <c r="A3" s="246" t="s">
        <v>697</v>
      </c>
      <c r="B3" s="222" t="s">
        <v>1024</v>
      </c>
      <c r="C3" s="222"/>
      <c r="D3" s="222"/>
      <c r="E3" s="222"/>
      <c r="F3" s="222"/>
      <c r="G3" s="222"/>
      <c r="H3" s="222"/>
      <c r="I3" s="222"/>
      <c r="J3" s="222"/>
      <c r="K3" s="222"/>
      <c r="L3" s="222"/>
      <c r="M3" s="222"/>
      <c r="N3" s="222"/>
      <c r="O3" s="222"/>
      <c r="P3" s="222"/>
      <c r="Q3" s="475"/>
    </row>
    <row r="4" spans="1:18" ht="23.1" customHeight="1" x14ac:dyDescent="0.25">
      <c r="A4" s="246" t="s">
        <v>858</v>
      </c>
      <c r="B4" s="247" t="s">
        <v>857</v>
      </c>
      <c r="C4" s="247"/>
      <c r="D4" s="222"/>
      <c r="E4" s="222"/>
      <c r="F4" s="222"/>
      <c r="G4" s="222"/>
      <c r="H4" s="222"/>
      <c r="I4" s="222"/>
      <c r="J4" s="222"/>
      <c r="K4" s="222"/>
      <c r="L4" s="222"/>
      <c r="M4" s="222"/>
      <c r="N4" s="222"/>
      <c r="O4" s="222"/>
      <c r="P4" s="222"/>
      <c r="Q4" s="475"/>
    </row>
    <row r="5" spans="1:18" ht="39.75" customHeight="1" x14ac:dyDescent="0.25">
      <c r="A5" s="245" t="s">
        <v>315</v>
      </c>
      <c r="B5" s="653" t="s">
        <v>1025</v>
      </c>
      <c r="C5" s="653"/>
      <c r="D5" s="653"/>
      <c r="E5" s="653"/>
      <c r="F5" s="653"/>
      <c r="G5" s="653"/>
      <c r="H5" s="653"/>
      <c r="I5" s="653"/>
      <c r="J5" s="653"/>
      <c r="K5" s="653"/>
      <c r="L5" s="653"/>
      <c r="M5" s="653"/>
      <c r="N5" s="653"/>
      <c r="O5" s="653"/>
      <c r="P5" s="653"/>
      <c r="Q5" s="654"/>
    </row>
    <row r="6" spans="1:18" ht="23.1" customHeight="1" x14ac:dyDescent="0.25">
      <c r="A6" s="245" t="s">
        <v>210</v>
      </c>
      <c r="B6" s="247" t="s">
        <v>1026</v>
      </c>
      <c r="C6" s="247"/>
      <c r="D6" s="247"/>
      <c r="E6" s="247"/>
      <c r="F6" s="247"/>
      <c r="G6" s="247"/>
      <c r="H6" s="247"/>
      <c r="I6" s="247"/>
      <c r="J6" s="247"/>
      <c r="K6" s="247"/>
      <c r="L6" s="247"/>
      <c r="M6" s="247"/>
      <c r="N6" s="247"/>
      <c r="O6" s="247"/>
      <c r="P6" s="247"/>
      <c r="Q6" s="476"/>
    </row>
    <row r="7" spans="1:18" ht="23.1" customHeight="1" x14ac:dyDescent="0.25">
      <c r="A7" s="245" t="s">
        <v>211</v>
      </c>
      <c r="B7" s="379" t="s">
        <v>1128</v>
      </c>
      <c r="C7" s="247"/>
      <c r="D7" s="247"/>
      <c r="E7" s="247"/>
      <c r="F7" s="247"/>
      <c r="G7" s="247"/>
      <c r="H7" s="247"/>
      <c r="I7" s="247"/>
      <c r="J7" s="247"/>
      <c r="K7" s="247"/>
      <c r="L7" s="247"/>
      <c r="M7" s="247"/>
      <c r="N7" s="247"/>
      <c r="O7" s="247"/>
      <c r="P7" s="247"/>
      <c r="Q7" s="476"/>
    </row>
    <row r="8" spans="1:18" ht="23.1" customHeight="1" x14ac:dyDescent="0.25">
      <c r="A8" s="221" t="s">
        <v>212</v>
      </c>
      <c r="B8" s="219" t="s">
        <v>1027</v>
      </c>
      <c r="C8" s="219"/>
      <c r="D8" s="219"/>
      <c r="E8" s="219"/>
      <c r="F8" s="219"/>
      <c r="G8" s="219"/>
      <c r="H8" s="219"/>
      <c r="I8" s="219"/>
      <c r="J8" s="219"/>
      <c r="K8" s="219"/>
      <c r="L8" s="219"/>
      <c r="M8" s="219"/>
      <c r="N8" s="219"/>
      <c r="O8" s="219"/>
      <c r="P8" s="219"/>
      <c r="Q8" s="474"/>
    </row>
    <row r="9" spans="1:18" ht="23.1" customHeight="1" x14ac:dyDescent="0.25">
      <c r="A9" s="245" t="s">
        <v>213</v>
      </c>
      <c r="B9" s="247" t="s">
        <v>1028</v>
      </c>
      <c r="C9" s="247"/>
      <c r="D9" s="247"/>
      <c r="E9" s="247"/>
      <c r="F9" s="247"/>
      <c r="G9" s="247"/>
      <c r="H9" s="247"/>
      <c r="I9" s="247"/>
      <c r="J9" s="247"/>
      <c r="K9" s="247"/>
      <c r="L9" s="247"/>
      <c r="M9" s="247"/>
      <c r="N9" s="247"/>
      <c r="O9" s="247"/>
      <c r="P9" s="247"/>
      <c r="Q9" s="476"/>
    </row>
    <row r="10" spans="1:18" ht="23.1" customHeight="1" x14ac:dyDescent="0.25">
      <c r="A10" s="245" t="s">
        <v>214</v>
      </c>
      <c r="B10" s="247" t="s">
        <v>1029</v>
      </c>
      <c r="C10" s="247"/>
      <c r="D10" s="247"/>
      <c r="E10" s="247"/>
      <c r="F10" s="247"/>
      <c r="G10" s="247"/>
      <c r="H10" s="247"/>
      <c r="I10" s="247"/>
      <c r="J10" s="247"/>
      <c r="K10" s="247"/>
      <c r="L10" s="247"/>
      <c r="M10" s="247"/>
      <c r="N10" s="247"/>
      <c r="O10" s="247"/>
      <c r="P10" s="247"/>
      <c r="Q10" s="476"/>
    </row>
    <row r="11" spans="1:18" ht="23.1" customHeight="1" x14ac:dyDescent="0.25">
      <c r="A11" s="221" t="s">
        <v>874</v>
      </c>
      <c r="B11" s="219" t="s">
        <v>1030</v>
      </c>
      <c r="C11" s="219"/>
      <c r="D11" s="219"/>
      <c r="E11" s="219"/>
      <c r="F11" s="219"/>
      <c r="G11" s="219"/>
      <c r="H11" s="219"/>
      <c r="I11" s="219"/>
      <c r="J11" s="219"/>
      <c r="K11" s="219"/>
      <c r="L11" s="219"/>
      <c r="M11" s="219"/>
      <c r="N11" s="219"/>
      <c r="O11" s="219"/>
      <c r="P11" s="219"/>
      <c r="Q11" s="474"/>
    </row>
    <row r="12" spans="1:18" ht="23.1" customHeight="1" x14ac:dyDescent="0.25">
      <c r="A12" s="245" t="s">
        <v>215</v>
      </c>
      <c r="B12" s="247" t="s">
        <v>1031</v>
      </c>
      <c r="C12" s="247"/>
      <c r="D12" s="247"/>
      <c r="E12" s="247"/>
      <c r="F12" s="247"/>
      <c r="G12" s="247"/>
      <c r="H12" s="247"/>
      <c r="I12" s="247"/>
      <c r="J12" s="247"/>
      <c r="K12" s="247"/>
      <c r="L12" s="247"/>
      <c r="M12" s="247"/>
      <c r="N12" s="247"/>
      <c r="O12" s="247"/>
      <c r="P12" s="247"/>
      <c r="Q12" s="476"/>
      <c r="R12" s="364"/>
    </row>
    <row r="13" spans="1:18" ht="23.1" customHeight="1" x14ac:dyDescent="0.25">
      <c r="A13" s="221" t="s">
        <v>193</v>
      </c>
      <c r="B13" s="219" t="s">
        <v>1032</v>
      </c>
      <c r="C13" s="219"/>
      <c r="D13" s="219"/>
      <c r="E13" s="219"/>
      <c r="F13" s="219"/>
      <c r="G13" s="219"/>
      <c r="H13" s="219"/>
      <c r="I13" s="219"/>
      <c r="J13" s="219"/>
      <c r="K13" s="219"/>
      <c r="L13" s="219"/>
      <c r="M13" s="219"/>
      <c r="N13" s="219"/>
      <c r="O13" s="219"/>
      <c r="P13" s="219"/>
      <c r="Q13" s="474"/>
    </row>
    <row r="14" spans="1:18" ht="23.1" customHeight="1" x14ac:dyDescent="0.25">
      <c r="A14" s="245" t="s">
        <v>0</v>
      </c>
      <c r="B14" s="247" t="s">
        <v>1033</v>
      </c>
      <c r="C14" s="247"/>
      <c r="D14" s="247"/>
      <c r="E14" s="247"/>
      <c r="F14" s="247"/>
      <c r="G14" s="247"/>
      <c r="H14" s="247"/>
      <c r="I14" s="247"/>
      <c r="J14" s="247"/>
      <c r="K14" s="247"/>
      <c r="L14" s="247"/>
      <c r="M14" s="247"/>
      <c r="N14" s="247"/>
      <c r="O14" s="247"/>
      <c r="P14" s="247"/>
      <c r="Q14" s="476"/>
    </row>
    <row r="15" spans="1:18" ht="23.1" customHeight="1" x14ac:dyDescent="0.25">
      <c r="A15" s="221" t="s">
        <v>1</v>
      </c>
      <c r="B15" s="219" t="s">
        <v>1034</v>
      </c>
      <c r="C15" s="219"/>
      <c r="D15" s="219"/>
      <c r="E15" s="219"/>
      <c r="F15" s="219"/>
      <c r="G15" s="219"/>
      <c r="H15" s="219"/>
      <c r="I15" s="219"/>
      <c r="J15" s="219"/>
      <c r="K15" s="219"/>
      <c r="L15" s="219"/>
      <c r="M15" s="219"/>
      <c r="N15" s="219"/>
      <c r="O15" s="219"/>
      <c r="P15" s="219"/>
      <c r="Q15" s="474"/>
    </row>
    <row r="16" spans="1:18" ht="23.1" customHeight="1" x14ac:dyDescent="0.25">
      <c r="A16" s="245" t="s">
        <v>2</v>
      </c>
      <c r="B16" s="247" t="s">
        <v>1035</v>
      </c>
      <c r="C16" s="247"/>
      <c r="D16" s="247"/>
      <c r="E16" s="247"/>
      <c r="F16" s="247"/>
      <c r="G16" s="247"/>
      <c r="H16" s="247"/>
      <c r="I16" s="247"/>
      <c r="J16" s="247"/>
      <c r="K16" s="247"/>
      <c r="L16" s="247"/>
      <c r="M16" s="247"/>
      <c r="N16" s="247"/>
      <c r="O16" s="247"/>
      <c r="P16" s="247"/>
      <c r="Q16" s="476"/>
    </row>
    <row r="17" spans="1:17" ht="23.1" customHeight="1" x14ac:dyDescent="0.25">
      <c r="A17" s="221" t="s">
        <v>3</v>
      </c>
      <c r="B17" s="219" t="s">
        <v>1036</v>
      </c>
      <c r="C17" s="219"/>
      <c r="D17" s="219"/>
      <c r="E17" s="219"/>
      <c r="F17" s="219"/>
      <c r="G17" s="219"/>
      <c r="H17" s="219"/>
      <c r="I17" s="219"/>
      <c r="J17" s="219"/>
      <c r="K17" s="219"/>
      <c r="L17" s="219"/>
      <c r="M17" s="219"/>
      <c r="N17" s="219"/>
      <c r="O17" s="219"/>
      <c r="P17" s="219"/>
      <c r="Q17" s="474"/>
    </row>
    <row r="18" spans="1:17" ht="23.1" customHeight="1" x14ac:dyDescent="0.25">
      <c r="A18" s="245" t="s">
        <v>4</v>
      </c>
      <c r="B18" s="247" t="s">
        <v>1037</v>
      </c>
      <c r="C18" s="247"/>
      <c r="D18" s="247"/>
      <c r="E18" s="247"/>
      <c r="F18" s="247"/>
      <c r="G18" s="247"/>
      <c r="H18" s="247"/>
      <c r="I18" s="247"/>
      <c r="J18" s="247"/>
      <c r="K18" s="247"/>
      <c r="L18" s="247"/>
      <c r="M18" s="247"/>
      <c r="N18" s="247"/>
      <c r="O18" s="247"/>
      <c r="P18" s="247"/>
      <c r="Q18" s="476"/>
    </row>
    <row r="19" spans="1:17" ht="23.1" customHeight="1" x14ac:dyDescent="0.25">
      <c r="A19" s="221" t="s">
        <v>5</v>
      </c>
      <c r="B19" s="219" t="s">
        <v>1038</v>
      </c>
      <c r="C19" s="219"/>
      <c r="D19" s="219"/>
      <c r="E19" s="219"/>
      <c r="F19" s="219"/>
      <c r="G19" s="219"/>
      <c r="H19" s="219"/>
      <c r="I19" s="219"/>
      <c r="J19" s="219"/>
      <c r="K19" s="219"/>
      <c r="L19" s="219"/>
      <c r="M19" s="219"/>
      <c r="N19" s="219"/>
      <c r="O19" s="219"/>
      <c r="P19" s="219"/>
      <c r="Q19" s="474"/>
    </row>
    <row r="20" spans="1:17" ht="32.450000000000003" customHeight="1" x14ac:dyDescent="0.25">
      <c r="A20" s="245" t="s">
        <v>71</v>
      </c>
      <c r="B20" s="657" t="s">
        <v>1039</v>
      </c>
      <c r="C20" s="657"/>
      <c r="D20" s="657"/>
      <c r="E20" s="657"/>
      <c r="F20" s="657"/>
      <c r="G20" s="657"/>
      <c r="H20" s="657"/>
      <c r="I20" s="657"/>
      <c r="J20" s="657"/>
      <c r="K20" s="657"/>
      <c r="L20" s="657"/>
      <c r="M20" s="657"/>
      <c r="N20" s="657"/>
      <c r="O20" s="657"/>
      <c r="P20" s="657"/>
      <c r="Q20" s="658"/>
    </row>
    <row r="21" spans="1:17" ht="33.6" customHeight="1" x14ac:dyDescent="0.25">
      <c r="A21" s="221" t="s">
        <v>6</v>
      </c>
      <c r="B21" s="655" t="s">
        <v>1040</v>
      </c>
      <c r="C21" s="655"/>
      <c r="D21" s="655"/>
      <c r="E21" s="655"/>
      <c r="F21" s="655"/>
      <c r="G21" s="655"/>
      <c r="H21" s="655"/>
      <c r="I21" s="655"/>
      <c r="J21" s="655"/>
      <c r="K21" s="655"/>
      <c r="L21" s="655"/>
      <c r="M21" s="655"/>
      <c r="N21" s="655"/>
      <c r="O21" s="655"/>
      <c r="P21" s="655"/>
      <c r="Q21" s="656"/>
    </row>
    <row r="22" spans="1:17" ht="23.1" customHeight="1" x14ac:dyDescent="0.25">
      <c r="A22" s="245" t="s">
        <v>7</v>
      </c>
      <c r="B22" s="247" t="s">
        <v>1041</v>
      </c>
      <c r="C22" s="247"/>
      <c r="D22" s="247"/>
      <c r="E22" s="247"/>
      <c r="F22" s="247"/>
      <c r="G22" s="247"/>
      <c r="H22" s="247"/>
      <c r="I22" s="247"/>
      <c r="J22" s="247"/>
      <c r="K22" s="247"/>
      <c r="L22" s="247"/>
      <c r="M22" s="247"/>
      <c r="N22" s="247"/>
      <c r="O22" s="247"/>
      <c r="P22" s="247"/>
      <c r="Q22" s="476"/>
    </row>
    <row r="23" spans="1:17" ht="23.1" customHeight="1" x14ac:dyDescent="0.25">
      <c r="A23" s="245" t="s">
        <v>8</v>
      </c>
      <c r="B23" s="219" t="s">
        <v>1042</v>
      </c>
      <c r="C23" s="219"/>
      <c r="D23" s="219"/>
      <c r="E23" s="219"/>
      <c r="F23" s="219"/>
      <c r="G23" s="219"/>
      <c r="H23" s="219"/>
      <c r="I23" s="219"/>
      <c r="J23" s="219"/>
      <c r="K23" s="219"/>
      <c r="L23" s="219"/>
      <c r="M23" s="219"/>
      <c r="N23" s="219"/>
      <c r="O23" s="219"/>
      <c r="P23" s="219"/>
      <c r="Q23" s="474"/>
    </row>
    <row r="24" spans="1:17" ht="23.1" customHeight="1" x14ac:dyDescent="0.25">
      <c r="A24" s="245" t="s">
        <v>9</v>
      </c>
      <c r="B24" s="247" t="s">
        <v>1043</v>
      </c>
      <c r="C24" s="247"/>
      <c r="D24" s="247"/>
      <c r="E24" s="247"/>
      <c r="F24" s="247"/>
      <c r="G24" s="247"/>
      <c r="H24" s="247"/>
      <c r="I24" s="247"/>
      <c r="J24" s="247"/>
      <c r="K24" s="247"/>
      <c r="L24" s="247"/>
      <c r="M24" s="247"/>
      <c r="N24" s="247"/>
      <c r="O24" s="247"/>
      <c r="P24" s="247"/>
      <c r="Q24" s="476"/>
    </row>
    <row r="25" spans="1:17" ht="23.1" customHeight="1" x14ac:dyDescent="0.25">
      <c r="A25" s="245" t="s">
        <v>539</v>
      </c>
      <c r="B25" s="219" t="s">
        <v>1044</v>
      </c>
      <c r="C25" s="219"/>
      <c r="D25" s="219"/>
      <c r="E25" s="219"/>
      <c r="F25" s="219"/>
      <c r="G25" s="219"/>
      <c r="H25" s="219"/>
      <c r="I25" s="219"/>
      <c r="J25" s="219"/>
      <c r="K25" s="219"/>
      <c r="L25" s="219"/>
      <c r="M25" s="219"/>
      <c r="N25" s="219"/>
      <c r="O25" s="219"/>
      <c r="P25" s="219"/>
      <c r="Q25" s="474"/>
    </row>
    <row r="26" spans="1:17" ht="23.1" customHeight="1" x14ac:dyDescent="0.25">
      <c r="A26" s="245" t="s">
        <v>540</v>
      </c>
      <c r="B26" s="247" t="s">
        <v>1130</v>
      </c>
      <c r="C26" s="469"/>
      <c r="D26" s="469"/>
      <c r="E26" s="469"/>
      <c r="F26" s="469"/>
      <c r="G26" s="469"/>
      <c r="H26" s="469"/>
      <c r="I26" s="469"/>
      <c r="J26" s="469"/>
      <c r="K26" s="469"/>
      <c r="L26" s="469"/>
      <c r="M26" s="469"/>
      <c r="N26" s="469"/>
      <c r="O26" s="469"/>
      <c r="P26" s="469"/>
      <c r="Q26" s="477"/>
    </row>
    <row r="27" spans="1:17" x14ac:dyDescent="0.25">
      <c r="A27" s="478"/>
    </row>
    <row r="28" spans="1:17" x14ac:dyDescent="0.25">
      <c r="A28" s="478"/>
    </row>
  </sheetData>
  <mergeCells count="3">
    <mergeCell ref="B5:Q5"/>
    <mergeCell ref="B21:Q21"/>
    <mergeCell ref="B20:Q20"/>
  </mergeCells>
  <phoneticPr fontId="6" type="noConversion"/>
  <hyperlinks>
    <hyperlink ref="B5" r:id="rId1" display="Tabuľky_VVŠ_2007_prázdne.xls"/>
    <hyperlink ref="A7" location="'T3-Výnosy'!A1" display="Tabuľka 3"/>
    <hyperlink ref="A6" location="'T2-Ostatné dot mimo MŠ SR'!A1" display="Tabuľka 2"/>
    <hyperlink ref="A8" location="'T4-Výnosy zo školného'!A1" display="Tabuľka 4"/>
    <hyperlink ref="A5" location="'T1-Dotácie podľa DZ'!A1" display="Tabuľka 1"/>
    <hyperlink ref="A9" location="'T5 - Analýza nákladov'!A1" display="Tabuľka 5"/>
    <hyperlink ref="A10" location="'T6-Zamestnanci_a_mzdy'!A1" display="Tabuľka 6"/>
    <hyperlink ref="A13" location="'T8-Soc_štipendiá'!A1" display="Tabuľka 8"/>
    <hyperlink ref="A14" location="'T9_ŠD '!A1" display="Tabuľka 9"/>
    <hyperlink ref="A15" location="'T10-ŠJ '!A1" display="Tabuľka 10"/>
    <hyperlink ref="A16" location="'T11-Zdroje KV'!A1" display="Tabuľka 11"/>
    <hyperlink ref="A17" location="'T12-KV'!A1" display="Tabuľka 12"/>
    <hyperlink ref="A18" location="'T13-Fondy'!A1" display="Tabuľka 13"/>
    <hyperlink ref="A19" location="'T16 - Štruktúra hotovosti'!A1" display="Tabuľka 16"/>
    <hyperlink ref="A20" location="'T17-Dotácie zo ŠF EU'!A1" display="Tabuľka 17"/>
    <hyperlink ref="A21" location="'T18-Ostatné dotacie z kap MŠ SR'!A1" display="Tabuľka 18"/>
    <hyperlink ref="A22" location="'T19-Štip_ z vlastných '!A1" display="Tabuľka 19"/>
    <hyperlink ref="A23" location="'T20_motivačné štipendiá_nová'!A1" display="Tabuľka 20"/>
    <hyperlink ref="A24" location="'T21-štruktúra_384'!A1" display="Tabuľka 21"/>
    <hyperlink ref="A3" location="Súvzťažnosti!A1" display="Súvzťažnosti"/>
    <hyperlink ref="A2" location="Vysvetlivky!A1" display="Vysvetlivky"/>
    <hyperlink ref="A25" location="T22_Výnosy_soc_oblasť!Oblasť_tlače" display="Tabuľka_22"/>
    <hyperlink ref="A26" location="T23_Náklady_soc_oblasť!A1" display="Tabuľka_­23"/>
    <hyperlink ref="A12" location="'T7_Doktorandi '!A1" display="Tabuľka 7"/>
    <hyperlink ref="A4" location="'Kódy z CRŠ'!A1" display="Kódy z CRŠ"/>
    <hyperlink ref="A11" location="'T6a-Zamestnanci_a_mzdy (ženy)'!A1" display="Tabuľka 6a"/>
  </hyperlinks>
  <pageMargins left="0.70866141732283472" right="0.43307086614173229" top="0.39" bottom="0.23622047244094491" header="0.23622047244094491" footer="0.19685039370078741"/>
  <pageSetup paperSize="9" scale="71"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tabColor indexed="33"/>
    <pageSetUpPr fitToPage="1"/>
  </sheetPr>
  <dimension ref="A1:E26"/>
  <sheetViews>
    <sheetView workbookViewId="0">
      <selection activeCell="A2" sqref="A2:B2"/>
    </sheetView>
  </sheetViews>
  <sheetFormatPr defaultColWidth="62.140625" defaultRowHeight="12.75" x14ac:dyDescent="0.2"/>
  <cols>
    <col min="1" max="1" width="17.42578125" customWidth="1"/>
    <col min="2" max="2" width="40.140625" style="132" customWidth="1"/>
    <col min="3" max="3" width="64.42578125" customWidth="1"/>
    <col min="4" max="4" width="15.7109375" customWidth="1"/>
    <col min="5" max="5" width="21" customWidth="1"/>
    <col min="6" max="7" width="19.85546875" customWidth="1"/>
    <col min="8" max="8" width="17.85546875" customWidth="1"/>
    <col min="9" max="9" width="17.140625" customWidth="1"/>
    <col min="10" max="10" width="15.7109375" customWidth="1"/>
    <col min="11" max="11" width="16.85546875" customWidth="1"/>
  </cols>
  <sheetData>
    <row r="1" spans="1:5" s="142" customFormat="1" ht="48" customHeight="1" thickBot="1" x14ac:dyDescent="0.25">
      <c r="A1" s="661" t="s">
        <v>964</v>
      </c>
      <c r="B1" s="662"/>
      <c r="C1" s="663"/>
    </row>
    <row r="2" spans="1:5" ht="31.5" x14ac:dyDescent="0.2">
      <c r="A2" s="659" t="s">
        <v>709</v>
      </c>
      <c r="B2" s="660"/>
      <c r="C2" s="382" t="s">
        <v>1050</v>
      </c>
    </row>
    <row r="3" spans="1:5" ht="31.5" x14ac:dyDescent="0.2">
      <c r="A3" s="380" t="s">
        <v>315</v>
      </c>
      <c r="B3" s="302" t="s">
        <v>769</v>
      </c>
      <c r="C3" s="306" t="s">
        <v>404</v>
      </c>
    </row>
    <row r="4" spans="1:5" ht="31.5" x14ac:dyDescent="0.2">
      <c r="A4" s="378" t="s">
        <v>210</v>
      </c>
      <c r="B4" s="302" t="s">
        <v>965</v>
      </c>
      <c r="C4" s="306" t="s">
        <v>404</v>
      </c>
    </row>
    <row r="5" spans="1:5" ht="31.5" x14ac:dyDescent="0.2">
      <c r="A5" s="378" t="s">
        <v>211</v>
      </c>
      <c r="B5" s="302" t="s">
        <v>770</v>
      </c>
      <c r="C5" s="459" t="s">
        <v>1067</v>
      </c>
      <c r="D5" s="284"/>
    </row>
    <row r="6" spans="1:5" ht="15.75" x14ac:dyDescent="0.2">
      <c r="A6" s="380" t="s">
        <v>212</v>
      </c>
      <c r="B6" s="302" t="s">
        <v>771</v>
      </c>
      <c r="C6" s="306" t="s">
        <v>404</v>
      </c>
      <c r="D6" s="358"/>
    </row>
    <row r="7" spans="1:5" ht="15.75" x14ac:dyDescent="0.2">
      <c r="A7" s="434" t="s">
        <v>213</v>
      </c>
      <c r="B7" s="303" t="s">
        <v>772</v>
      </c>
      <c r="C7" s="312" t="s">
        <v>1129</v>
      </c>
      <c r="D7" s="284"/>
    </row>
    <row r="8" spans="1:5" ht="15.75" x14ac:dyDescent="0.2">
      <c r="A8" s="378" t="s">
        <v>214</v>
      </c>
      <c r="B8" s="302" t="s">
        <v>773</v>
      </c>
      <c r="C8" s="306" t="s">
        <v>404</v>
      </c>
    </row>
    <row r="9" spans="1:5" ht="15.75" x14ac:dyDescent="0.2">
      <c r="A9" s="378" t="s">
        <v>874</v>
      </c>
      <c r="B9" s="305" t="s">
        <v>875</v>
      </c>
      <c r="C9" s="306" t="s">
        <v>404</v>
      </c>
    </row>
    <row r="10" spans="1:5" ht="15.75" x14ac:dyDescent="0.2">
      <c r="A10" s="285" t="s">
        <v>215</v>
      </c>
      <c r="B10" s="304" t="s">
        <v>710</v>
      </c>
      <c r="C10" s="306" t="s">
        <v>404</v>
      </c>
    </row>
    <row r="11" spans="1:5" ht="15.75" x14ac:dyDescent="0.2">
      <c r="A11" s="378" t="s">
        <v>193</v>
      </c>
      <c r="B11" s="302" t="s">
        <v>374</v>
      </c>
      <c r="C11" s="306" t="s">
        <v>404</v>
      </c>
    </row>
    <row r="12" spans="1:5" ht="15.75" x14ac:dyDescent="0.2">
      <c r="A12" s="380" t="s">
        <v>0</v>
      </c>
      <c r="B12" s="302" t="s">
        <v>375</v>
      </c>
      <c r="C12" s="312" t="s">
        <v>1068</v>
      </c>
    </row>
    <row r="13" spans="1:5" ht="15.75" x14ac:dyDescent="0.2">
      <c r="A13" s="285" t="s">
        <v>1</v>
      </c>
      <c r="B13" s="302" t="s">
        <v>376</v>
      </c>
      <c r="C13" s="306" t="s">
        <v>404</v>
      </c>
    </row>
    <row r="14" spans="1:5" ht="31.5" x14ac:dyDescent="0.2">
      <c r="A14" s="380" t="s">
        <v>2</v>
      </c>
      <c r="B14" s="302" t="s">
        <v>377</v>
      </c>
      <c r="C14" s="306" t="s">
        <v>404</v>
      </c>
    </row>
    <row r="15" spans="1:5" ht="31.5" x14ac:dyDescent="0.2">
      <c r="A15" s="380" t="s">
        <v>3</v>
      </c>
      <c r="B15" s="302" t="s">
        <v>692</v>
      </c>
      <c r="C15" s="306" t="s">
        <v>404</v>
      </c>
    </row>
    <row r="16" spans="1:5" ht="34.5" customHeight="1" x14ac:dyDescent="0.2">
      <c r="A16" s="380" t="s">
        <v>4</v>
      </c>
      <c r="B16" s="302" t="s">
        <v>84</v>
      </c>
      <c r="C16" s="306" t="s">
        <v>404</v>
      </c>
      <c r="E16" s="284"/>
    </row>
    <row r="17" spans="1:4" ht="15.75" x14ac:dyDescent="0.2">
      <c r="A17" s="380" t="s">
        <v>5</v>
      </c>
      <c r="B17" s="302" t="s">
        <v>85</v>
      </c>
      <c r="C17" s="306" t="s">
        <v>404</v>
      </c>
    </row>
    <row r="18" spans="1:4" ht="15.75" x14ac:dyDescent="0.2">
      <c r="A18" s="380" t="s">
        <v>71</v>
      </c>
      <c r="B18" s="302" t="s">
        <v>86</v>
      </c>
      <c r="C18" s="312"/>
    </row>
    <row r="19" spans="1:4" ht="31.5" x14ac:dyDescent="0.2">
      <c r="A19" s="380" t="s">
        <v>6</v>
      </c>
      <c r="B19" s="302" t="s">
        <v>87</v>
      </c>
      <c r="C19" s="306" t="s">
        <v>404</v>
      </c>
    </row>
    <row r="20" spans="1:4" ht="15.75" x14ac:dyDescent="0.2">
      <c r="A20" s="336" t="s">
        <v>7</v>
      </c>
      <c r="B20" s="433" t="s">
        <v>693</v>
      </c>
      <c r="C20" s="312" t="s">
        <v>1049</v>
      </c>
    </row>
    <row r="21" spans="1:4" ht="15.75" x14ac:dyDescent="0.2">
      <c r="A21" s="509" t="s">
        <v>8</v>
      </c>
      <c r="B21" s="510" t="s">
        <v>694</v>
      </c>
      <c r="C21" s="511" t="s">
        <v>1175</v>
      </c>
    </row>
    <row r="22" spans="1:4" ht="31.5" x14ac:dyDescent="0.2">
      <c r="A22" s="380" t="s">
        <v>9</v>
      </c>
      <c r="B22" s="302" t="s">
        <v>695</v>
      </c>
      <c r="C22" s="306" t="s">
        <v>404</v>
      </c>
      <c r="D22" s="228"/>
    </row>
    <row r="23" spans="1:4" ht="36.75" customHeight="1" x14ac:dyDescent="0.2">
      <c r="A23" s="380" t="s">
        <v>539</v>
      </c>
      <c r="B23" s="302" t="s">
        <v>966</v>
      </c>
      <c r="C23" s="312" t="s">
        <v>1069</v>
      </c>
      <c r="D23" s="228"/>
    </row>
    <row r="24" spans="1:4" ht="39" customHeight="1" x14ac:dyDescent="0.2">
      <c r="A24" s="380" t="s">
        <v>540</v>
      </c>
      <c r="B24" s="302" t="s">
        <v>967</v>
      </c>
      <c r="C24" s="312" t="s">
        <v>1070</v>
      </c>
      <c r="D24" s="228"/>
    </row>
    <row r="25" spans="1:4" x14ac:dyDescent="0.2">
      <c r="D25" s="228"/>
    </row>
    <row r="26" spans="1:4" x14ac:dyDescent="0.2">
      <c r="D26" s="228"/>
    </row>
  </sheetData>
  <mergeCells count="2">
    <mergeCell ref="A2:B2"/>
    <mergeCell ref="A1:C1"/>
  </mergeCells>
  <phoneticPr fontId="6" type="noConversion"/>
  <pageMargins left="0.49" right="0.41" top="1" bottom="1" header="0.51" footer="0.4921259845"/>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tabColor indexed="60"/>
    <pageSetUpPr fitToPage="1"/>
  </sheetPr>
  <dimension ref="A1:K91"/>
  <sheetViews>
    <sheetView zoomScale="110" zoomScaleNormal="110" workbookViewId="0">
      <pane xSplit="1" ySplit="2" topLeftCell="B21" activePane="bottomRight" state="frozen"/>
      <selection pane="topRight" activeCell="B1" sqref="B1"/>
      <selection pane="bottomLeft" activeCell="A3" sqref="A3"/>
      <selection pane="bottomRight" activeCell="A2" sqref="A2"/>
    </sheetView>
  </sheetViews>
  <sheetFormatPr defaultRowHeight="15.75" x14ac:dyDescent="0.2"/>
  <cols>
    <col min="1" max="1" width="19.5703125" style="35" customWidth="1"/>
    <col min="2" max="2" width="113" style="11" customWidth="1"/>
    <col min="3" max="3" width="14.5703125" style="492" customWidth="1"/>
  </cols>
  <sheetData>
    <row r="1" spans="1:3" ht="19.5" thickBot="1" x14ac:dyDescent="0.3">
      <c r="A1" s="664" t="s">
        <v>968</v>
      </c>
      <c r="B1" s="665"/>
      <c r="C1" s="491"/>
    </row>
    <row r="2" spans="1:3" x14ac:dyDescent="0.2">
      <c r="A2" s="202" t="s">
        <v>228</v>
      </c>
      <c r="B2" s="202" t="s">
        <v>298</v>
      </c>
    </row>
    <row r="3" spans="1:3" ht="144.75" customHeight="1" x14ac:dyDescent="0.2">
      <c r="A3" s="363" t="s">
        <v>229</v>
      </c>
      <c r="B3" s="204" t="s">
        <v>320</v>
      </c>
    </row>
    <row r="4" spans="1:3" ht="56.25" customHeight="1" x14ac:dyDescent="0.2">
      <c r="A4" s="363" t="s">
        <v>230</v>
      </c>
      <c r="B4" s="363" t="s">
        <v>77</v>
      </c>
    </row>
    <row r="5" spans="1:3" ht="47.25" x14ac:dyDescent="0.2">
      <c r="A5" s="363" t="s">
        <v>39</v>
      </c>
      <c r="B5" s="204" t="s">
        <v>969</v>
      </c>
    </row>
    <row r="6" spans="1:3" ht="302.25" customHeight="1" x14ac:dyDescent="0.2">
      <c r="A6" s="363" t="s">
        <v>40</v>
      </c>
      <c r="B6" s="363" t="s">
        <v>755</v>
      </c>
    </row>
    <row r="7" spans="1:3" ht="38.25" customHeight="1" x14ac:dyDescent="0.2">
      <c r="A7" s="363" t="s">
        <v>41</v>
      </c>
      <c r="B7" s="204" t="s">
        <v>925</v>
      </c>
    </row>
    <row r="8" spans="1:3" ht="54" customHeight="1" x14ac:dyDescent="0.2">
      <c r="A8" s="203" t="s">
        <v>227</v>
      </c>
      <c r="B8" s="203" t="s">
        <v>722</v>
      </c>
    </row>
    <row r="9" spans="1:3" ht="21" customHeight="1" x14ac:dyDescent="0.2">
      <c r="A9" s="204" t="s">
        <v>707</v>
      </c>
      <c r="B9" s="204" t="s">
        <v>970</v>
      </c>
    </row>
    <row r="10" spans="1:3" ht="31.5" x14ac:dyDescent="0.2">
      <c r="A10" s="208" t="s">
        <v>100</v>
      </c>
      <c r="B10" s="205" t="s">
        <v>708</v>
      </c>
    </row>
    <row r="11" spans="1:3" ht="66" customHeight="1" x14ac:dyDescent="0.2">
      <c r="A11" s="203" t="s">
        <v>221</v>
      </c>
      <c r="B11" s="203" t="s">
        <v>700</v>
      </c>
    </row>
    <row r="12" spans="1:3" ht="63" x14ac:dyDescent="0.2">
      <c r="A12" s="206" t="s">
        <v>222</v>
      </c>
      <c r="B12" s="206" t="s">
        <v>1162</v>
      </c>
      <c r="C12" s="506"/>
    </row>
    <row r="13" spans="1:3" ht="36" customHeight="1" x14ac:dyDescent="0.2">
      <c r="A13" s="207" t="s">
        <v>223</v>
      </c>
      <c r="B13" s="207" t="s">
        <v>1131</v>
      </c>
    </row>
    <row r="14" spans="1:3" ht="66.75" customHeight="1" x14ac:dyDescent="0.2">
      <c r="A14" s="204" t="s">
        <v>224</v>
      </c>
      <c r="B14" s="230" t="s">
        <v>768</v>
      </c>
      <c r="C14" s="493"/>
    </row>
    <row r="15" spans="1:3" ht="84" customHeight="1" x14ac:dyDescent="0.2">
      <c r="A15" s="204" t="s">
        <v>225</v>
      </c>
      <c r="B15" s="230" t="s">
        <v>910</v>
      </c>
    </row>
    <row r="16" spans="1:3" ht="21.75" customHeight="1" x14ac:dyDescent="0.2">
      <c r="A16" s="204" t="s">
        <v>35</v>
      </c>
      <c r="B16" s="204" t="s">
        <v>701</v>
      </c>
    </row>
    <row r="17" spans="1:3" ht="52.5" customHeight="1" x14ac:dyDescent="0.2">
      <c r="A17" s="203" t="s">
        <v>27</v>
      </c>
      <c r="B17" s="203" t="s">
        <v>971</v>
      </c>
    </row>
    <row r="18" spans="1:3" ht="64.5" customHeight="1" x14ac:dyDescent="0.2">
      <c r="A18" s="363" t="s">
        <v>219</v>
      </c>
      <c r="B18" s="363" t="s">
        <v>1051</v>
      </c>
    </row>
    <row r="19" spans="1:3" ht="33" customHeight="1" x14ac:dyDescent="0.2">
      <c r="A19" s="286" t="s">
        <v>302</v>
      </c>
      <c r="B19" s="286" t="s">
        <v>255</v>
      </c>
    </row>
    <row r="20" spans="1:3" ht="17.25" customHeight="1" x14ac:dyDescent="0.2">
      <c r="A20" s="363" t="s">
        <v>880</v>
      </c>
      <c r="B20" s="363" t="s">
        <v>882</v>
      </c>
    </row>
    <row r="21" spans="1:3" ht="31.5" x14ac:dyDescent="0.2">
      <c r="A21" s="363" t="s">
        <v>864</v>
      </c>
      <c r="B21" s="363" t="s">
        <v>881</v>
      </c>
    </row>
    <row r="22" spans="1:3" ht="18" customHeight="1" x14ac:dyDescent="0.2">
      <c r="A22" s="363" t="s">
        <v>725</v>
      </c>
      <c r="B22" s="363" t="s">
        <v>883</v>
      </c>
    </row>
    <row r="23" spans="1:3" ht="20.25" customHeight="1" x14ac:dyDescent="0.2">
      <c r="A23" s="363" t="s">
        <v>865</v>
      </c>
      <c r="B23" s="363" t="s">
        <v>726</v>
      </c>
    </row>
    <row r="24" spans="1:3" ht="36" customHeight="1" x14ac:dyDescent="0.2">
      <c r="A24" s="363" t="s">
        <v>1045</v>
      </c>
      <c r="B24" s="363" t="s">
        <v>1132</v>
      </c>
    </row>
    <row r="25" spans="1:3" ht="21" customHeight="1" x14ac:dyDescent="0.2">
      <c r="A25" s="363" t="s">
        <v>886</v>
      </c>
      <c r="B25" s="363" t="s">
        <v>972</v>
      </c>
    </row>
    <row r="26" spans="1:3" ht="36" customHeight="1" x14ac:dyDescent="0.2">
      <c r="A26" s="363" t="s">
        <v>887</v>
      </c>
      <c r="B26" s="363" t="s">
        <v>888</v>
      </c>
    </row>
    <row r="27" spans="1:3" ht="55.5" customHeight="1" x14ac:dyDescent="0.2">
      <c r="A27" s="203" t="s">
        <v>19</v>
      </c>
      <c r="B27" s="203" t="s">
        <v>973</v>
      </c>
    </row>
    <row r="28" spans="1:3" ht="73.5" customHeight="1" x14ac:dyDescent="0.2">
      <c r="A28" s="363" t="s">
        <v>220</v>
      </c>
      <c r="B28" s="363" t="s">
        <v>974</v>
      </c>
    </row>
    <row r="29" spans="1:3" ht="35.25" customHeight="1" x14ac:dyDescent="0.2">
      <c r="A29" s="203" t="s">
        <v>160</v>
      </c>
      <c r="B29" s="203" t="s">
        <v>541</v>
      </c>
    </row>
    <row r="30" spans="1:3" s="123" customFormat="1" ht="213.6" customHeight="1" x14ac:dyDescent="0.2">
      <c r="A30" s="363" t="s">
        <v>349</v>
      </c>
      <c r="B30" s="204" t="s">
        <v>756</v>
      </c>
      <c r="C30" s="495"/>
    </row>
    <row r="31" spans="1:3" ht="31.5" x14ac:dyDescent="0.2">
      <c r="A31" s="207" t="s">
        <v>256</v>
      </c>
      <c r="B31" s="249" t="s">
        <v>911</v>
      </c>
    </row>
    <row r="32" spans="1:3" ht="78.75" x14ac:dyDescent="0.2">
      <c r="A32" s="204" t="s">
        <v>257</v>
      </c>
      <c r="B32" s="204" t="s">
        <v>204</v>
      </c>
      <c r="C32" s="494"/>
    </row>
    <row r="33" spans="1:3" ht="31.5" x14ac:dyDescent="0.2">
      <c r="A33" s="207" t="s">
        <v>258</v>
      </c>
      <c r="B33" s="207" t="s">
        <v>153</v>
      </c>
    </row>
    <row r="34" spans="1:3" ht="18" customHeight="1" x14ac:dyDescent="0.2">
      <c r="A34" s="207" t="s">
        <v>259</v>
      </c>
      <c r="B34" s="207" t="s">
        <v>154</v>
      </c>
    </row>
    <row r="35" spans="1:3" ht="18" customHeight="1" x14ac:dyDescent="0.2">
      <c r="A35" s="207" t="s">
        <v>260</v>
      </c>
      <c r="B35" s="207" t="s">
        <v>176</v>
      </c>
    </row>
    <row r="36" spans="1:3" ht="34.5" customHeight="1" x14ac:dyDescent="0.2">
      <c r="A36" s="207" t="s">
        <v>261</v>
      </c>
      <c r="B36" s="207" t="s">
        <v>1133</v>
      </c>
    </row>
    <row r="37" spans="1:3" ht="78.75" x14ac:dyDescent="0.2">
      <c r="A37" s="207" t="s">
        <v>316</v>
      </c>
      <c r="B37" s="207" t="s">
        <v>975</v>
      </c>
    </row>
    <row r="38" spans="1:3" ht="36.75" customHeight="1" x14ac:dyDescent="0.2">
      <c r="A38" s="207" t="s">
        <v>155</v>
      </c>
      <c r="B38" s="207" t="s">
        <v>976</v>
      </c>
    </row>
    <row r="39" spans="1:3" ht="45" customHeight="1" x14ac:dyDescent="0.2">
      <c r="A39" s="207" t="s">
        <v>156</v>
      </c>
      <c r="B39" s="207" t="s">
        <v>977</v>
      </c>
    </row>
    <row r="40" spans="1:3" ht="62.25" customHeight="1" x14ac:dyDescent="0.2">
      <c r="A40" s="207" t="s">
        <v>157</v>
      </c>
      <c r="B40" s="204" t="s">
        <v>1046</v>
      </c>
      <c r="C40" s="494"/>
    </row>
    <row r="41" spans="1:3" ht="31.5" x14ac:dyDescent="0.2">
      <c r="A41" s="207" t="s">
        <v>158</v>
      </c>
      <c r="B41" s="207" t="s">
        <v>702</v>
      </c>
    </row>
    <row r="42" spans="1:3" ht="20.25" customHeight="1" x14ac:dyDescent="0.2">
      <c r="A42" s="204" t="s">
        <v>159</v>
      </c>
      <c r="B42" s="204" t="s">
        <v>73</v>
      </c>
    </row>
    <row r="43" spans="1:3" ht="30" customHeight="1" x14ac:dyDescent="0.2">
      <c r="A43" s="381" t="s">
        <v>906</v>
      </c>
      <c r="B43" s="381" t="s">
        <v>889</v>
      </c>
    </row>
    <row r="44" spans="1:3" ht="33.75" customHeight="1" x14ac:dyDescent="0.2">
      <c r="A44" s="203" t="s">
        <v>20</v>
      </c>
      <c r="B44" s="203" t="s">
        <v>926</v>
      </c>
      <c r="C44" s="496"/>
    </row>
    <row r="45" spans="1:3" ht="33.75" customHeight="1" x14ac:dyDescent="0.2">
      <c r="A45" s="203" t="s">
        <v>262</v>
      </c>
      <c r="B45" s="203" t="s">
        <v>270</v>
      </c>
    </row>
    <row r="46" spans="1:3" ht="31.5" x14ac:dyDescent="0.2">
      <c r="A46" s="230" t="s">
        <v>836</v>
      </c>
      <c r="B46" s="230" t="s">
        <v>927</v>
      </c>
    </row>
    <row r="47" spans="1:3" ht="33" customHeight="1" x14ac:dyDescent="0.2">
      <c r="A47" s="204" t="s">
        <v>177</v>
      </c>
      <c r="B47" s="204" t="s">
        <v>703</v>
      </c>
    </row>
    <row r="48" spans="1:3" ht="63" x14ac:dyDescent="0.2">
      <c r="A48" s="203" t="s">
        <v>21</v>
      </c>
      <c r="B48" s="203" t="s">
        <v>757</v>
      </c>
    </row>
    <row r="49" spans="1:3" x14ac:dyDescent="0.2">
      <c r="A49" s="207" t="s">
        <v>407</v>
      </c>
      <c r="B49" s="249" t="s">
        <v>767</v>
      </c>
    </row>
    <row r="50" spans="1:3" ht="31.5" x14ac:dyDescent="0.2">
      <c r="A50" s="204" t="s">
        <v>75</v>
      </c>
      <c r="B50" s="204" t="s">
        <v>178</v>
      </c>
    </row>
    <row r="51" spans="1:3" ht="18.600000000000001" customHeight="1" x14ac:dyDescent="0.2">
      <c r="A51" s="207" t="s">
        <v>714</v>
      </c>
      <c r="B51" s="207" t="s">
        <v>912</v>
      </c>
    </row>
    <row r="52" spans="1:3" ht="50.25" customHeight="1" x14ac:dyDescent="0.2">
      <c r="A52" s="203" t="s">
        <v>301</v>
      </c>
      <c r="B52" s="203" t="s">
        <v>758</v>
      </c>
    </row>
    <row r="53" spans="1:3" s="123" customFormat="1" ht="31.5" x14ac:dyDescent="0.2">
      <c r="A53" s="203" t="s">
        <v>201</v>
      </c>
      <c r="B53" s="203" t="s">
        <v>759</v>
      </c>
      <c r="C53" s="495"/>
    </row>
    <row r="54" spans="1:3" s="123" customFormat="1" x14ac:dyDescent="0.2">
      <c r="A54" s="286" t="s">
        <v>373</v>
      </c>
      <c r="B54" s="286" t="s">
        <v>978</v>
      </c>
      <c r="C54" s="495"/>
    </row>
    <row r="55" spans="1:3" s="123" customFormat="1" ht="31.5" x14ac:dyDescent="0.2">
      <c r="A55" s="230" t="s">
        <v>271</v>
      </c>
      <c r="B55" s="230" t="s">
        <v>179</v>
      </c>
      <c r="C55" s="495"/>
    </row>
    <row r="56" spans="1:3" s="123" customFormat="1" ht="31.5" x14ac:dyDescent="0.2">
      <c r="A56" s="249" t="s">
        <v>403</v>
      </c>
      <c r="B56" s="249" t="s">
        <v>1134</v>
      </c>
      <c r="C56" s="495"/>
    </row>
    <row r="57" spans="1:3" s="123" customFormat="1" ht="34.5" x14ac:dyDescent="0.2">
      <c r="A57" s="249" t="s">
        <v>766</v>
      </c>
      <c r="B57" s="250" t="s">
        <v>1136</v>
      </c>
      <c r="C57" s="495"/>
    </row>
    <row r="58" spans="1:3" s="123" customFormat="1" ht="22.5" customHeight="1" x14ac:dyDescent="0.2">
      <c r="A58" s="249" t="s">
        <v>774</v>
      </c>
      <c r="B58" s="250" t="s">
        <v>1135</v>
      </c>
      <c r="C58" s="495"/>
    </row>
    <row r="59" spans="1:3" ht="47.25" x14ac:dyDescent="0.2">
      <c r="A59" s="203" t="s">
        <v>22</v>
      </c>
      <c r="B59" s="203" t="s">
        <v>191</v>
      </c>
    </row>
    <row r="60" spans="1:3" ht="31.5" x14ac:dyDescent="0.2">
      <c r="A60" s="204" t="s">
        <v>1137</v>
      </c>
      <c r="B60" s="204" t="s">
        <v>139</v>
      </c>
    </row>
    <row r="61" spans="1:3" ht="47.25" x14ac:dyDescent="0.2">
      <c r="A61" s="249" t="s">
        <v>736</v>
      </c>
      <c r="B61" s="249" t="s">
        <v>979</v>
      </c>
    </row>
    <row r="62" spans="1:3" ht="47.25" x14ac:dyDescent="0.2">
      <c r="A62" s="249" t="s">
        <v>737</v>
      </c>
      <c r="B62" s="249" t="s">
        <v>1145</v>
      </c>
      <c r="C62" s="504"/>
    </row>
    <row r="63" spans="1:3" ht="47.25" x14ac:dyDescent="0.2">
      <c r="A63" s="230" t="s">
        <v>138</v>
      </c>
      <c r="B63" s="230" t="s">
        <v>980</v>
      </c>
    </row>
    <row r="64" spans="1:3" ht="63.75" customHeight="1" x14ac:dyDescent="0.2">
      <c r="A64" s="249" t="s">
        <v>738</v>
      </c>
      <c r="B64" s="230" t="s">
        <v>1161</v>
      </c>
    </row>
    <row r="65" spans="1:11" s="127" customFormat="1" ht="31.5" x14ac:dyDescent="0.2">
      <c r="A65" s="203" t="s">
        <v>23</v>
      </c>
      <c r="B65" s="203" t="s">
        <v>981</v>
      </c>
      <c r="C65" s="497"/>
    </row>
    <row r="66" spans="1:11" s="123" customFormat="1" ht="31.5" x14ac:dyDescent="0.2">
      <c r="A66" s="204" t="s">
        <v>202</v>
      </c>
      <c r="B66" s="204" t="s">
        <v>203</v>
      </c>
      <c r="C66" s="495"/>
    </row>
    <row r="67" spans="1:11" ht="31.5" x14ac:dyDescent="0.2">
      <c r="A67" s="204" t="s">
        <v>1047</v>
      </c>
      <c r="B67" s="204" t="s">
        <v>982</v>
      </c>
      <c r="C67" s="498"/>
    </row>
    <row r="68" spans="1:11" ht="34.5" customHeight="1" x14ac:dyDescent="0.2">
      <c r="A68" s="203" t="s">
        <v>350</v>
      </c>
      <c r="B68" s="203" t="s">
        <v>983</v>
      </c>
      <c r="C68" s="494"/>
      <c r="K68" s="432"/>
    </row>
    <row r="69" spans="1:11" ht="34.5" customHeight="1" x14ac:dyDescent="0.2">
      <c r="A69" s="230" t="s">
        <v>334</v>
      </c>
      <c r="B69" s="230" t="s">
        <v>928</v>
      </c>
      <c r="C69" s="498"/>
    </row>
    <row r="70" spans="1:11" ht="21" customHeight="1" x14ac:dyDescent="0.2">
      <c r="A70" s="204" t="s">
        <v>351</v>
      </c>
      <c r="B70" s="204" t="s">
        <v>890</v>
      </c>
      <c r="C70" s="498"/>
    </row>
    <row r="71" spans="1:11" ht="53.25" customHeight="1" x14ac:dyDescent="0.2">
      <c r="A71" s="207" t="s">
        <v>36</v>
      </c>
      <c r="B71" s="207" t="s">
        <v>216</v>
      </c>
    </row>
    <row r="72" spans="1:11" ht="36" customHeight="1" x14ac:dyDescent="0.2">
      <c r="A72" s="204" t="s">
        <v>72</v>
      </c>
      <c r="B72" s="204" t="s">
        <v>984</v>
      </c>
    </row>
    <row r="73" spans="1:11" ht="33.75" customHeight="1" x14ac:dyDescent="0.2">
      <c r="A73" s="242" t="s">
        <v>705</v>
      </c>
      <c r="B73" s="249" t="s">
        <v>929</v>
      </c>
    </row>
    <row r="74" spans="1:11" ht="84.75" customHeight="1" x14ac:dyDescent="0.2">
      <c r="A74" s="203" t="s">
        <v>161</v>
      </c>
      <c r="B74" s="203" t="s">
        <v>985</v>
      </c>
    </row>
    <row r="75" spans="1:11" ht="18" customHeight="1" x14ac:dyDescent="0.2">
      <c r="A75" s="204" t="s">
        <v>79</v>
      </c>
      <c r="B75" s="204" t="s">
        <v>930</v>
      </c>
    </row>
    <row r="76" spans="1:11" ht="19.5" customHeight="1" x14ac:dyDescent="0.2">
      <c r="A76" s="207" t="s">
        <v>317</v>
      </c>
      <c r="B76" s="207" t="s">
        <v>42</v>
      </c>
    </row>
    <row r="77" spans="1:11" ht="21" customHeight="1" x14ac:dyDescent="0.2">
      <c r="A77" s="207" t="s">
        <v>78</v>
      </c>
      <c r="B77" s="207" t="s">
        <v>318</v>
      </c>
    </row>
    <row r="78" spans="1:11" ht="25.5" customHeight="1" x14ac:dyDescent="0.2">
      <c r="A78" s="207" t="s">
        <v>319</v>
      </c>
      <c r="B78" s="207" t="s">
        <v>335</v>
      </c>
    </row>
    <row r="79" spans="1:11" ht="35.25" customHeight="1" x14ac:dyDescent="0.2">
      <c r="A79" s="207" t="s">
        <v>51</v>
      </c>
      <c r="B79" s="207" t="s">
        <v>52</v>
      </c>
    </row>
    <row r="80" spans="1:11" ht="35.25" customHeight="1" x14ac:dyDescent="0.2">
      <c r="A80" s="207" t="s">
        <v>53</v>
      </c>
      <c r="B80" s="207" t="s">
        <v>54</v>
      </c>
    </row>
    <row r="81" spans="1:6" ht="47.25" x14ac:dyDescent="0.2">
      <c r="A81" s="204" t="s">
        <v>55</v>
      </c>
      <c r="B81" s="204" t="s">
        <v>1146</v>
      </c>
      <c r="C81" s="500"/>
      <c r="F81" s="432"/>
    </row>
    <row r="82" spans="1:6" ht="31.5" x14ac:dyDescent="0.2">
      <c r="A82" s="204" t="s">
        <v>48</v>
      </c>
      <c r="B82" s="204" t="s">
        <v>986</v>
      </c>
    </row>
    <row r="83" spans="1:6" ht="61.5" customHeight="1" x14ac:dyDescent="0.2">
      <c r="A83" s="203" t="s">
        <v>163</v>
      </c>
      <c r="B83" s="203" t="s">
        <v>1138</v>
      </c>
    </row>
    <row r="84" spans="1:6" s="113" customFormat="1" ht="49.5" customHeight="1" x14ac:dyDescent="0.2">
      <c r="A84" s="207" t="s">
        <v>891</v>
      </c>
      <c r="B84" s="207" t="s">
        <v>987</v>
      </c>
      <c r="C84" s="499"/>
    </row>
    <row r="85" spans="1:6" ht="130.5" customHeight="1" x14ac:dyDescent="0.2">
      <c r="A85" s="203" t="s">
        <v>352</v>
      </c>
      <c r="B85" s="203" t="s">
        <v>1048</v>
      </c>
    </row>
    <row r="86" spans="1:6" ht="49.5" customHeight="1" x14ac:dyDescent="0.2">
      <c r="A86" s="203" t="s">
        <v>263</v>
      </c>
      <c r="B86" s="203" t="s">
        <v>1139</v>
      </c>
    </row>
    <row r="87" spans="1:6" ht="37.5" customHeight="1" x14ac:dyDescent="0.2">
      <c r="A87" s="381" t="s">
        <v>837</v>
      </c>
      <c r="B87" s="381" t="s">
        <v>931</v>
      </c>
    </row>
    <row r="88" spans="1:6" ht="31.5" x14ac:dyDescent="0.2">
      <c r="A88" s="512" t="s">
        <v>37</v>
      </c>
      <c r="B88" s="512" t="s">
        <v>834</v>
      </c>
    </row>
    <row r="89" spans="1:6" ht="66.75" customHeight="1" x14ac:dyDescent="0.2">
      <c r="A89" s="203" t="s">
        <v>288</v>
      </c>
      <c r="B89" s="286" t="s">
        <v>775</v>
      </c>
    </row>
    <row r="90" spans="1:6" ht="31.5" x14ac:dyDescent="0.2">
      <c r="A90" s="203" t="s">
        <v>537</v>
      </c>
      <c r="B90" s="203" t="s">
        <v>729</v>
      </c>
    </row>
    <row r="91" spans="1:6" ht="31.5" x14ac:dyDescent="0.2">
      <c r="A91" s="203" t="s">
        <v>538</v>
      </c>
      <c r="B91" s="203" t="s">
        <v>932</v>
      </c>
      <c r="C91" s="494"/>
    </row>
  </sheetData>
  <mergeCells count="1">
    <mergeCell ref="A1:B1"/>
  </mergeCells>
  <phoneticPr fontId="6"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tabColor indexed="51"/>
  </sheetPr>
  <dimension ref="A1:H59"/>
  <sheetViews>
    <sheetView zoomScaleNormal="100" workbookViewId="0">
      <pane xSplit="1" ySplit="2" topLeftCell="B3" activePane="bottomRight" state="frozen"/>
      <selection pane="topRight" activeCell="B1" sqref="B1"/>
      <selection pane="bottomLeft" activeCell="A3" sqref="A3"/>
      <selection pane="bottomRight" activeCell="A2" sqref="A2"/>
    </sheetView>
  </sheetViews>
  <sheetFormatPr defaultRowHeight="15.75" x14ac:dyDescent="0.2"/>
  <cols>
    <col min="1" max="1" width="11.85546875" style="113" customWidth="1"/>
    <col min="2" max="2" width="40.7109375" style="116" customWidth="1"/>
    <col min="3" max="3" width="163.140625" style="114" customWidth="1"/>
    <col min="4" max="4" width="22" style="113" customWidth="1"/>
    <col min="5" max="5" width="13.5703125" style="113" customWidth="1"/>
    <col min="6" max="16384" width="9.140625" style="113"/>
  </cols>
  <sheetData>
    <row r="1" spans="1:8" ht="42" customHeight="1" thickBot="1" x14ac:dyDescent="0.25">
      <c r="A1" s="664" t="s">
        <v>953</v>
      </c>
      <c r="B1" s="666"/>
      <c r="C1" s="665"/>
    </row>
    <row r="2" spans="1:8" s="129" customFormat="1" ht="47.25" x14ac:dyDescent="0.2">
      <c r="A2" s="128" t="s">
        <v>228</v>
      </c>
      <c r="B2" s="416" t="s">
        <v>49</v>
      </c>
      <c r="C2" s="202" t="s">
        <v>50</v>
      </c>
    </row>
    <row r="3" spans="1:8" ht="38.25" customHeight="1" x14ac:dyDescent="0.2">
      <c r="A3" s="177" t="s">
        <v>227</v>
      </c>
      <c r="B3" s="417" t="s">
        <v>1090</v>
      </c>
      <c r="C3" s="204" t="s">
        <v>1109</v>
      </c>
    </row>
    <row r="4" spans="1:8" s="124" customFormat="1" ht="106.5" customHeight="1" x14ac:dyDescent="0.2">
      <c r="A4" s="177" t="s">
        <v>221</v>
      </c>
      <c r="B4" s="417" t="s">
        <v>733</v>
      </c>
      <c r="C4" s="204" t="s">
        <v>1163</v>
      </c>
      <c r="D4" s="502"/>
      <c r="E4" s="503"/>
    </row>
    <row r="5" spans="1:8" s="124" customFormat="1" ht="46.5" customHeight="1" x14ac:dyDescent="0.2">
      <c r="A5" s="177" t="s">
        <v>70</v>
      </c>
      <c r="B5" s="417" t="s">
        <v>739</v>
      </c>
      <c r="C5" s="420" t="s">
        <v>1127</v>
      </c>
    </row>
    <row r="6" spans="1:8" ht="71.25" customHeight="1" x14ac:dyDescent="0.2">
      <c r="A6" s="177" t="s">
        <v>27</v>
      </c>
      <c r="B6" s="418" t="s">
        <v>907</v>
      </c>
      <c r="C6" s="204" t="s">
        <v>954</v>
      </c>
    </row>
    <row r="7" spans="1:8" ht="63" x14ac:dyDescent="0.2">
      <c r="A7" s="177" t="s">
        <v>302</v>
      </c>
      <c r="B7" s="418" t="s">
        <v>1111</v>
      </c>
      <c r="C7" s="230" t="s">
        <v>1063</v>
      </c>
    </row>
    <row r="8" spans="1:8" ht="106.5" customHeight="1" x14ac:dyDescent="0.25">
      <c r="A8" s="177" t="s">
        <v>19</v>
      </c>
      <c r="B8" s="417" t="s">
        <v>1193</v>
      </c>
      <c r="C8" s="204" t="s">
        <v>1194</v>
      </c>
      <c r="D8" s="527" t="s">
        <v>1195</v>
      </c>
    </row>
    <row r="9" spans="1:8" ht="33.75" customHeight="1" x14ac:dyDescent="0.2">
      <c r="A9" s="177" t="s">
        <v>220</v>
      </c>
      <c r="B9" s="417" t="s">
        <v>245</v>
      </c>
      <c r="C9" s="204" t="s">
        <v>246</v>
      </c>
      <c r="D9" s="468"/>
    </row>
    <row r="10" spans="1:8" ht="42" customHeight="1" x14ac:dyDescent="0.2">
      <c r="A10" s="177" t="s">
        <v>811</v>
      </c>
      <c r="B10" s="417" t="s">
        <v>1112</v>
      </c>
      <c r="C10" s="204" t="s">
        <v>1113</v>
      </c>
      <c r="D10" s="489"/>
      <c r="E10" s="490"/>
      <c r="F10" s="490"/>
      <c r="G10" s="490"/>
      <c r="H10" s="490"/>
    </row>
    <row r="11" spans="1:8" ht="75" customHeight="1" x14ac:dyDescent="0.2">
      <c r="A11" s="177" t="s">
        <v>160</v>
      </c>
      <c r="B11" s="417" t="s">
        <v>955</v>
      </c>
      <c r="C11" s="204" t="s">
        <v>1114</v>
      </c>
      <c r="D11" s="248"/>
    </row>
    <row r="12" spans="1:8" ht="63" x14ac:dyDescent="0.2">
      <c r="A12" s="177" t="s">
        <v>20</v>
      </c>
      <c r="B12" s="418" t="s">
        <v>1116</v>
      </c>
      <c r="C12" s="204" t="s">
        <v>1115</v>
      </c>
      <c r="D12" s="248"/>
    </row>
    <row r="13" spans="1:8" ht="47.25" x14ac:dyDescent="0.2">
      <c r="A13" s="177" t="s">
        <v>177</v>
      </c>
      <c r="B13" s="417" t="s">
        <v>1119</v>
      </c>
      <c r="C13" s="204" t="s">
        <v>1117</v>
      </c>
    </row>
    <row r="14" spans="1:8" ht="63" x14ac:dyDescent="0.2">
      <c r="A14" s="177" t="s">
        <v>262</v>
      </c>
      <c r="B14" s="417" t="s">
        <v>1091</v>
      </c>
      <c r="C14" s="204" t="s">
        <v>956</v>
      </c>
    </row>
    <row r="15" spans="1:8" ht="41.25" customHeight="1" x14ac:dyDescent="0.2">
      <c r="A15" s="177" t="s">
        <v>21</v>
      </c>
      <c r="B15" s="417" t="s">
        <v>1118</v>
      </c>
      <c r="C15" s="204" t="s">
        <v>1166</v>
      </c>
    </row>
    <row r="16" spans="1:8" ht="72.75" customHeight="1" x14ac:dyDescent="0.2">
      <c r="A16" s="177" t="s">
        <v>248</v>
      </c>
      <c r="B16" s="417" t="s">
        <v>1064</v>
      </c>
      <c r="C16" s="204" t="s">
        <v>1071</v>
      </c>
    </row>
    <row r="17" spans="1:8" ht="54" customHeight="1" x14ac:dyDescent="0.2">
      <c r="A17" s="177" t="s">
        <v>301</v>
      </c>
      <c r="B17" s="417" t="s">
        <v>1052</v>
      </c>
      <c r="C17" s="204" t="s">
        <v>1120</v>
      </c>
    </row>
    <row r="18" spans="1:8" ht="40.5" customHeight="1" x14ac:dyDescent="0.2">
      <c r="A18" s="177" t="s">
        <v>201</v>
      </c>
      <c r="B18" s="417" t="s">
        <v>147</v>
      </c>
      <c r="C18" s="204" t="s">
        <v>799</v>
      </c>
    </row>
    <row r="19" spans="1:8" ht="42.75" customHeight="1" x14ac:dyDescent="0.2">
      <c r="A19" s="177" t="s">
        <v>373</v>
      </c>
      <c r="B19" s="417" t="s">
        <v>957</v>
      </c>
      <c r="C19" s="204" t="s">
        <v>1167</v>
      </c>
    </row>
    <row r="20" spans="1:8" ht="41.25" customHeight="1" x14ac:dyDescent="0.2">
      <c r="A20" s="177" t="s">
        <v>22</v>
      </c>
      <c r="B20" s="417" t="s">
        <v>924</v>
      </c>
      <c r="C20" s="204" t="s">
        <v>958</v>
      </c>
    </row>
    <row r="21" spans="1:8" ht="57" customHeight="1" x14ac:dyDescent="0.2">
      <c r="A21" s="177" t="s">
        <v>745</v>
      </c>
      <c r="B21" s="417" t="s">
        <v>1140</v>
      </c>
      <c r="C21" s="230" t="s">
        <v>1122</v>
      </c>
    </row>
    <row r="22" spans="1:8" ht="38.25" customHeight="1" x14ac:dyDescent="0.2">
      <c r="A22" s="177" t="s">
        <v>746</v>
      </c>
      <c r="B22" s="417" t="s">
        <v>1121</v>
      </c>
      <c r="C22" s="230" t="s">
        <v>740</v>
      </c>
    </row>
    <row r="23" spans="1:8" ht="23.25" customHeight="1" x14ac:dyDescent="0.2">
      <c r="A23" s="177" t="s">
        <v>747</v>
      </c>
      <c r="B23" s="417" t="s">
        <v>741</v>
      </c>
      <c r="C23" s="230" t="s">
        <v>742</v>
      </c>
    </row>
    <row r="24" spans="1:8" ht="31.5" x14ac:dyDescent="0.2">
      <c r="A24" s="177" t="s">
        <v>748</v>
      </c>
      <c r="B24" s="417" t="s">
        <v>743</v>
      </c>
      <c r="C24" s="230" t="s">
        <v>744</v>
      </c>
      <c r="D24" s="227"/>
    </row>
    <row r="25" spans="1:8" ht="72.75" customHeight="1" x14ac:dyDescent="0.2">
      <c r="A25" s="177" t="s">
        <v>23</v>
      </c>
      <c r="B25" s="418" t="s">
        <v>1123</v>
      </c>
      <c r="C25" s="230" t="s">
        <v>1141</v>
      </c>
      <c r="D25" s="227"/>
    </row>
    <row r="26" spans="1:8" ht="78.75" x14ac:dyDescent="0.2">
      <c r="A26" s="513" t="s">
        <v>350</v>
      </c>
      <c r="B26" s="514" t="s">
        <v>1174</v>
      </c>
      <c r="C26" s="515" t="s">
        <v>1142</v>
      </c>
    </row>
    <row r="27" spans="1:8" ht="51.75" customHeight="1" x14ac:dyDescent="0.2">
      <c r="A27" s="516" t="s">
        <v>334</v>
      </c>
      <c r="B27" s="510" t="s">
        <v>1171</v>
      </c>
      <c r="C27" s="517" t="s">
        <v>1172</v>
      </c>
    </row>
    <row r="28" spans="1:8" ht="25.5" customHeight="1" x14ac:dyDescent="0.2">
      <c r="A28" s="177" t="s">
        <v>44</v>
      </c>
      <c r="B28" s="418" t="s">
        <v>908</v>
      </c>
      <c r="C28" s="230" t="s">
        <v>909</v>
      </c>
      <c r="H28" s="113" t="s">
        <v>162</v>
      </c>
    </row>
    <row r="29" spans="1:8" ht="141.75" x14ac:dyDescent="0.2">
      <c r="A29" s="177" t="s">
        <v>46</v>
      </c>
      <c r="B29" s="417" t="s">
        <v>1126</v>
      </c>
      <c r="C29" s="204" t="s">
        <v>959</v>
      </c>
    </row>
    <row r="30" spans="1:8" ht="28.5" customHeight="1" x14ac:dyDescent="0.2">
      <c r="A30" s="177" t="s">
        <v>45</v>
      </c>
      <c r="B30" s="418" t="s">
        <v>776</v>
      </c>
      <c r="C30" s="204" t="s">
        <v>960</v>
      </c>
      <c r="D30" s="227"/>
    </row>
    <row r="31" spans="1:8" ht="39.75" customHeight="1" x14ac:dyDescent="0.2">
      <c r="A31" s="177" t="s">
        <v>47</v>
      </c>
      <c r="B31" s="417" t="s">
        <v>952</v>
      </c>
      <c r="C31" s="204" t="s">
        <v>1147</v>
      </c>
    </row>
    <row r="32" spans="1:8" s="490" customFormat="1" ht="39.75" customHeight="1" x14ac:dyDescent="0.2">
      <c r="A32" s="516" t="s">
        <v>1170</v>
      </c>
      <c r="B32" s="510" t="s">
        <v>1173</v>
      </c>
      <c r="C32" s="517" t="s">
        <v>1176</v>
      </c>
    </row>
    <row r="33" spans="1:4" ht="57" customHeight="1" x14ac:dyDescent="0.2">
      <c r="A33" s="177" t="s">
        <v>161</v>
      </c>
      <c r="B33" s="417" t="s">
        <v>923</v>
      </c>
      <c r="C33" s="420" t="s">
        <v>961</v>
      </c>
    </row>
    <row r="34" spans="1:4" ht="51" customHeight="1" x14ac:dyDescent="0.2">
      <c r="A34" s="177" t="s">
        <v>163</v>
      </c>
      <c r="B34" s="417"/>
      <c r="C34" s="204" t="s">
        <v>962</v>
      </c>
      <c r="D34" s="227"/>
    </row>
    <row r="35" spans="1:4" ht="70.5" customHeight="1" x14ac:dyDescent="0.2">
      <c r="A35" s="177" t="s">
        <v>278</v>
      </c>
      <c r="B35" s="419"/>
      <c r="C35" s="420" t="s">
        <v>1164</v>
      </c>
    </row>
    <row r="36" spans="1:4" ht="40.5" customHeight="1" x14ac:dyDescent="0.2">
      <c r="A36" s="177" t="s">
        <v>263</v>
      </c>
      <c r="B36" s="419" t="s">
        <v>1188</v>
      </c>
      <c r="C36" s="420" t="s">
        <v>1165</v>
      </c>
    </row>
    <row r="37" spans="1:4" ht="48.75" customHeight="1" x14ac:dyDescent="0.2">
      <c r="A37" s="513" t="s">
        <v>37</v>
      </c>
      <c r="B37" s="514" t="s">
        <v>1186</v>
      </c>
      <c r="C37" s="515" t="s">
        <v>1187</v>
      </c>
    </row>
    <row r="38" spans="1:4" ht="108" customHeight="1" x14ac:dyDescent="0.2">
      <c r="A38" s="177" t="s">
        <v>288</v>
      </c>
      <c r="B38" s="417" t="s">
        <v>963</v>
      </c>
      <c r="C38" s="204" t="s">
        <v>1143</v>
      </c>
      <c r="D38" s="227"/>
    </row>
    <row r="39" spans="1:4" ht="38.25" customHeight="1" x14ac:dyDescent="0.2">
      <c r="A39" s="177" t="s">
        <v>288</v>
      </c>
      <c r="B39" s="417" t="s">
        <v>913</v>
      </c>
      <c r="C39" s="420" t="s">
        <v>1124</v>
      </c>
    </row>
    <row r="40" spans="1:4" ht="39" customHeight="1" x14ac:dyDescent="0.2">
      <c r="A40" s="454" t="s">
        <v>288</v>
      </c>
      <c r="B40" s="455" t="s">
        <v>734</v>
      </c>
      <c r="C40" s="456" t="s">
        <v>1125</v>
      </c>
    </row>
    <row r="41" spans="1:4" ht="31.5" x14ac:dyDescent="0.2">
      <c r="A41" s="457" t="s">
        <v>537</v>
      </c>
      <c r="B41" s="458" t="s">
        <v>1144</v>
      </c>
      <c r="C41" s="458" t="s">
        <v>1168</v>
      </c>
    </row>
    <row r="42" spans="1:4" ht="31.5" x14ac:dyDescent="0.2">
      <c r="A42" s="457" t="s">
        <v>538</v>
      </c>
      <c r="B42" s="458" t="s">
        <v>1066</v>
      </c>
      <c r="C42" s="458" t="s">
        <v>1168</v>
      </c>
    </row>
    <row r="43" spans="1:4" x14ac:dyDescent="0.2">
      <c r="B43" s="115"/>
    </row>
    <row r="44" spans="1:4" x14ac:dyDescent="0.2">
      <c r="B44" s="115"/>
    </row>
    <row r="45" spans="1:4" x14ac:dyDescent="0.2">
      <c r="B45" s="115"/>
    </row>
    <row r="46" spans="1:4" x14ac:dyDescent="0.2">
      <c r="B46" s="115"/>
    </row>
    <row r="47" spans="1:4" x14ac:dyDescent="0.2">
      <c r="B47" s="115"/>
    </row>
    <row r="48" spans="1:4" x14ac:dyDescent="0.2">
      <c r="B48" s="431"/>
    </row>
    <row r="49" spans="2:2" x14ac:dyDescent="0.2">
      <c r="B49" s="115"/>
    </row>
    <row r="50" spans="2:2" x14ac:dyDescent="0.2">
      <c r="B50" s="115"/>
    </row>
    <row r="51" spans="2:2" x14ac:dyDescent="0.2">
      <c r="B51" s="115"/>
    </row>
    <row r="52" spans="2:2" x14ac:dyDescent="0.2">
      <c r="B52" s="115"/>
    </row>
    <row r="53" spans="2:2" x14ac:dyDescent="0.2">
      <c r="B53" s="115"/>
    </row>
    <row r="54" spans="2:2" x14ac:dyDescent="0.2">
      <c r="B54" s="115"/>
    </row>
    <row r="55" spans="2:2" x14ac:dyDescent="0.2">
      <c r="B55" s="115"/>
    </row>
    <row r="56" spans="2:2" x14ac:dyDescent="0.2">
      <c r="B56" s="115"/>
    </row>
    <row r="57" spans="2:2" x14ac:dyDescent="0.2">
      <c r="B57" s="115"/>
    </row>
    <row r="58" spans="2:2" x14ac:dyDescent="0.2">
      <c r="B58" s="115"/>
    </row>
    <row r="59" spans="2:2" x14ac:dyDescent="0.2">
      <c r="B59" s="115"/>
    </row>
  </sheetData>
  <mergeCells count="1">
    <mergeCell ref="A1:C1"/>
  </mergeCells>
  <phoneticPr fontId="6" type="noConversion"/>
  <printOptions gridLines="1"/>
  <pageMargins left="0.47244094488188981" right="0.19685039370078741" top="0.51181102362204722" bottom="0.43307086614173229" header="0.39370078740157483" footer="0.27559055118110237"/>
  <pageSetup paperSize="9" scale="67" fitToWidth="5" fitToHeight="5" orientation="landscape" r:id="rId1"/>
  <headerFooter alignWithMargins="0">
    <oddFooter>&amp;C&amp;P zo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9"/>
  <sheetViews>
    <sheetView zoomScaleNormal="100" workbookViewId="0">
      <selection activeCell="A2" sqref="A2"/>
    </sheetView>
  </sheetViews>
  <sheetFormatPr defaultRowHeight="12.75" x14ac:dyDescent="0.2"/>
  <cols>
    <col min="2" max="2" width="56.85546875" customWidth="1"/>
    <col min="3" max="3" width="22" customWidth="1"/>
  </cols>
  <sheetData>
    <row r="1" spans="1:4" ht="30.75" customHeight="1" thickBot="1" x14ac:dyDescent="0.25">
      <c r="A1" s="667" t="s">
        <v>857</v>
      </c>
      <c r="B1" s="668"/>
      <c r="C1" s="669"/>
    </row>
    <row r="2" spans="1:4" ht="29.25" customHeight="1" thickBot="1" x14ac:dyDescent="0.25">
      <c r="A2" s="341" t="s">
        <v>838</v>
      </c>
      <c r="B2" s="342" t="s">
        <v>839</v>
      </c>
      <c r="C2" s="343" t="s">
        <v>840</v>
      </c>
    </row>
    <row r="3" spans="1:4" ht="24" customHeight="1" x14ac:dyDescent="0.2">
      <c r="A3" s="340">
        <v>1</v>
      </c>
      <c r="B3" s="362" t="s">
        <v>848</v>
      </c>
      <c r="C3" s="344">
        <v>38623</v>
      </c>
    </row>
    <row r="4" spans="1:4" ht="24" customHeight="1" x14ac:dyDescent="0.2">
      <c r="A4" s="338">
        <v>4</v>
      </c>
      <c r="B4" s="361" t="s">
        <v>847</v>
      </c>
      <c r="C4" s="345">
        <v>39326</v>
      </c>
    </row>
    <row r="5" spans="1:4" ht="24" customHeight="1" x14ac:dyDescent="0.2">
      <c r="A5" s="338">
        <v>5</v>
      </c>
      <c r="B5" s="361" t="s">
        <v>842</v>
      </c>
      <c r="C5" s="345">
        <v>39326</v>
      </c>
    </row>
    <row r="6" spans="1:4" ht="24" customHeight="1" x14ac:dyDescent="0.2">
      <c r="A6" s="338">
        <v>6</v>
      </c>
      <c r="B6" s="361" t="s">
        <v>845</v>
      </c>
      <c r="C6" s="345">
        <v>39326</v>
      </c>
    </row>
    <row r="7" spans="1:4" ht="32.25" customHeight="1" x14ac:dyDescent="0.2">
      <c r="A7" s="338">
        <v>7</v>
      </c>
      <c r="B7" s="361" t="s">
        <v>844</v>
      </c>
      <c r="C7" s="345">
        <v>39326</v>
      </c>
    </row>
    <row r="8" spans="1:4" ht="24" customHeight="1" x14ac:dyDescent="0.2">
      <c r="A8" s="338">
        <v>8</v>
      </c>
      <c r="B8" s="361" t="s">
        <v>843</v>
      </c>
      <c r="C8" s="345">
        <v>39326</v>
      </c>
    </row>
    <row r="9" spans="1:4" ht="24" customHeight="1" x14ac:dyDescent="0.2">
      <c r="A9" s="338">
        <v>9</v>
      </c>
      <c r="B9" s="337" t="s">
        <v>850</v>
      </c>
      <c r="C9" s="345">
        <v>39326</v>
      </c>
    </row>
    <row r="10" spans="1:4" ht="24" customHeight="1" x14ac:dyDescent="0.2">
      <c r="A10" s="338">
        <v>10</v>
      </c>
      <c r="B10" s="360" t="s">
        <v>855</v>
      </c>
      <c r="C10" s="345">
        <v>40245</v>
      </c>
      <c r="D10" s="338" t="s">
        <v>860</v>
      </c>
    </row>
    <row r="11" spans="1:4" ht="24" customHeight="1" x14ac:dyDescent="0.2">
      <c r="A11" s="338">
        <v>11</v>
      </c>
      <c r="B11" s="360" t="s">
        <v>854</v>
      </c>
      <c r="C11" s="345">
        <v>40245</v>
      </c>
      <c r="D11" s="338" t="s">
        <v>860</v>
      </c>
    </row>
    <row r="12" spans="1:4" ht="24" customHeight="1" x14ac:dyDescent="0.2">
      <c r="A12" s="338">
        <v>12</v>
      </c>
      <c r="B12" s="360" t="s">
        <v>853</v>
      </c>
      <c r="C12" s="345">
        <v>40245</v>
      </c>
      <c r="D12" s="338" t="s">
        <v>860</v>
      </c>
    </row>
    <row r="13" spans="1:4" ht="24" customHeight="1" x14ac:dyDescent="0.2">
      <c r="A13" s="338">
        <v>13</v>
      </c>
      <c r="B13" s="360" t="s">
        <v>852</v>
      </c>
      <c r="C13" s="345">
        <v>40245</v>
      </c>
      <c r="D13" s="338" t="s">
        <v>860</v>
      </c>
    </row>
    <row r="14" spans="1:4" ht="24" customHeight="1" x14ac:dyDescent="0.2">
      <c r="A14" s="338">
        <v>14</v>
      </c>
      <c r="B14" s="360" t="s">
        <v>841</v>
      </c>
      <c r="C14" s="345">
        <v>40245</v>
      </c>
      <c r="D14" s="338" t="s">
        <v>860</v>
      </c>
    </row>
    <row r="15" spans="1:4" ht="24" customHeight="1" x14ac:dyDescent="0.2">
      <c r="A15" s="338">
        <v>15</v>
      </c>
      <c r="B15" s="360" t="s">
        <v>856</v>
      </c>
      <c r="C15" s="345">
        <v>40245</v>
      </c>
      <c r="D15" s="338" t="s">
        <v>860</v>
      </c>
    </row>
    <row r="16" spans="1:4" ht="24" customHeight="1" x14ac:dyDescent="0.2">
      <c r="A16" s="338">
        <v>16</v>
      </c>
      <c r="B16" s="360" t="s">
        <v>863</v>
      </c>
      <c r="C16" s="345">
        <v>40245</v>
      </c>
      <c r="D16" s="338" t="s">
        <v>860</v>
      </c>
    </row>
    <row r="17" spans="1:4" ht="24" customHeight="1" x14ac:dyDescent="0.2">
      <c r="A17" s="338">
        <v>17</v>
      </c>
      <c r="B17" s="360" t="s">
        <v>849</v>
      </c>
      <c r="C17" s="345">
        <v>40245</v>
      </c>
      <c r="D17" s="338" t="s">
        <v>860</v>
      </c>
    </row>
    <row r="18" spans="1:4" ht="24" customHeight="1" x14ac:dyDescent="0.2">
      <c r="A18" s="338">
        <v>18</v>
      </c>
      <c r="B18" s="337" t="s">
        <v>851</v>
      </c>
      <c r="C18" s="345">
        <v>40245</v>
      </c>
    </row>
    <row r="19" spans="1:4" ht="24" customHeight="1" thickBot="1" x14ac:dyDescent="0.25">
      <c r="A19" s="339">
        <v>19</v>
      </c>
      <c r="B19" s="361" t="s">
        <v>846</v>
      </c>
      <c r="C19" s="346">
        <v>41275</v>
      </c>
    </row>
  </sheetData>
  <mergeCells count="1">
    <mergeCell ref="A1:C1"/>
  </mergeCells>
  <pageMargins left="0.7" right="0.7" top="0.75" bottom="0.75" header="0.3" footer="0.3"/>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tabColor indexed="42"/>
    <pageSetUpPr fitToPage="1"/>
  </sheetPr>
  <dimension ref="A1:E23"/>
  <sheetViews>
    <sheetView zoomScaleNormal="100" workbookViewId="0">
      <pane xSplit="2" ySplit="4" topLeftCell="C5" activePane="bottomRight" state="frozen"/>
      <selection pane="topRight" activeCell="C1" sqref="C1"/>
      <selection pane="bottomLeft" activeCell="A5" sqref="A5"/>
      <selection pane="bottomRight" activeCell="B22" sqref="B22"/>
    </sheetView>
  </sheetViews>
  <sheetFormatPr defaultRowHeight="15.75" x14ac:dyDescent="0.2"/>
  <cols>
    <col min="1" max="1" width="9.140625" style="24" customWidth="1"/>
    <col min="2" max="2" width="77.85546875" style="49" customWidth="1"/>
    <col min="3" max="5" width="17.42578125" style="19" customWidth="1"/>
    <col min="6" max="6" width="12.42578125" style="19" customWidth="1"/>
    <col min="7" max="16384" width="9.140625" style="19"/>
  </cols>
  <sheetData>
    <row r="1" spans="1:5" s="18" customFormat="1" ht="87" customHeight="1" thickBot="1" x14ac:dyDescent="0.25">
      <c r="A1" s="670" t="s">
        <v>988</v>
      </c>
      <c r="B1" s="671"/>
      <c r="C1" s="671"/>
      <c r="D1" s="671"/>
      <c r="E1" s="672"/>
    </row>
    <row r="2" spans="1:5" s="18" customFormat="1" ht="35.1" customHeight="1" x14ac:dyDescent="0.2">
      <c r="A2" s="673" t="s">
        <v>1220</v>
      </c>
      <c r="B2" s="674"/>
      <c r="C2" s="674"/>
      <c r="D2" s="674"/>
      <c r="E2" s="675"/>
    </row>
    <row r="3" spans="1:5" ht="43.5" customHeight="1" x14ac:dyDescent="0.2">
      <c r="A3" s="481" t="s">
        <v>209</v>
      </c>
      <c r="B3" s="483" t="s">
        <v>208</v>
      </c>
      <c r="C3" s="482" t="s">
        <v>308</v>
      </c>
      <c r="D3" s="482" t="s">
        <v>309</v>
      </c>
      <c r="E3" s="34" t="s">
        <v>231</v>
      </c>
    </row>
    <row r="4" spans="1:5" ht="17.25" customHeight="1" x14ac:dyDescent="0.2">
      <c r="A4" s="30"/>
      <c r="B4" s="370"/>
      <c r="C4" s="37" t="s">
        <v>290</v>
      </c>
      <c r="D4" s="37" t="s">
        <v>291</v>
      </c>
      <c r="E4" s="38" t="s">
        <v>30</v>
      </c>
    </row>
    <row r="5" spans="1:5" x14ac:dyDescent="0.2">
      <c r="A5" s="30">
        <v>1</v>
      </c>
      <c r="B5" s="370" t="s">
        <v>368</v>
      </c>
      <c r="C5" s="50">
        <f>C6</f>
        <v>14086657</v>
      </c>
      <c r="D5" s="50">
        <f>D6</f>
        <v>100000</v>
      </c>
      <c r="E5" s="51">
        <f t="shared" ref="E5:E6" si="0">SUM(C5:D5)</f>
        <v>14186657</v>
      </c>
    </row>
    <row r="6" spans="1:5" x14ac:dyDescent="0.2">
      <c r="A6" s="30">
        <f>A5+1</f>
        <v>2</v>
      </c>
      <c r="B6" s="26" t="s">
        <v>272</v>
      </c>
      <c r="C6" s="52">
        <v>14086657</v>
      </c>
      <c r="D6" s="52">
        <v>100000</v>
      </c>
      <c r="E6" s="51">
        <f t="shared" si="0"/>
        <v>14186657</v>
      </c>
    </row>
    <row r="7" spans="1:5" ht="15.75" customHeight="1" x14ac:dyDescent="0.2">
      <c r="A7" s="30">
        <f>A6+1</f>
        <v>3</v>
      </c>
      <c r="B7" s="370" t="s">
        <v>369</v>
      </c>
      <c r="C7" s="50">
        <f>SUM(C8:C12)</f>
        <v>6294007</v>
      </c>
      <c r="D7" s="50">
        <f>SUM(D8:D12)</f>
        <v>0</v>
      </c>
      <c r="E7" s="51">
        <f>SUM(C7:D7)</f>
        <v>6294007</v>
      </c>
    </row>
    <row r="8" spans="1:5" x14ac:dyDescent="0.2">
      <c r="A8" s="30">
        <f t="shared" ref="A8:A19" si="1">A7+1</f>
        <v>4</v>
      </c>
      <c r="B8" s="26" t="s">
        <v>273</v>
      </c>
      <c r="C8" s="52">
        <v>5924385</v>
      </c>
      <c r="D8" s="52">
        <v>0</v>
      </c>
      <c r="E8" s="51">
        <f t="shared" ref="E8:E19" si="2">SUM(C8:D8)</f>
        <v>5924385</v>
      </c>
    </row>
    <row r="9" spans="1:5" x14ac:dyDescent="0.2">
      <c r="A9" s="30">
        <f t="shared" si="1"/>
        <v>5</v>
      </c>
      <c r="B9" s="26" t="s">
        <v>274</v>
      </c>
      <c r="C9" s="52">
        <v>237875</v>
      </c>
      <c r="D9" s="52">
        <v>0</v>
      </c>
      <c r="E9" s="51">
        <f t="shared" si="2"/>
        <v>237875</v>
      </c>
    </row>
    <row r="10" spans="1:5" x14ac:dyDescent="0.2">
      <c r="A10" s="30">
        <f t="shared" si="1"/>
        <v>6</v>
      </c>
      <c r="B10" s="26" t="s">
        <v>275</v>
      </c>
      <c r="C10" s="52"/>
      <c r="D10" s="52"/>
      <c r="E10" s="51">
        <f t="shared" si="2"/>
        <v>0</v>
      </c>
    </row>
    <row r="11" spans="1:5" x14ac:dyDescent="0.2">
      <c r="A11" s="30">
        <f t="shared" si="1"/>
        <v>7</v>
      </c>
      <c r="B11" s="26" t="s">
        <v>276</v>
      </c>
      <c r="C11" s="52"/>
      <c r="D11" s="52"/>
      <c r="E11" s="51">
        <f t="shared" si="2"/>
        <v>0</v>
      </c>
    </row>
    <row r="12" spans="1:5" x14ac:dyDescent="0.2">
      <c r="A12" s="30">
        <f t="shared" si="1"/>
        <v>8</v>
      </c>
      <c r="B12" s="26" t="s">
        <v>148</v>
      </c>
      <c r="C12" s="52">
        <v>131747</v>
      </c>
      <c r="D12" s="52">
        <v>0</v>
      </c>
      <c r="E12" s="51">
        <f t="shared" si="2"/>
        <v>131747</v>
      </c>
    </row>
    <row r="13" spans="1:5" ht="15.75" customHeight="1" x14ac:dyDescent="0.2">
      <c r="A13" s="30">
        <f t="shared" si="1"/>
        <v>9</v>
      </c>
      <c r="B13" s="370" t="s">
        <v>370</v>
      </c>
      <c r="C13" s="50">
        <f>C14</f>
        <v>11374</v>
      </c>
      <c r="D13" s="50">
        <f>D14</f>
        <v>0</v>
      </c>
      <c r="E13" s="51">
        <f t="shared" si="2"/>
        <v>11374</v>
      </c>
    </row>
    <row r="14" spans="1:5" x14ac:dyDescent="0.2">
      <c r="A14" s="30">
        <f t="shared" si="1"/>
        <v>10</v>
      </c>
      <c r="B14" s="26" t="s">
        <v>149</v>
      </c>
      <c r="C14" s="52">
        <v>11374</v>
      </c>
      <c r="D14" s="52">
        <v>0</v>
      </c>
      <c r="E14" s="51">
        <f t="shared" si="2"/>
        <v>11374</v>
      </c>
    </row>
    <row r="15" spans="1:5" x14ac:dyDescent="0.2">
      <c r="A15" s="30">
        <f t="shared" si="1"/>
        <v>11</v>
      </c>
      <c r="B15" s="370" t="s">
        <v>371</v>
      </c>
      <c r="C15" s="50">
        <f>SUM(C16:C18)</f>
        <v>2530081</v>
      </c>
      <c r="D15" s="50">
        <f>SUM(D16:D18)</f>
        <v>0</v>
      </c>
      <c r="E15" s="51">
        <f t="shared" si="2"/>
        <v>2530081</v>
      </c>
    </row>
    <row r="16" spans="1:5" x14ac:dyDescent="0.2">
      <c r="A16" s="30">
        <f t="shared" si="1"/>
        <v>12</v>
      </c>
      <c r="B16" s="26" t="s">
        <v>150</v>
      </c>
      <c r="C16" s="52">
        <v>1321731</v>
      </c>
      <c r="D16" s="52">
        <v>0</v>
      </c>
      <c r="E16" s="51">
        <f t="shared" si="2"/>
        <v>1321731</v>
      </c>
    </row>
    <row r="17" spans="1:5" x14ac:dyDescent="0.2">
      <c r="A17" s="30">
        <f t="shared" si="1"/>
        <v>13</v>
      </c>
      <c r="B17" s="26" t="s">
        <v>151</v>
      </c>
      <c r="C17" s="52">
        <v>303120</v>
      </c>
      <c r="D17" s="52">
        <v>0</v>
      </c>
      <c r="E17" s="51">
        <f t="shared" si="2"/>
        <v>303120</v>
      </c>
    </row>
    <row r="18" spans="1:5" x14ac:dyDescent="0.2">
      <c r="A18" s="30">
        <f t="shared" si="1"/>
        <v>14</v>
      </c>
      <c r="B18" s="26" t="s">
        <v>152</v>
      </c>
      <c r="C18" s="52">
        <v>905230</v>
      </c>
      <c r="D18" s="52">
        <v>0</v>
      </c>
      <c r="E18" s="51">
        <f t="shared" si="2"/>
        <v>905230</v>
      </c>
    </row>
    <row r="19" spans="1:5" ht="16.5" thickBot="1" x14ac:dyDescent="0.25">
      <c r="A19" s="31">
        <f t="shared" si="1"/>
        <v>15</v>
      </c>
      <c r="B19" s="47" t="s">
        <v>372</v>
      </c>
      <c r="C19" s="53">
        <f>C5+C7+C13+C15</f>
        <v>22922119</v>
      </c>
      <c r="D19" s="53">
        <f>D5+D7+D13+D15</f>
        <v>100000</v>
      </c>
      <c r="E19" s="54">
        <f t="shared" si="2"/>
        <v>23022119</v>
      </c>
    </row>
    <row r="20" spans="1:5" x14ac:dyDescent="0.2">
      <c r="A20" s="20"/>
      <c r="B20" s="48"/>
      <c r="C20" s="22"/>
      <c r="D20" s="22"/>
    </row>
    <row r="21" spans="1:5" x14ac:dyDescent="0.2">
      <c r="A21" s="23"/>
      <c r="B21" s="130"/>
    </row>
    <row r="23" spans="1:5" x14ac:dyDescent="0.2">
      <c r="B23" s="49" t="s">
        <v>162</v>
      </c>
    </row>
  </sheetData>
  <sheetProtection selectLockedCells="1"/>
  <protectedRanges>
    <protectedRange sqref="C19:D19" name="Rozsah1"/>
    <protectedRange sqref="C6:D6" name="Rozsah2_1"/>
    <protectedRange sqref="C8:D12" name="Rozsah2_2"/>
    <protectedRange sqref="C14:D14" name="Rozsah2_3"/>
    <protectedRange sqref="C16 C18" name="Rozsah2_4"/>
  </protectedRanges>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tabColor indexed="42"/>
    <pageSetUpPr fitToPage="1"/>
  </sheetPr>
  <dimension ref="A1:G23"/>
  <sheetViews>
    <sheetView workbookViewId="0">
      <pane xSplit="2" ySplit="4" topLeftCell="C5" activePane="bottomRight" state="frozen"/>
      <selection pane="topRight" activeCell="C1" sqref="C1"/>
      <selection pane="bottomLeft" activeCell="A5" sqref="A5"/>
      <selection pane="bottomRight" activeCell="J7" sqref="J7"/>
    </sheetView>
  </sheetViews>
  <sheetFormatPr defaultRowHeight="15.75" x14ac:dyDescent="0.25"/>
  <cols>
    <col min="1" max="1" width="10.140625" style="3" customWidth="1"/>
    <col min="2" max="2" width="83" style="58" customWidth="1"/>
    <col min="3" max="3" width="15.42578125" style="1" customWidth="1"/>
    <col min="4" max="4" width="14.28515625" style="1" customWidth="1"/>
    <col min="5" max="5" width="14.7109375" style="1" customWidth="1"/>
    <col min="6" max="16384" width="9.140625" style="1"/>
  </cols>
  <sheetData>
    <row r="1" spans="1:7" ht="50.1" customHeight="1" thickBot="1" x14ac:dyDescent="0.3">
      <c r="A1" s="676" t="s">
        <v>989</v>
      </c>
      <c r="B1" s="677"/>
      <c r="C1" s="677"/>
      <c r="D1" s="677"/>
      <c r="E1" s="678"/>
      <c r="F1" s="7"/>
      <c r="G1" s="7"/>
    </row>
    <row r="2" spans="1:7" s="18" customFormat="1" ht="38.25" customHeight="1" x14ac:dyDescent="0.2">
      <c r="A2" s="679" t="s">
        <v>1221</v>
      </c>
      <c r="B2" s="680"/>
      <c r="C2" s="680"/>
      <c r="D2" s="680"/>
      <c r="E2" s="681"/>
    </row>
    <row r="3" spans="1:7" s="10" customFormat="1" ht="35.25" customHeight="1" x14ac:dyDescent="0.25">
      <c r="A3" s="369" t="s">
        <v>209</v>
      </c>
      <c r="B3" s="383" t="s">
        <v>336</v>
      </c>
      <c r="C3" s="371" t="s">
        <v>308</v>
      </c>
      <c r="D3" s="371" t="s">
        <v>309</v>
      </c>
      <c r="E3" s="34" t="s">
        <v>231</v>
      </c>
    </row>
    <row r="4" spans="1:7" s="19" customFormat="1" ht="17.25" customHeight="1" x14ac:dyDescent="0.2">
      <c r="A4" s="30"/>
      <c r="B4" s="370"/>
      <c r="C4" s="37" t="s">
        <v>290</v>
      </c>
      <c r="D4" s="37" t="s">
        <v>291</v>
      </c>
      <c r="E4" s="38" t="s">
        <v>30</v>
      </c>
    </row>
    <row r="5" spans="1:7" ht="31.5" x14ac:dyDescent="0.25">
      <c r="A5" s="32">
        <v>1</v>
      </c>
      <c r="B5" s="55" t="s">
        <v>780</v>
      </c>
      <c r="C5" s="62">
        <f>SUM(C6:C7)</f>
        <v>11500</v>
      </c>
      <c r="D5" s="62">
        <f>SUM(D6:D7)</f>
        <v>0</v>
      </c>
      <c r="E5" s="148">
        <f>C5+D5</f>
        <v>11500</v>
      </c>
    </row>
    <row r="6" spans="1:7" x14ac:dyDescent="0.25">
      <c r="A6" s="32" t="s">
        <v>325</v>
      </c>
      <c r="B6" s="56" t="s">
        <v>1205</v>
      </c>
      <c r="C6" s="52">
        <v>11500</v>
      </c>
      <c r="D6" s="52">
        <v>0</v>
      </c>
      <c r="E6" s="148">
        <f t="shared" ref="E6:E21" si="0">C6+D6</f>
        <v>11500</v>
      </c>
    </row>
    <row r="7" spans="1:7" x14ac:dyDescent="0.25">
      <c r="A7" s="32" t="s">
        <v>394</v>
      </c>
      <c r="B7" s="56"/>
      <c r="C7" s="528"/>
      <c r="D7" s="52"/>
      <c r="E7" s="148">
        <f t="shared" si="0"/>
        <v>0</v>
      </c>
    </row>
    <row r="8" spans="1:7" x14ac:dyDescent="0.25">
      <c r="A8" s="32"/>
      <c r="B8" s="56"/>
      <c r="C8" s="52"/>
      <c r="D8" s="52"/>
      <c r="E8" s="148">
        <f t="shared" si="0"/>
        <v>0</v>
      </c>
    </row>
    <row r="9" spans="1:7" x14ac:dyDescent="0.25">
      <c r="A9" s="32">
        <v>2</v>
      </c>
      <c r="B9" s="55" t="s">
        <v>80</v>
      </c>
      <c r="C9" s="62">
        <f>SUM(C10:C11)</f>
        <v>6800</v>
      </c>
      <c r="D9" s="62">
        <f>SUM(D10:D11)</f>
        <v>0</v>
      </c>
      <c r="E9" s="148">
        <f t="shared" si="0"/>
        <v>6800</v>
      </c>
    </row>
    <row r="10" spans="1:7" x14ac:dyDescent="0.25">
      <c r="A10" s="32" t="s">
        <v>326</v>
      </c>
      <c r="B10" s="56" t="s">
        <v>1206</v>
      </c>
      <c r="C10" s="52">
        <v>300</v>
      </c>
      <c r="D10" s="52"/>
      <c r="E10" s="148">
        <f t="shared" si="0"/>
        <v>300</v>
      </c>
    </row>
    <row r="11" spans="1:7" x14ac:dyDescent="0.25">
      <c r="A11" s="32" t="s">
        <v>395</v>
      </c>
      <c r="B11" s="56" t="s">
        <v>1207</v>
      </c>
      <c r="C11" s="52">
        <v>6500</v>
      </c>
      <c r="D11" s="52"/>
      <c r="E11" s="148">
        <f t="shared" si="0"/>
        <v>6500</v>
      </c>
    </row>
    <row r="12" spans="1:7" x14ac:dyDescent="0.25">
      <c r="A12" s="32"/>
      <c r="B12" s="56"/>
      <c r="C12" s="52"/>
      <c r="D12" s="52"/>
      <c r="E12" s="148">
        <f t="shared" si="0"/>
        <v>0</v>
      </c>
    </row>
    <row r="13" spans="1:7" x14ac:dyDescent="0.25">
      <c r="A13" s="32">
        <v>3</v>
      </c>
      <c r="B13" s="55" t="s">
        <v>268</v>
      </c>
      <c r="C13" s="62">
        <f>SUM(C14:C15)</f>
        <v>19700</v>
      </c>
      <c r="D13" s="62">
        <f>SUM(D14:D15)</f>
        <v>0</v>
      </c>
      <c r="E13" s="148">
        <f t="shared" si="0"/>
        <v>19700</v>
      </c>
    </row>
    <row r="14" spans="1:7" x14ac:dyDescent="0.25">
      <c r="A14" s="32" t="s">
        <v>327</v>
      </c>
      <c r="B14" s="56" t="s">
        <v>1208</v>
      </c>
      <c r="C14" s="52">
        <v>19700</v>
      </c>
      <c r="D14" s="52"/>
      <c r="E14" s="148">
        <f t="shared" si="0"/>
        <v>19700</v>
      </c>
    </row>
    <row r="15" spans="1:7" x14ac:dyDescent="0.25">
      <c r="A15" s="32" t="s">
        <v>396</v>
      </c>
      <c r="B15" s="147"/>
      <c r="C15" s="52"/>
      <c r="D15" s="52"/>
      <c r="E15" s="148">
        <f t="shared" si="0"/>
        <v>0</v>
      </c>
    </row>
    <row r="16" spans="1:7" x14ac:dyDescent="0.25">
      <c r="A16" s="32"/>
      <c r="B16" s="56"/>
      <c r="C16" s="52"/>
      <c r="D16" s="52"/>
      <c r="E16" s="148">
        <f t="shared" si="0"/>
        <v>0</v>
      </c>
    </row>
    <row r="17" spans="1:5" x14ac:dyDescent="0.25">
      <c r="A17" s="32">
        <v>4</v>
      </c>
      <c r="B17" s="55" t="s">
        <v>269</v>
      </c>
      <c r="C17" s="62">
        <f>SUM(C18:C19)</f>
        <v>865507.21</v>
      </c>
      <c r="D17" s="62">
        <f>SUM(D18:D19)</f>
        <v>0</v>
      </c>
      <c r="E17" s="148">
        <f t="shared" si="0"/>
        <v>865507.21</v>
      </c>
    </row>
    <row r="18" spans="1:5" x14ac:dyDescent="0.25">
      <c r="A18" s="32" t="s">
        <v>249</v>
      </c>
      <c r="B18" s="56" t="s">
        <v>1209</v>
      </c>
      <c r="C18" s="149">
        <v>865507.21</v>
      </c>
      <c r="D18" s="149"/>
      <c r="E18" s="148">
        <f t="shared" si="0"/>
        <v>865507.21</v>
      </c>
    </row>
    <row r="19" spans="1:5" x14ac:dyDescent="0.25">
      <c r="A19" s="32" t="s">
        <v>397</v>
      </c>
      <c r="B19" s="56"/>
      <c r="C19" s="149"/>
      <c r="D19" s="149"/>
      <c r="E19" s="148">
        <f t="shared" si="0"/>
        <v>0</v>
      </c>
    </row>
    <row r="20" spans="1:5" x14ac:dyDescent="0.25">
      <c r="A20" s="32"/>
      <c r="B20" s="56"/>
      <c r="C20" s="52"/>
      <c r="D20" s="52"/>
      <c r="E20" s="148">
        <f t="shared" si="0"/>
        <v>0</v>
      </c>
    </row>
    <row r="21" spans="1:5" ht="16.5" thickBot="1" x14ac:dyDescent="0.3">
      <c r="A21" s="33">
        <v>5</v>
      </c>
      <c r="B21" s="57" t="s">
        <v>310</v>
      </c>
      <c r="C21" s="153">
        <f>C5+C9+C13+C17</f>
        <v>903507.21</v>
      </c>
      <c r="D21" s="153">
        <f>D5+D9+D13+D17</f>
        <v>0</v>
      </c>
      <c r="E21" s="150">
        <f t="shared" si="0"/>
        <v>903507.21</v>
      </c>
    </row>
    <row r="23" spans="1:5" s="240" customFormat="1" x14ac:dyDescent="0.25">
      <c r="A23" s="238"/>
      <c r="B23" s="239" t="s">
        <v>781</v>
      </c>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I75"/>
  <sheetViews>
    <sheetView zoomScaleNormal="100" workbookViewId="0">
      <pane xSplit="2" ySplit="5" topLeftCell="C57" activePane="bottomRight" state="frozen"/>
      <selection pane="topRight" activeCell="C1" sqref="C1"/>
      <selection pane="bottomLeft" activeCell="A6" sqref="A6"/>
      <selection pane="bottomRight" activeCell="D76" sqref="D76"/>
    </sheetView>
  </sheetViews>
  <sheetFormatPr defaultRowHeight="15.75" x14ac:dyDescent="0.25"/>
  <cols>
    <col min="1" max="1" width="7.85546875" style="3" customWidth="1"/>
    <col min="2" max="2" width="72.28515625" style="140" customWidth="1"/>
    <col min="3" max="3" width="16.42578125" style="141" customWidth="1"/>
    <col min="4" max="4" width="16.5703125" style="141" customWidth="1"/>
    <col min="5" max="5" width="16.42578125" style="141" customWidth="1"/>
    <col min="6" max="6" width="19.140625" style="141" customWidth="1"/>
    <col min="7" max="7" width="16.85546875" style="141" customWidth="1"/>
    <col min="8" max="8" width="18" style="141" customWidth="1"/>
    <col min="9" max="16384" width="9.140625" style="1"/>
  </cols>
  <sheetData>
    <row r="1" spans="1:8" ht="35.1" customHeight="1" thickBot="1" x14ac:dyDescent="0.3">
      <c r="A1" s="688" t="s">
        <v>990</v>
      </c>
      <c r="B1" s="689"/>
      <c r="C1" s="689"/>
      <c r="D1" s="689"/>
      <c r="E1" s="689"/>
      <c r="F1" s="689"/>
      <c r="G1" s="689"/>
      <c r="H1" s="690"/>
    </row>
    <row r="2" spans="1:8" ht="31.9" customHeight="1" x14ac:dyDescent="0.25">
      <c r="A2" s="673" t="s">
        <v>1220</v>
      </c>
      <c r="B2" s="674"/>
      <c r="C2" s="674"/>
      <c r="D2" s="674"/>
      <c r="E2" s="674"/>
      <c r="F2" s="674"/>
      <c r="G2" s="674"/>
      <c r="H2" s="675"/>
    </row>
    <row r="3" spans="1:8" ht="24" customHeight="1" x14ac:dyDescent="0.25">
      <c r="A3" s="691" t="s">
        <v>209</v>
      </c>
      <c r="B3" s="692" t="s">
        <v>336</v>
      </c>
      <c r="C3" s="694">
        <v>2015</v>
      </c>
      <c r="D3" s="695"/>
      <c r="E3" s="694">
        <v>2016</v>
      </c>
      <c r="F3" s="695"/>
      <c r="G3" s="694" t="s">
        <v>991</v>
      </c>
      <c r="H3" s="696"/>
    </row>
    <row r="4" spans="1:8" s="10" customFormat="1" ht="31.5" x14ac:dyDescent="0.25">
      <c r="A4" s="691"/>
      <c r="B4" s="693"/>
      <c r="C4" s="441" t="s">
        <v>337</v>
      </c>
      <c r="D4" s="441" t="s">
        <v>338</v>
      </c>
      <c r="E4" s="441" t="s">
        <v>337</v>
      </c>
      <c r="F4" s="441" t="s">
        <v>338</v>
      </c>
      <c r="G4" s="441" t="s">
        <v>337</v>
      </c>
      <c r="H4" s="442" t="s">
        <v>338</v>
      </c>
    </row>
    <row r="5" spans="1:8" s="10" customFormat="1" x14ac:dyDescent="0.25">
      <c r="A5" s="440"/>
      <c r="B5" s="370"/>
      <c r="C5" s="441" t="s">
        <v>290</v>
      </c>
      <c r="D5" s="441" t="s">
        <v>291</v>
      </c>
      <c r="E5" s="441" t="s">
        <v>292</v>
      </c>
      <c r="F5" s="441" t="s">
        <v>299</v>
      </c>
      <c r="G5" s="441" t="s">
        <v>31</v>
      </c>
      <c r="H5" s="442" t="s">
        <v>32</v>
      </c>
    </row>
    <row r="6" spans="1:8" x14ac:dyDescent="0.25">
      <c r="A6" s="32">
        <v>1</v>
      </c>
      <c r="B6" s="65" t="s">
        <v>264</v>
      </c>
      <c r="C6" s="62">
        <f>SUM(C7:C10)</f>
        <v>0</v>
      </c>
      <c r="D6" s="62">
        <f t="shared" ref="D6:F6" si="0">SUM(D7:D10)</f>
        <v>0</v>
      </c>
      <c r="E6" s="62">
        <f t="shared" si="0"/>
        <v>0</v>
      </c>
      <c r="F6" s="62">
        <f t="shared" si="0"/>
        <v>0</v>
      </c>
      <c r="G6" s="552">
        <f>E6-C6</f>
        <v>0</v>
      </c>
      <c r="H6" s="553">
        <f t="shared" ref="G6:H69" si="1">F6-D6</f>
        <v>0</v>
      </c>
    </row>
    <row r="7" spans="1:8" x14ac:dyDescent="0.25">
      <c r="A7" s="32">
        <f>A6+1</f>
        <v>2</v>
      </c>
      <c r="B7" s="332" t="s">
        <v>282</v>
      </c>
      <c r="C7" s="554"/>
      <c r="D7" s="554"/>
      <c r="E7" s="554"/>
      <c r="F7" s="554"/>
      <c r="G7" s="552">
        <f t="shared" si="1"/>
        <v>0</v>
      </c>
      <c r="H7" s="553">
        <f t="shared" si="1"/>
        <v>0</v>
      </c>
    </row>
    <row r="8" spans="1:8" x14ac:dyDescent="0.25">
      <c r="A8" s="32">
        <f t="shared" ref="A8:A69" si="2">A7+1</f>
        <v>3</v>
      </c>
      <c r="B8" s="332" t="s">
        <v>306</v>
      </c>
      <c r="C8" s="554"/>
      <c r="D8" s="554"/>
      <c r="E8" s="554"/>
      <c r="F8" s="554"/>
      <c r="G8" s="552">
        <f t="shared" si="1"/>
        <v>0</v>
      </c>
      <c r="H8" s="553">
        <f t="shared" si="1"/>
        <v>0</v>
      </c>
    </row>
    <row r="9" spans="1:8" x14ac:dyDescent="0.25">
      <c r="A9" s="32">
        <f t="shared" si="2"/>
        <v>4</v>
      </c>
      <c r="B9" s="332" t="s">
        <v>63</v>
      </c>
      <c r="C9" s="554"/>
      <c r="D9" s="554"/>
      <c r="E9" s="554"/>
      <c r="F9" s="554"/>
      <c r="G9" s="552">
        <f t="shared" si="1"/>
        <v>0</v>
      </c>
      <c r="H9" s="553">
        <f t="shared" si="1"/>
        <v>0</v>
      </c>
    </row>
    <row r="10" spans="1:8" x14ac:dyDescent="0.25">
      <c r="A10" s="32">
        <f t="shared" si="2"/>
        <v>5</v>
      </c>
      <c r="B10" s="332" t="s">
        <v>305</v>
      </c>
      <c r="C10" s="554"/>
      <c r="D10" s="554"/>
      <c r="E10" s="554"/>
      <c r="F10" s="554"/>
      <c r="G10" s="552">
        <f t="shared" si="1"/>
        <v>0</v>
      </c>
      <c r="H10" s="553">
        <f t="shared" si="1"/>
        <v>0</v>
      </c>
    </row>
    <row r="11" spans="1:8" x14ac:dyDescent="0.25">
      <c r="A11" s="32">
        <f t="shared" si="2"/>
        <v>6</v>
      </c>
      <c r="B11" s="352" t="s">
        <v>830</v>
      </c>
      <c r="C11" s="62">
        <f>SUM(C12:C15)</f>
        <v>1104363.6300000001</v>
      </c>
      <c r="D11" s="62">
        <f t="shared" ref="D11:F11" si="3">SUM(D12:D15)</f>
        <v>103145.95000000001</v>
      </c>
      <c r="E11" s="62">
        <f t="shared" si="3"/>
        <v>1082174.74</v>
      </c>
      <c r="F11" s="62">
        <f t="shared" si="3"/>
        <v>109736.91</v>
      </c>
      <c r="G11" s="552">
        <f t="shared" si="1"/>
        <v>-22188.89000000013</v>
      </c>
      <c r="H11" s="553">
        <f t="shared" si="1"/>
        <v>6590.9599999999919</v>
      </c>
    </row>
    <row r="12" spans="1:8" x14ac:dyDescent="0.25">
      <c r="A12" s="32">
        <f t="shared" si="2"/>
        <v>7</v>
      </c>
      <c r="B12" s="332" t="s">
        <v>97</v>
      </c>
      <c r="C12" s="554">
        <v>799946.5</v>
      </c>
      <c r="D12" s="554"/>
      <c r="E12" s="554">
        <v>817364.5</v>
      </c>
      <c r="F12" s="554"/>
      <c r="G12" s="552">
        <f t="shared" si="1"/>
        <v>17418</v>
      </c>
      <c r="H12" s="553">
        <f t="shared" si="1"/>
        <v>0</v>
      </c>
    </row>
    <row r="13" spans="1:8" x14ac:dyDescent="0.25">
      <c r="A13" s="32">
        <f t="shared" si="2"/>
        <v>8</v>
      </c>
      <c r="B13" s="332" t="s">
        <v>98</v>
      </c>
      <c r="C13" s="554">
        <v>145856.79</v>
      </c>
      <c r="D13" s="554"/>
      <c r="E13" s="554">
        <v>130515.11</v>
      </c>
      <c r="F13" s="554"/>
      <c r="G13" s="552">
        <f t="shared" si="1"/>
        <v>-15341.680000000008</v>
      </c>
      <c r="H13" s="553">
        <f t="shared" si="1"/>
        <v>0</v>
      </c>
    </row>
    <row r="14" spans="1:8" x14ac:dyDescent="0.25">
      <c r="A14" s="32">
        <f>A13+1</f>
        <v>9</v>
      </c>
      <c r="B14" s="332" t="s">
        <v>99</v>
      </c>
      <c r="C14" s="554">
        <v>31448.16</v>
      </c>
      <c r="D14" s="554">
        <v>64691.16</v>
      </c>
      <c r="E14" s="554">
        <v>23647.41</v>
      </c>
      <c r="F14" s="554">
        <v>66999.289999999994</v>
      </c>
      <c r="G14" s="552">
        <f t="shared" si="1"/>
        <v>-7800.75</v>
      </c>
      <c r="H14" s="553">
        <f t="shared" si="1"/>
        <v>2308.1299999999901</v>
      </c>
    </row>
    <row r="15" spans="1:8" ht="31.5" x14ac:dyDescent="0.25">
      <c r="A15" s="299">
        <f t="shared" si="2"/>
        <v>10</v>
      </c>
      <c r="B15" s="332" t="s">
        <v>1103</v>
      </c>
      <c r="C15" s="554">
        <v>127112.18</v>
      </c>
      <c r="D15" s="554">
        <v>38454.79</v>
      </c>
      <c r="E15" s="554">
        <v>110647.72</v>
      </c>
      <c r="F15" s="554">
        <v>42737.62</v>
      </c>
      <c r="G15" s="552">
        <f t="shared" si="1"/>
        <v>-16464.459999999992</v>
      </c>
      <c r="H15" s="553">
        <f t="shared" si="1"/>
        <v>4282.8300000000017</v>
      </c>
    </row>
    <row r="16" spans="1:8" x14ac:dyDescent="0.25">
      <c r="A16" s="32">
        <f t="shared" si="2"/>
        <v>11</v>
      </c>
      <c r="B16" s="352" t="s">
        <v>28</v>
      </c>
      <c r="C16" s="554">
        <v>20482.150000000001</v>
      </c>
      <c r="D16" s="554">
        <v>101513.61</v>
      </c>
      <c r="E16" s="554">
        <v>19113.650000000001</v>
      </c>
      <c r="F16" s="554">
        <v>83633.039999999994</v>
      </c>
      <c r="G16" s="552">
        <f t="shared" si="1"/>
        <v>-1368.5</v>
      </c>
      <c r="H16" s="553">
        <f t="shared" si="1"/>
        <v>-17880.570000000007</v>
      </c>
    </row>
    <row r="17" spans="1:8" x14ac:dyDescent="0.25">
      <c r="A17" s="32">
        <f t="shared" si="2"/>
        <v>12</v>
      </c>
      <c r="B17" s="352" t="s">
        <v>1073</v>
      </c>
      <c r="C17" s="554"/>
      <c r="D17" s="554"/>
      <c r="E17" s="554"/>
      <c r="F17" s="554"/>
      <c r="G17" s="552">
        <f t="shared" si="1"/>
        <v>0</v>
      </c>
      <c r="H17" s="553">
        <f t="shared" si="1"/>
        <v>0</v>
      </c>
    </row>
    <row r="18" spans="1:8" x14ac:dyDescent="0.25">
      <c r="A18" s="32">
        <f t="shared" si="2"/>
        <v>13</v>
      </c>
      <c r="B18" s="352" t="s">
        <v>1074</v>
      </c>
      <c r="C18" s="554">
        <v>103219.42</v>
      </c>
      <c r="D18" s="554">
        <v>33900.449999999997</v>
      </c>
      <c r="E18" s="554">
        <v>103019.57</v>
      </c>
      <c r="F18" s="554">
        <v>57330.52</v>
      </c>
      <c r="G18" s="552">
        <f t="shared" si="1"/>
        <v>-199.84999999999127</v>
      </c>
      <c r="H18" s="553">
        <f t="shared" si="1"/>
        <v>23430.07</v>
      </c>
    </row>
    <row r="19" spans="1:8" x14ac:dyDescent="0.25">
      <c r="A19" s="32">
        <f t="shared" si="2"/>
        <v>14</v>
      </c>
      <c r="B19" s="352" t="s">
        <v>343</v>
      </c>
      <c r="C19" s="554">
        <v>2874.66</v>
      </c>
      <c r="D19" s="554"/>
      <c r="E19" s="554">
        <v>6185.43</v>
      </c>
      <c r="F19" s="554">
        <v>1675.7</v>
      </c>
      <c r="G19" s="552">
        <f t="shared" si="1"/>
        <v>3310.7700000000004</v>
      </c>
      <c r="H19" s="553">
        <f t="shared" si="1"/>
        <v>1675.7</v>
      </c>
    </row>
    <row r="20" spans="1:8" x14ac:dyDescent="0.25">
      <c r="A20" s="32">
        <f t="shared" si="2"/>
        <v>15</v>
      </c>
      <c r="B20" s="352" t="s">
        <v>344</v>
      </c>
      <c r="C20" s="554"/>
      <c r="D20" s="554"/>
      <c r="E20" s="554"/>
      <c r="F20" s="554"/>
      <c r="G20" s="552">
        <f t="shared" si="1"/>
        <v>0</v>
      </c>
      <c r="H20" s="553">
        <f t="shared" si="1"/>
        <v>0</v>
      </c>
    </row>
    <row r="21" spans="1:8" x14ac:dyDescent="0.25">
      <c r="A21" s="32">
        <f t="shared" si="2"/>
        <v>16</v>
      </c>
      <c r="B21" s="352" t="s">
        <v>831</v>
      </c>
      <c r="C21" s="62">
        <f>SUM(C22:C23)</f>
        <v>1159.5999999999999</v>
      </c>
      <c r="D21" s="62">
        <f t="shared" ref="D21:F21" si="4">SUM(D22:D23)</f>
        <v>21.74</v>
      </c>
      <c r="E21" s="62">
        <f t="shared" si="4"/>
        <v>1156.22</v>
      </c>
      <c r="F21" s="62">
        <f t="shared" si="4"/>
        <v>18.309999999999999</v>
      </c>
      <c r="G21" s="552">
        <f t="shared" si="1"/>
        <v>-3.3799999999998818</v>
      </c>
      <c r="H21" s="553">
        <f t="shared" si="1"/>
        <v>-3.4299999999999997</v>
      </c>
    </row>
    <row r="22" spans="1:8" x14ac:dyDescent="0.25">
      <c r="A22" s="32">
        <f t="shared" si="2"/>
        <v>17</v>
      </c>
      <c r="B22" s="332" t="s">
        <v>103</v>
      </c>
      <c r="C22" s="554"/>
      <c r="D22" s="554"/>
      <c r="E22" s="554"/>
      <c r="F22" s="554"/>
      <c r="G22" s="552">
        <f t="shared" si="1"/>
        <v>0</v>
      </c>
      <c r="H22" s="553">
        <f t="shared" si="1"/>
        <v>0</v>
      </c>
    </row>
    <row r="23" spans="1:8" x14ac:dyDescent="0.25">
      <c r="A23" s="32">
        <f t="shared" si="2"/>
        <v>18</v>
      </c>
      <c r="B23" s="332" t="s">
        <v>104</v>
      </c>
      <c r="C23" s="554">
        <v>1159.5999999999999</v>
      </c>
      <c r="D23" s="554">
        <v>21.74</v>
      </c>
      <c r="E23" s="554">
        <v>1156.22</v>
      </c>
      <c r="F23" s="555">
        <v>18.309999999999999</v>
      </c>
      <c r="G23" s="552">
        <f t="shared" si="1"/>
        <v>-3.3799999999998818</v>
      </c>
      <c r="H23" s="553">
        <f t="shared" si="1"/>
        <v>-3.4299999999999997</v>
      </c>
    </row>
    <row r="24" spans="1:8" x14ac:dyDescent="0.25">
      <c r="A24" s="32">
        <f t="shared" si="2"/>
        <v>19</v>
      </c>
      <c r="B24" s="352" t="s">
        <v>345</v>
      </c>
      <c r="C24" s="554">
        <v>49.29</v>
      </c>
      <c r="D24" s="554"/>
      <c r="E24" s="554">
        <v>132.25</v>
      </c>
      <c r="F24" s="554"/>
      <c r="G24" s="552">
        <f t="shared" si="1"/>
        <v>82.960000000000008</v>
      </c>
      <c r="H24" s="553">
        <f t="shared" si="1"/>
        <v>0</v>
      </c>
    </row>
    <row r="25" spans="1:8" x14ac:dyDescent="0.25">
      <c r="A25" s="32">
        <f t="shared" si="2"/>
        <v>20</v>
      </c>
      <c r="B25" s="439" t="s">
        <v>1062</v>
      </c>
      <c r="C25" s="62">
        <f>C26+C27+C28+C29</f>
        <v>2309167.2599999998</v>
      </c>
      <c r="D25" s="62">
        <f t="shared" ref="D25:F25" si="5">D26+D27+D28+D29</f>
        <v>0</v>
      </c>
      <c r="E25" s="62">
        <f t="shared" si="5"/>
        <v>1915453.97</v>
      </c>
      <c r="F25" s="62">
        <f t="shared" si="5"/>
        <v>0</v>
      </c>
      <c r="G25" s="552">
        <f t="shared" ref="G25:G34" si="6">E25-C25</f>
        <v>-393713.2899999998</v>
      </c>
      <c r="H25" s="553">
        <f t="shared" ref="H25:H34" si="7">F25-D25</f>
        <v>0</v>
      </c>
    </row>
    <row r="26" spans="1:8" x14ac:dyDescent="0.25">
      <c r="A26" s="32">
        <f t="shared" si="2"/>
        <v>21</v>
      </c>
      <c r="B26" s="437" t="s">
        <v>1061</v>
      </c>
      <c r="C26" s="554">
        <v>347555.03</v>
      </c>
      <c r="D26" s="554"/>
      <c r="E26" s="554">
        <v>345441.5</v>
      </c>
      <c r="F26" s="554"/>
      <c r="G26" s="552">
        <f t="shared" si="6"/>
        <v>-2113.5300000000279</v>
      </c>
      <c r="H26" s="553">
        <f t="shared" si="7"/>
        <v>0</v>
      </c>
    </row>
    <row r="27" spans="1:8" x14ac:dyDescent="0.25">
      <c r="A27" s="32">
        <f t="shared" si="2"/>
        <v>22</v>
      </c>
      <c r="B27" s="437" t="s">
        <v>1053</v>
      </c>
      <c r="C27" s="554">
        <v>499.5</v>
      </c>
      <c r="D27" s="554"/>
      <c r="E27" s="554">
        <v>3850</v>
      </c>
      <c r="F27" s="554"/>
      <c r="G27" s="552">
        <f t="shared" si="6"/>
        <v>3350.5</v>
      </c>
      <c r="H27" s="553">
        <f t="shared" si="7"/>
        <v>0</v>
      </c>
    </row>
    <row r="28" spans="1:8" x14ac:dyDescent="0.25">
      <c r="A28" s="32">
        <f t="shared" si="2"/>
        <v>23</v>
      </c>
      <c r="B28" s="437" t="s">
        <v>1054</v>
      </c>
      <c r="C28" s="554">
        <v>1961112.73</v>
      </c>
      <c r="D28" s="554"/>
      <c r="E28" s="554">
        <v>1565830.47</v>
      </c>
      <c r="F28" s="554"/>
      <c r="G28" s="552">
        <f t="shared" si="6"/>
        <v>-395282.26</v>
      </c>
      <c r="H28" s="553">
        <f t="shared" si="7"/>
        <v>0</v>
      </c>
    </row>
    <row r="29" spans="1:8" x14ac:dyDescent="0.25">
      <c r="A29" s="32">
        <f t="shared" si="2"/>
        <v>24</v>
      </c>
      <c r="B29" s="437" t="s">
        <v>1055</v>
      </c>
      <c r="C29" s="554"/>
      <c r="D29" s="554"/>
      <c r="E29" s="554">
        <v>332</v>
      </c>
      <c r="F29" s="554"/>
      <c r="G29" s="552">
        <f t="shared" si="6"/>
        <v>332</v>
      </c>
      <c r="H29" s="553">
        <f t="shared" si="7"/>
        <v>0</v>
      </c>
    </row>
    <row r="30" spans="1:8" x14ac:dyDescent="0.25">
      <c r="A30" s="32">
        <f t="shared" si="2"/>
        <v>25</v>
      </c>
      <c r="B30" s="436" t="s">
        <v>1072</v>
      </c>
      <c r="C30" s="62">
        <f>SUM(C31:C36)</f>
        <v>334290.99000000005</v>
      </c>
      <c r="D30" s="62">
        <f t="shared" ref="D30:F30" si="8">SUM(D31:D36)</f>
        <v>0</v>
      </c>
      <c r="E30" s="62">
        <f t="shared" si="8"/>
        <v>213160.16</v>
      </c>
      <c r="F30" s="62">
        <f t="shared" si="8"/>
        <v>0</v>
      </c>
      <c r="G30" s="552">
        <f t="shared" si="6"/>
        <v>-121130.83000000005</v>
      </c>
      <c r="H30" s="553">
        <f t="shared" si="7"/>
        <v>0</v>
      </c>
    </row>
    <row r="31" spans="1:8" x14ac:dyDescent="0.25">
      <c r="A31" s="32">
        <f t="shared" si="2"/>
        <v>26</v>
      </c>
      <c r="B31" s="438" t="s">
        <v>1056</v>
      </c>
      <c r="C31" s="554">
        <v>264041.26</v>
      </c>
      <c r="D31" s="554"/>
      <c r="E31" s="554">
        <v>179813.07</v>
      </c>
      <c r="F31" s="554"/>
      <c r="G31" s="552">
        <f t="shared" si="6"/>
        <v>-84228.19</v>
      </c>
      <c r="H31" s="553">
        <f t="shared" si="7"/>
        <v>0</v>
      </c>
    </row>
    <row r="32" spans="1:8" x14ac:dyDescent="0.25">
      <c r="A32" s="32">
        <f t="shared" si="2"/>
        <v>27</v>
      </c>
      <c r="B32" s="438" t="s">
        <v>1060</v>
      </c>
      <c r="C32" s="554">
        <v>58370.45</v>
      </c>
      <c r="D32" s="554"/>
      <c r="E32" s="554">
        <v>25701.439999999999</v>
      </c>
      <c r="F32" s="554"/>
      <c r="G32" s="552">
        <f t="shared" si="6"/>
        <v>-32669.01</v>
      </c>
      <c r="H32" s="553">
        <f t="shared" si="7"/>
        <v>0</v>
      </c>
    </row>
    <row r="33" spans="1:8" x14ac:dyDescent="0.25">
      <c r="A33" s="32">
        <f t="shared" si="2"/>
        <v>28</v>
      </c>
      <c r="B33" s="438" t="s">
        <v>1057</v>
      </c>
      <c r="C33" s="554">
        <v>6137.58</v>
      </c>
      <c r="D33" s="554"/>
      <c r="E33" s="554">
        <v>3710</v>
      </c>
      <c r="F33" s="554"/>
      <c r="G33" s="552">
        <f t="shared" si="6"/>
        <v>-2427.58</v>
      </c>
      <c r="H33" s="553">
        <f t="shared" si="7"/>
        <v>0</v>
      </c>
    </row>
    <row r="34" spans="1:8" x14ac:dyDescent="0.25">
      <c r="A34" s="32">
        <f t="shared" si="2"/>
        <v>29</v>
      </c>
      <c r="B34" s="438" t="s">
        <v>1189</v>
      </c>
      <c r="C34" s="554">
        <v>3199.7</v>
      </c>
      <c r="D34" s="554"/>
      <c r="E34" s="554">
        <v>2253.25</v>
      </c>
      <c r="F34" s="554"/>
      <c r="G34" s="552">
        <f t="shared" si="6"/>
        <v>-946.44999999999982</v>
      </c>
      <c r="H34" s="553">
        <f t="shared" si="7"/>
        <v>0</v>
      </c>
    </row>
    <row r="35" spans="1:8" x14ac:dyDescent="0.25">
      <c r="A35" s="32">
        <f t="shared" si="2"/>
        <v>30</v>
      </c>
      <c r="B35" s="438" t="s">
        <v>1058</v>
      </c>
      <c r="C35" s="554">
        <v>2143.5</v>
      </c>
      <c r="D35" s="554"/>
      <c r="E35" s="554">
        <v>1682.4</v>
      </c>
      <c r="F35" s="554"/>
      <c r="G35" s="62">
        <f t="shared" ref="G35:G36" si="9">G36+G37+G38+G39</f>
        <v>-437743.22000000003</v>
      </c>
      <c r="H35" s="148">
        <f t="shared" ref="H35:H36" si="10">H36+H37+H38+H39</f>
        <v>19442.5</v>
      </c>
    </row>
    <row r="36" spans="1:8" ht="31.5" x14ac:dyDescent="0.25">
      <c r="A36" s="32">
        <f t="shared" si="2"/>
        <v>31</v>
      </c>
      <c r="B36" s="438" t="s">
        <v>1059</v>
      </c>
      <c r="C36" s="554">
        <v>398.5</v>
      </c>
      <c r="D36" s="554"/>
      <c r="E36" s="554"/>
      <c r="F36" s="554"/>
      <c r="G36" s="62">
        <f t="shared" si="9"/>
        <v>-218871.61000000002</v>
      </c>
      <c r="H36" s="148">
        <f t="shared" si="10"/>
        <v>9721.25</v>
      </c>
    </row>
    <row r="37" spans="1:8" s="435" customFormat="1" ht="15.75" customHeight="1" x14ac:dyDescent="0.3">
      <c r="A37" s="32">
        <f t="shared" si="2"/>
        <v>32</v>
      </c>
      <c r="B37" s="436" t="s">
        <v>1149</v>
      </c>
      <c r="C37" s="556">
        <f>SUM(C38:C48)</f>
        <v>800180.88</v>
      </c>
      <c r="D37" s="556">
        <f t="shared" ref="D37:F37" si="11">SUM(D38:D48)</f>
        <v>30766.61</v>
      </c>
      <c r="E37" s="556">
        <f t="shared" si="11"/>
        <v>608316.24</v>
      </c>
      <c r="F37" s="556">
        <f t="shared" si="11"/>
        <v>40487.86</v>
      </c>
      <c r="G37" s="556">
        <f t="shared" ref="G37:H37" si="12">SUM(G38:G48)</f>
        <v>-198110.38</v>
      </c>
      <c r="H37" s="557">
        <f t="shared" si="12"/>
        <v>9721.25</v>
      </c>
    </row>
    <row r="38" spans="1:8" x14ac:dyDescent="0.25">
      <c r="A38" s="32">
        <f t="shared" si="2"/>
        <v>33</v>
      </c>
      <c r="B38" s="332" t="s">
        <v>105</v>
      </c>
      <c r="C38" s="554"/>
      <c r="D38" s="554"/>
      <c r="E38" s="554">
        <v>132.80000000000001</v>
      </c>
      <c r="F38" s="554"/>
      <c r="G38" s="552">
        <f t="shared" si="1"/>
        <v>132.80000000000001</v>
      </c>
      <c r="H38" s="553">
        <f t="shared" si="1"/>
        <v>0</v>
      </c>
    </row>
    <row r="39" spans="1:8" x14ac:dyDescent="0.25">
      <c r="A39" s="32">
        <f t="shared" si="2"/>
        <v>34</v>
      </c>
      <c r="B39" s="332" t="s">
        <v>1105</v>
      </c>
      <c r="C39" s="554">
        <v>37987.620000000003</v>
      </c>
      <c r="D39" s="554"/>
      <c r="E39" s="554">
        <v>17093.59</v>
      </c>
      <c r="F39" s="554"/>
      <c r="G39" s="552">
        <f t="shared" si="1"/>
        <v>-20894.030000000002</v>
      </c>
      <c r="H39" s="553">
        <f t="shared" si="1"/>
        <v>0</v>
      </c>
    </row>
    <row r="40" spans="1:8" x14ac:dyDescent="0.25">
      <c r="A40" s="32">
        <f t="shared" si="2"/>
        <v>35</v>
      </c>
      <c r="B40" s="332" t="s">
        <v>106</v>
      </c>
      <c r="C40" s="554"/>
      <c r="D40" s="554"/>
      <c r="E40" s="554"/>
      <c r="F40" s="554"/>
      <c r="G40" s="552">
        <f t="shared" si="1"/>
        <v>0</v>
      </c>
      <c r="H40" s="553">
        <f t="shared" si="1"/>
        <v>0</v>
      </c>
    </row>
    <row r="41" spans="1:8" x14ac:dyDescent="0.25">
      <c r="A41" s="32">
        <f t="shared" si="2"/>
        <v>36</v>
      </c>
      <c r="B41" s="332" t="s">
        <v>107</v>
      </c>
      <c r="C41" s="554"/>
      <c r="D41" s="554"/>
      <c r="E41" s="554"/>
      <c r="F41" s="554"/>
      <c r="G41" s="552">
        <f t="shared" si="1"/>
        <v>0</v>
      </c>
      <c r="H41" s="553">
        <f t="shared" si="1"/>
        <v>0</v>
      </c>
    </row>
    <row r="42" spans="1:8" x14ac:dyDescent="0.25">
      <c r="A42" s="32">
        <f t="shared" si="2"/>
        <v>37</v>
      </c>
      <c r="B42" s="332" t="s">
        <v>108</v>
      </c>
      <c r="C42" s="554"/>
      <c r="D42" s="554"/>
      <c r="E42" s="554"/>
      <c r="F42" s="554"/>
      <c r="G42" s="552">
        <f t="shared" si="1"/>
        <v>0</v>
      </c>
      <c r="H42" s="553">
        <f t="shared" si="1"/>
        <v>0</v>
      </c>
    </row>
    <row r="43" spans="1:8" x14ac:dyDescent="0.25">
      <c r="A43" s="32">
        <f t="shared" si="2"/>
        <v>38</v>
      </c>
      <c r="B43" s="332" t="s">
        <v>109</v>
      </c>
      <c r="C43" s="554"/>
      <c r="D43" s="554"/>
      <c r="E43" s="554"/>
      <c r="F43" s="554"/>
      <c r="G43" s="552">
        <f t="shared" si="1"/>
        <v>0</v>
      </c>
      <c r="H43" s="553">
        <f t="shared" si="1"/>
        <v>0</v>
      </c>
    </row>
    <row r="44" spans="1:8" x14ac:dyDescent="0.25">
      <c r="A44" s="32">
        <f t="shared" si="2"/>
        <v>39</v>
      </c>
      <c r="B44" s="332" t="s">
        <v>110</v>
      </c>
      <c r="C44" s="554">
        <v>255136.35</v>
      </c>
      <c r="D44" s="554"/>
      <c r="E44" s="554">
        <v>282527.46999999997</v>
      </c>
      <c r="F44" s="554"/>
      <c r="G44" s="552">
        <f t="shared" si="1"/>
        <v>27391.119999999966</v>
      </c>
      <c r="H44" s="553">
        <f t="shared" si="1"/>
        <v>0</v>
      </c>
    </row>
    <row r="45" spans="1:8" x14ac:dyDescent="0.25">
      <c r="A45" s="32">
        <f t="shared" si="2"/>
        <v>40</v>
      </c>
      <c r="B45" s="354" t="s">
        <v>812</v>
      </c>
      <c r="C45" s="554"/>
      <c r="D45" s="554"/>
      <c r="E45" s="554"/>
      <c r="F45" s="554"/>
      <c r="G45" s="552">
        <f t="shared" si="1"/>
        <v>0</v>
      </c>
      <c r="H45" s="553">
        <f t="shared" si="1"/>
        <v>0</v>
      </c>
    </row>
    <row r="46" spans="1:8" x14ac:dyDescent="0.25">
      <c r="A46" s="32">
        <f t="shared" si="2"/>
        <v>41</v>
      </c>
      <c r="B46" s="332" t="s">
        <v>111</v>
      </c>
      <c r="C46" s="554"/>
      <c r="D46" s="554"/>
      <c r="E46" s="554"/>
      <c r="F46" s="554"/>
      <c r="G46" s="552">
        <f t="shared" si="1"/>
        <v>0</v>
      </c>
      <c r="H46" s="553">
        <f t="shared" si="1"/>
        <v>0</v>
      </c>
    </row>
    <row r="47" spans="1:8" x14ac:dyDescent="0.25">
      <c r="A47" s="32">
        <f t="shared" si="2"/>
        <v>42</v>
      </c>
      <c r="B47" s="332" t="s">
        <v>1106</v>
      </c>
      <c r="C47" s="554">
        <v>6314.75</v>
      </c>
      <c r="D47" s="554"/>
      <c r="E47" s="554">
        <v>12560.49</v>
      </c>
      <c r="F47" s="554"/>
      <c r="G47" s="552"/>
      <c r="H47" s="553"/>
    </row>
    <row r="48" spans="1:8" ht="31.5" x14ac:dyDescent="0.25">
      <c r="A48" s="32">
        <f t="shared" si="2"/>
        <v>43</v>
      </c>
      <c r="B48" s="353" t="s">
        <v>1190</v>
      </c>
      <c r="C48" s="554">
        <v>500742.16</v>
      </c>
      <c r="D48" s="554">
        <v>30766.61</v>
      </c>
      <c r="E48" s="554">
        <v>296001.89</v>
      </c>
      <c r="F48" s="554">
        <v>40487.86</v>
      </c>
      <c r="G48" s="552">
        <f t="shared" si="1"/>
        <v>-204740.26999999996</v>
      </c>
      <c r="H48" s="553">
        <f t="shared" si="1"/>
        <v>9721.25</v>
      </c>
    </row>
    <row r="49" spans="1:9" x14ac:dyDescent="0.25">
      <c r="A49" s="32">
        <f t="shared" si="2"/>
        <v>44</v>
      </c>
      <c r="B49" s="352" t="s">
        <v>353</v>
      </c>
      <c r="C49" s="554">
        <v>4750</v>
      </c>
      <c r="D49" s="554"/>
      <c r="E49" s="554"/>
      <c r="F49" s="554"/>
      <c r="G49" s="552">
        <f t="shared" si="1"/>
        <v>-4750</v>
      </c>
      <c r="H49" s="553">
        <f t="shared" si="1"/>
        <v>0</v>
      </c>
    </row>
    <row r="50" spans="1:9" x14ac:dyDescent="0.25">
      <c r="A50" s="32">
        <f t="shared" si="2"/>
        <v>45</v>
      </c>
      <c r="B50" s="352" t="s">
        <v>144</v>
      </c>
      <c r="C50" s="554"/>
      <c r="D50" s="554"/>
      <c r="E50" s="554"/>
      <c r="F50" s="554"/>
      <c r="G50" s="552">
        <f t="shared" si="1"/>
        <v>0</v>
      </c>
      <c r="H50" s="553">
        <f t="shared" si="1"/>
        <v>0</v>
      </c>
    </row>
    <row r="51" spans="1:9" x14ac:dyDescent="0.25">
      <c r="A51" s="32">
        <f t="shared" si="2"/>
        <v>46</v>
      </c>
      <c r="B51" s="352" t="s">
        <v>141</v>
      </c>
      <c r="C51" s="554"/>
      <c r="D51" s="554"/>
      <c r="E51" s="554"/>
      <c r="F51" s="554"/>
      <c r="G51" s="552">
        <f t="shared" si="1"/>
        <v>0</v>
      </c>
      <c r="H51" s="553">
        <f t="shared" si="1"/>
        <v>0</v>
      </c>
    </row>
    <row r="52" spans="1:9" x14ac:dyDescent="0.25">
      <c r="A52" s="32">
        <f t="shared" si="2"/>
        <v>47</v>
      </c>
      <c r="B52" s="352" t="s">
        <v>330</v>
      </c>
      <c r="C52" s="554"/>
      <c r="D52" s="554"/>
      <c r="E52" s="554"/>
      <c r="F52" s="554"/>
      <c r="G52" s="552">
        <f t="shared" si="1"/>
        <v>0</v>
      </c>
      <c r="H52" s="553">
        <f t="shared" si="1"/>
        <v>0</v>
      </c>
    </row>
    <row r="53" spans="1:9" x14ac:dyDescent="0.25">
      <c r="A53" s="32">
        <f t="shared" si="2"/>
        <v>48</v>
      </c>
      <c r="B53" s="352" t="s">
        <v>265</v>
      </c>
      <c r="C53" s="554"/>
      <c r="D53" s="554"/>
      <c r="E53" s="554"/>
      <c r="F53" s="554"/>
      <c r="G53" s="552">
        <f t="shared" si="1"/>
        <v>0</v>
      </c>
      <c r="H53" s="553">
        <f t="shared" si="1"/>
        <v>0</v>
      </c>
    </row>
    <row r="54" spans="1:9" ht="18.75" x14ac:dyDescent="0.25">
      <c r="A54" s="32">
        <f t="shared" si="2"/>
        <v>49</v>
      </c>
      <c r="B54" s="352" t="s">
        <v>1148</v>
      </c>
      <c r="C54" s="558">
        <f>SUM(C55:C59)</f>
        <v>82797.55</v>
      </c>
      <c r="D54" s="558">
        <f t="shared" ref="D54:F54" si="13">SUM(D55:D59)</f>
        <v>0</v>
      </c>
      <c r="E54" s="558">
        <f t="shared" si="13"/>
        <v>77458.11</v>
      </c>
      <c r="F54" s="558">
        <f t="shared" si="13"/>
        <v>0</v>
      </c>
      <c r="G54" s="552">
        <f t="shared" si="1"/>
        <v>-5339.4400000000023</v>
      </c>
      <c r="H54" s="553">
        <f t="shared" si="1"/>
        <v>0</v>
      </c>
      <c r="I54" s="460"/>
    </row>
    <row r="55" spans="1:9" x14ac:dyDescent="0.25">
      <c r="A55" s="32">
        <f t="shared" si="2"/>
        <v>50</v>
      </c>
      <c r="B55" s="332" t="s">
        <v>243</v>
      </c>
      <c r="C55" s="554"/>
      <c r="D55" s="559" t="s">
        <v>321</v>
      </c>
      <c r="E55" s="554"/>
      <c r="F55" s="559" t="s">
        <v>321</v>
      </c>
      <c r="G55" s="552">
        <f t="shared" si="1"/>
        <v>0</v>
      </c>
      <c r="H55" s="553" t="s">
        <v>321</v>
      </c>
    </row>
    <row r="56" spans="1:9" x14ac:dyDescent="0.25">
      <c r="A56" s="32">
        <f t="shared" si="2"/>
        <v>51</v>
      </c>
      <c r="B56" s="332" t="s">
        <v>112</v>
      </c>
      <c r="C56" s="554">
        <v>74237</v>
      </c>
      <c r="D56" s="559" t="s">
        <v>321</v>
      </c>
      <c r="E56" s="554">
        <v>67468</v>
      </c>
      <c r="F56" s="559" t="s">
        <v>321</v>
      </c>
      <c r="G56" s="552">
        <f t="shared" si="1"/>
        <v>-6769</v>
      </c>
      <c r="H56" s="553" t="s">
        <v>321</v>
      </c>
    </row>
    <row r="57" spans="1:9" ht="31.5" x14ac:dyDescent="0.25">
      <c r="A57" s="32">
        <f t="shared" si="2"/>
        <v>52</v>
      </c>
      <c r="B57" s="353" t="s">
        <v>885</v>
      </c>
      <c r="C57" s="554"/>
      <c r="D57" s="559" t="s">
        <v>321</v>
      </c>
      <c r="E57" s="554"/>
      <c r="F57" s="559" t="s">
        <v>321</v>
      </c>
      <c r="G57" s="552">
        <f t="shared" si="1"/>
        <v>0</v>
      </c>
      <c r="H57" s="553" t="s">
        <v>321</v>
      </c>
    </row>
    <row r="58" spans="1:9" ht="18.75" x14ac:dyDescent="0.25">
      <c r="A58" s="32">
        <f t="shared" si="2"/>
        <v>53</v>
      </c>
      <c r="B58" s="332" t="s">
        <v>832</v>
      </c>
      <c r="C58" s="554"/>
      <c r="D58" s="559" t="s">
        <v>321</v>
      </c>
      <c r="E58" s="554"/>
      <c r="F58" s="559" t="s">
        <v>321</v>
      </c>
      <c r="G58" s="552">
        <f t="shared" si="1"/>
        <v>0</v>
      </c>
      <c r="H58" s="553" t="s">
        <v>321</v>
      </c>
    </row>
    <row r="59" spans="1:9" x14ac:dyDescent="0.25">
      <c r="A59" s="32">
        <f t="shared" si="2"/>
        <v>54</v>
      </c>
      <c r="B59" s="332" t="s">
        <v>879</v>
      </c>
      <c r="C59" s="554">
        <v>8560.5499999999993</v>
      </c>
      <c r="D59" s="559" t="s">
        <v>321</v>
      </c>
      <c r="E59" s="554">
        <v>9990.11</v>
      </c>
      <c r="F59" s="559" t="s">
        <v>321</v>
      </c>
      <c r="G59" s="552">
        <f t="shared" si="1"/>
        <v>1429.5600000000013</v>
      </c>
      <c r="H59" s="553" t="s">
        <v>321</v>
      </c>
    </row>
    <row r="60" spans="1:9" x14ac:dyDescent="0.25">
      <c r="A60" s="32">
        <f t="shared" si="2"/>
        <v>55</v>
      </c>
      <c r="B60" s="352" t="s">
        <v>354</v>
      </c>
      <c r="C60" s="554"/>
      <c r="D60" s="554"/>
      <c r="E60" s="554"/>
      <c r="F60" s="554"/>
      <c r="G60" s="552">
        <f t="shared" si="1"/>
        <v>0</v>
      </c>
      <c r="H60" s="553">
        <f t="shared" si="1"/>
        <v>0</v>
      </c>
    </row>
    <row r="61" spans="1:9" x14ac:dyDescent="0.25">
      <c r="A61" s="32">
        <f t="shared" si="2"/>
        <v>56</v>
      </c>
      <c r="B61" s="352" t="s">
        <v>142</v>
      </c>
      <c r="C61" s="554">
        <v>79651.070000000007</v>
      </c>
      <c r="D61" s="554"/>
      <c r="E61" s="554">
        <v>69899.31</v>
      </c>
      <c r="F61" s="554"/>
      <c r="G61" s="552">
        <f t="shared" si="1"/>
        <v>-9751.7600000000093</v>
      </c>
      <c r="H61" s="553">
        <f t="shared" si="1"/>
        <v>0</v>
      </c>
    </row>
    <row r="62" spans="1:9" x14ac:dyDescent="0.25">
      <c r="A62" s="32">
        <f t="shared" si="2"/>
        <v>57</v>
      </c>
      <c r="B62" s="355" t="s">
        <v>145</v>
      </c>
      <c r="C62" s="554"/>
      <c r="D62" s="554"/>
      <c r="E62" s="554"/>
      <c r="F62" s="554"/>
      <c r="G62" s="552">
        <f t="shared" si="1"/>
        <v>0</v>
      </c>
      <c r="H62" s="553">
        <f t="shared" si="1"/>
        <v>0</v>
      </c>
    </row>
    <row r="63" spans="1:9" x14ac:dyDescent="0.25">
      <c r="A63" s="32">
        <f t="shared" si="2"/>
        <v>58</v>
      </c>
      <c r="B63" s="355" t="s">
        <v>1075</v>
      </c>
      <c r="C63" s="554"/>
      <c r="D63" s="554"/>
      <c r="E63" s="554"/>
      <c r="F63" s="554"/>
      <c r="G63" s="552">
        <f t="shared" ref="G63" si="14">E63-C63</f>
        <v>0</v>
      </c>
      <c r="H63" s="553">
        <f t="shared" ref="H63" si="15">F63-D63</f>
        <v>0</v>
      </c>
    </row>
    <row r="64" spans="1:9" x14ac:dyDescent="0.25">
      <c r="A64" s="32">
        <f t="shared" si="2"/>
        <v>59</v>
      </c>
      <c r="B64" s="356" t="s">
        <v>1076</v>
      </c>
      <c r="C64" s="554">
        <v>8111.24</v>
      </c>
      <c r="D64" s="554"/>
      <c r="E64" s="554">
        <v>4031.82</v>
      </c>
      <c r="F64" s="554"/>
      <c r="G64" s="552">
        <f>E64-C64</f>
        <v>-4079.4199999999996</v>
      </c>
      <c r="H64" s="553">
        <f t="shared" si="1"/>
        <v>0</v>
      </c>
    </row>
    <row r="65" spans="1:9" x14ac:dyDescent="0.25">
      <c r="A65" s="32">
        <f t="shared" si="2"/>
        <v>60</v>
      </c>
      <c r="B65" s="467" t="s">
        <v>1107</v>
      </c>
      <c r="C65" s="560"/>
      <c r="D65" s="560"/>
      <c r="E65" s="560"/>
      <c r="F65" s="560"/>
      <c r="G65" s="552">
        <f>E65-C65</f>
        <v>0</v>
      </c>
      <c r="H65" s="553">
        <f t="shared" ref="H65" si="16">F65-D65</f>
        <v>0</v>
      </c>
    </row>
    <row r="66" spans="1:9" x14ac:dyDescent="0.25">
      <c r="A66" s="32">
        <f t="shared" si="2"/>
        <v>61</v>
      </c>
      <c r="B66" s="352" t="s">
        <v>146</v>
      </c>
      <c r="C66" s="554">
        <v>23210827.989999998</v>
      </c>
      <c r="D66" s="554"/>
      <c r="E66" s="554">
        <v>23904453.469999999</v>
      </c>
      <c r="F66" s="554"/>
      <c r="G66" s="552">
        <f t="shared" si="1"/>
        <v>693625.48000000045</v>
      </c>
      <c r="H66" s="553">
        <f t="shared" si="1"/>
        <v>0</v>
      </c>
    </row>
    <row r="67" spans="1:9" x14ac:dyDescent="0.25">
      <c r="A67" s="32">
        <f t="shared" si="2"/>
        <v>62</v>
      </c>
      <c r="B67" s="357" t="s">
        <v>307</v>
      </c>
      <c r="C67" s="561"/>
      <c r="D67" s="561"/>
      <c r="E67" s="561"/>
      <c r="F67" s="561"/>
      <c r="G67" s="552">
        <f t="shared" si="1"/>
        <v>0</v>
      </c>
      <c r="H67" s="553">
        <f t="shared" si="1"/>
        <v>0</v>
      </c>
    </row>
    <row r="68" spans="1:9" x14ac:dyDescent="0.25">
      <c r="A68" s="32">
        <f t="shared" si="2"/>
        <v>63</v>
      </c>
      <c r="B68" s="357" t="s">
        <v>164</v>
      </c>
      <c r="C68" s="562">
        <v>652262.85</v>
      </c>
      <c r="D68" s="562"/>
      <c r="E68" s="562">
        <v>653959.82999999996</v>
      </c>
      <c r="F68" s="562"/>
      <c r="G68" s="552">
        <f t="shared" si="1"/>
        <v>1696.9799999999814</v>
      </c>
      <c r="H68" s="553">
        <f t="shared" si="1"/>
        <v>0</v>
      </c>
    </row>
    <row r="69" spans="1:9" s="137" customFormat="1" ht="45" thickBot="1" x14ac:dyDescent="0.3">
      <c r="A69" s="32">
        <f t="shared" si="2"/>
        <v>64</v>
      </c>
      <c r="B69" s="501" t="s">
        <v>1214</v>
      </c>
      <c r="C69" s="63">
        <f>C6+C11+C16+C17+C18+C19+C20+C21+C24+C25+C30+C37+C49+C50+C51+C52+C53+C54+C60+C61+C62+C63+C64+C65+C66</f>
        <v>28061925.729999997</v>
      </c>
      <c r="D69" s="63">
        <f t="shared" ref="D69:F69" si="17">D6+D11+D16+D17+D18+D19+D20+D21+D24+D25+D30+D37+D49+D50+D51+D52+D53+D54+D60+D61+D62+D63+D64+D65+D66</f>
        <v>269348.36</v>
      </c>
      <c r="E69" s="63">
        <f t="shared" si="17"/>
        <v>28004554.939999998</v>
      </c>
      <c r="F69" s="63">
        <f t="shared" si="17"/>
        <v>292882.34000000003</v>
      </c>
      <c r="G69" s="563">
        <f t="shared" si="1"/>
        <v>-57370.789999999106</v>
      </c>
      <c r="H69" s="564">
        <f t="shared" si="1"/>
        <v>23533.98000000004</v>
      </c>
      <c r="I69" s="229"/>
    </row>
    <row r="70" spans="1:9" ht="21" customHeight="1" x14ac:dyDescent="0.25">
      <c r="B70" s="3"/>
      <c r="C70" s="565"/>
      <c r="D70" s="566">
        <f>C69+D69</f>
        <v>28331274.089999996</v>
      </c>
      <c r="E70" s="567"/>
      <c r="F70" s="566">
        <f>E69+F69</f>
        <v>28297437.279999997</v>
      </c>
      <c r="G70" s="565"/>
      <c r="H70" s="565"/>
    </row>
    <row r="71" spans="1:9" x14ac:dyDescent="0.25">
      <c r="A71" s="682" t="s">
        <v>1104</v>
      </c>
      <c r="B71" s="683"/>
      <c r="C71" s="683"/>
      <c r="D71" s="683"/>
      <c r="E71" s="683"/>
      <c r="F71" s="683"/>
      <c r="G71" s="683"/>
      <c r="H71" s="684"/>
    </row>
    <row r="72" spans="1:9" ht="30.75" customHeight="1" x14ac:dyDescent="0.25">
      <c r="A72" s="685" t="s">
        <v>244</v>
      </c>
      <c r="B72" s="686"/>
      <c r="C72" s="686"/>
      <c r="D72" s="686"/>
      <c r="E72" s="686"/>
      <c r="F72" s="686"/>
      <c r="G72" s="686"/>
      <c r="H72" s="687"/>
    </row>
    <row r="74" spans="1:9" x14ac:dyDescent="0.25">
      <c r="C74" s="526"/>
    </row>
    <row r="75" spans="1:9" ht="18.75" customHeight="1" x14ac:dyDescent="0.25"/>
  </sheetData>
  <mergeCells count="9">
    <mergeCell ref="A71:H71"/>
    <mergeCell ref="A72:H72"/>
    <mergeCell ref="A1:H1"/>
    <mergeCell ref="A2:H2"/>
    <mergeCell ref="A3:A4"/>
    <mergeCell ref="B3:B4"/>
    <mergeCell ref="C3:D3"/>
    <mergeCell ref="E3:F3"/>
    <mergeCell ref="G3:H3"/>
  </mergeCells>
  <printOptions gridLines="1"/>
  <pageMargins left="0.51181102362204722" right="0.31496062992125984" top="0.43307086614173229" bottom="0.47244094488188981" header="0.39370078740157483" footer="0.23622047244094491"/>
  <pageSetup paperSize="9" scale="71" fitToWidth="2" fitToHeight="2" orientation="landscape" r:id="rId1"/>
  <headerFooter alignWithMargins="0">
    <oddFooter>&amp;C&amp;P z &amp;N</oddFooter>
  </headerFooter>
  <rowBreaks count="1" manualBreakCount="1">
    <brk id="4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zoomScaleNormal="100" workbookViewId="0">
      <selection activeCell="B30" sqref="B30"/>
    </sheetView>
  </sheetViews>
  <sheetFormatPr defaultRowHeight="15.75" x14ac:dyDescent="0.25"/>
  <cols>
    <col min="1" max="1" width="7.85546875" style="3" customWidth="1"/>
    <col min="2" max="2" width="89" style="6" customWidth="1"/>
    <col min="3" max="3" width="16.85546875" style="1" customWidth="1"/>
    <col min="4" max="4" width="17.28515625" style="1" customWidth="1"/>
    <col min="5" max="5" width="10" style="1" customWidth="1"/>
    <col min="6" max="9" width="9.140625" style="1"/>
    <col min="10" max="10" width="37" style="1" customWidth="1"/>
    <col min="11" max="16384" width="9.140625" style="1"/>
  </cols>
  <sheetData>
    <row r="1" spans="1:10" ht="45.75" customHeight="1" thickBot="1" x14ac:dyDescent="0.3">
      <c r="A1" s="676" t="s">
        <v>992</v>
      </c>
      <c r="B1" s="677"/>
      <c r="C1" s="677"/>
      <c r="D1" s="678"/>
    </row>
    <row r="2" spans="1:10" ht="37.5" customHeight="1" x14ac:dyDescent="0.25">
      <c r="A2" s="673" t="s">
        <v>1222</v>
      </c>
      <c r="B2" s="674"/>
      <c r="C2" s="674"/>
      <c r="D2" s="675"/>
    </row>
    <row r="3" spans="1:10" s="10" customFormat="1" ht="31.5" x14ac:dyDescent="0.25">
      <c r="A3" s="384" t="s">
        <v>209</v>
      </c>
      <c r="B3" s="386" t="s">
        <v>336</v>
      </c>
      <c r="C3" s="385">
        <v>2015</v>
      </c>
      <c r="D3" s="348">
        <v>2016</v>
      </c>
    </row>
    <row r="4" spans="1:10" s="10" customFormat="1" x14ac:dyDescent="0.25">
      <c r="A4" s="384"/>
      <c r="B4" s="386"/>
      <c r="C4" s="385" t="s">
        <v>290</v>
      </c>
      <c r="D4" s="348" t="s">
        <v>291</v>
      </c>
      <c r="F4" s="94"/>
    </row>
    <row r="5" spans="1:10" x14ac:dyDescent="0.25">
      <c r="A5" s="32">
        <v>1</v>
      </c>
      <c r="B5" s="352" t="s">
        <v>1110</v>
      </c>
      <c r="C5" s="50">
        <f>+SUM(C6:C10)</f>
        <v>2309167.2599999998</v>
      </c>
      <c r="D5" s="568">
        <f>+SUM(D6:D10)</f>
        <v>1915453.97</v>
      </c>
      <c r="E5" s="10"/>
      <c r="F5" s="366"/>
      <c r="G5" s="244"/>
      <c r="H5" s="244"/>
    </row>
    <row r="6" spans="1:10" x14ac:dyDescent="0.25">
      <c r="A6" s="32">
        <v>2</v>
      </c>
      <c r="B6" s="332" t="s">
        <v>934</v>
      </c>
      <c r="C6" s="52">
        <v>0</v>
      </c>
      <c r="D6" s="569">
        <v>332</v>
      </c>
      <c r="E6" s="364"/>
      <c r="F6" s="10"/>
      <c r="G6" s="244"/>
      <c r="J6" s="229"/>
    </row>
    <row r="7" spans="1:10" x14ac:dyDescent="0.25">
      <c r="A7" s="32">
        <v>3</v>
      </c>
      <c r="B7" s="332" t="s">
        <v>876</v>
      </c>
      <c r="C7" s="149">
        <v>347555.03</v>
      </c>
      <c r="D7" s="570">
        <v>345441.5</v>
      </c>
      <c r="G7" s="244"/>
    </row>
    <row r="8" spans="1:10" x14ac:dyDescent="0.25">
      <c r="A8" s="32">
        <v>4</v>
      </c>
      <c r="B8" s="332" t="s">
        <v>933</v>
      </c>
      <c r="C8" s="149">
        <v>499.5</v>
      </c>
      <c r="D8" s="570">
        <v>3850</v>
      </c>
      <c r="G8" s="244"/>
    </row>
    <row r="9" spans="1:10" x14ac:dyDescent="0.25">
      <c r="A9" s="241">
        <v>5</v>
      </c>
      <c r="B9" s="332" t="s">
        <v>877</v>
      </c>
      <c r="C9" s="149">
        <v>1961112.73</v>
      </c>
      <c r="D9" s="570">
        <v>1565830.47</v>
      </c>
      <c r="G9" s="244"/>
    </row>
    <row r="10" spans="1:10" ht="18.75" x14ac:dyDescent="0.25">
      <c r="A10" s="241">
        <v>6</v>
      </c>
      <c r="B10" s="332" t="s">
        <v>903</v>
      </c>
      <c r="C10" s="149">
        <v>0</v>
      </c>
      <c r="D10" s="570">
        <v>0</v>
      </c>
      <c r="G10" s="244"/>
    </row>
    <row r="11" spans="1:10" x14ac:dyDescent="0.25">
      <c r="A11" s="32">
        <v>7</v>
      </c>
      <c r="B11" s="65" t="s">
        <v>868</v>
      </c>
      <c r="C11" s="62">
        <f>SUM(C12:C17)</f>
        <v>334290.99000000005</v>
      </c>
      <c r="D11" s="571">
        <f>SUM(D12:D17)</f>
        <v>213160.16</v>
      </c>
    </row>
    <row r="12" spans="1:10" x14ac:dyDescent="0.25">
      <c r="A12" s="32">
        <v>8</v>
      </c>
      <c r="B12" s="46" t="s">
        <v>796</v>
      </c>
      <c r="C12" s="52">
        <v>264041.26</v>
      </c>
      <c r="D12" s="569">
        <v>179813.07</v>
      </c>
    </row>
    <row r="13" spans="1:10" x14ac:dyDescent="0.25">
      <c r="A13" s="32">
        <v>9</v>
      </c>
      <c r="B13" s="46" t="s">
        <v>797</v>
      </c>
      <c r="C13" s="52">
        <v>58370.45</v>
      </c>
      <c r="D13" s="569">
        <v>25701.439999999999</v>
      </c>
    </row>
    <row r="14" spans="1:10" x14ac:dyDescent="0.25">
      <c r="A14" s="32">
        <v>10</v>
      </c>
      <c r="B14" s="46" t="s">
        <v>798</v>
      </c>
      <c r="C14" s="52">
        <v>6137.58</v>
      </c>
      <c r="D14" s="569">
        <v>3710</v>
      </c>
      <c r="E14" s="229"/>
    </row>
    <row r="15" spans="1:10" x14ac:dyDescent="0.25">
      <c r="A15" s="32">
        <v>11</v>
      </c>
      <c r="B15" s="46" t="s">
        <v>1192</v>
      </c>
      <c r="C15" s="52">
        <v>3199.7</v>
      </c>
      <c r="D15" s="569">
        <v>2253.25</v>
      </c>
      <c r="E15" s="229"/>
    </row>
    <row r="16" spans="1:10" ht="31.5" x14ac:dyDescent="0.25">
      <c r="A16" s="32">
        <v>12</v>
      </c>
      <c r="B16" s="46" t="s">
        <v>900</v>
      </c>
      <c r="C16" s="52">
        <v>2143.5</v>
      </c>
      <c r="D16" s="569">
        <v>1682.4</v>
      </c>
      <c r="F16" s="240"/>
      <c r="G16" s="240"/>
      <c r="H16" s="240"/>
      <c r="J16" s="365"/>
    </row>
    <row r="17" spans="1:10" x14ac:dyDescent="0.25">
      <c r="A17" s="32">
        <v>13</v>
      </c>
      <c r="B17" s="46" t="s">
        <v>901</v>
      </c>
      <c r="C17" s="52">
        <v>398.5</v>
      </c>
      <c r="D17" s="569">
        <v>0</v>
      </c>
      <c r="F17" s="240"/>
      <c r="G17" s="240"/>
      <c r="H17" s="240"/>
      <c r="J17" s="365"/>
    </row>
    <row r="18" spans="1:10" x14ac:dyDescent="0.25">
      <c r="A18" s="32">
        <v>14</v>
      </c>
      <c r="B18" s="65" t="s">
        <v>250</v>
      </c>
      <c r="C18" s="62">
        <f>(C6+C7)*0.2</f>
        <v>69511.006000000008</v>
      </c>
      <c r="D18" s="571">
        <f>(D6+D7)*0.2</f>
        <v>69154.7</v>
      </c>
    </row>
    <row r="19" spans="1:10" ht="16.5" thickBot="1" x14ac:dyDescent="0.3">
      <c r="A19" s="33">
        <v>15</v>
      </c>
      <c r="B19" s="66" t="s">
        <v>342</v>
      </c>
      <c r="C19" s="572">
        <v>69511.009999999995</v>
      </c>
      <c r="D19" s="573">
        <v>69154.7</v>
      </c>
    </row>
    <row r="20" spans="1:10" x14ac:dyDescent="0.25">
      <c r="B20" s="9"/>
    </row>
    <row r="21" spans="1:10" ht="18.75" x14ac:dyDescent="0.25">
      <c r="A21" s="300"/>
      <c r="B21" s="368" t="s">
        <v>902</v>
      </c>
    </row>
    <row r="22" spans="1:10" x14ac:dyDescent="0.25">
      <c r="B22" s="359"/>
    </row>
    <row r="23" spans="1:10" x14ac:dyDescent="0.25">
      <c r="B23" s="359"/>
    </row>
    <row r="24" spans="1:10" x14ac:dyDescent="0.25">
      <c r="B24" s="9"/>
    </row>
    <row r="25" spans="1:10" x14ac:dyDescent="0.25">
      <c r="B25" s="9"/>
    </row>
    <row r="26" spans="1:10" x14ac:dyDescent="0.25">
      <c r="B26" s="9"/>
    </row>
    <row r="27" spans="1:10" x14ac:dyDescent="0.25">
      <c r="B27" s="9"/>
    </row>
    <row r="28" spans="1:10" x14ac:dyDescent="0.25">
      <c r="B28" s="9"/>
    </row>
  </sheetData>
  <mergeCells count="2">
    <mergeCell ref="A1:D1"/>
    <mergeCell ref="A2:D2"/>
  </mergeCells>
  <pageMargins left="0.70866141732283472" right="0.2" top="0.74803149606299213" bottom="0.74803149606299213" header="0.31496062992125984" footer="0.31496062992125984"/>
  <pageSetup paperSize="9" scale="9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M992"/>
  <sheetViews>
    <sheetView zoomScaleNormal="100" zoomScaleSheetLayoutView="80" workbookViewId="0">
      <pane xSplit="2" ySplit="5" topLeftCell="C93" activePane="bottomRight" state="frozen"/>
      <selection pane="topRight" activeCell="C1" sqref="C1"/>
      <selection pane="bottomLeft" activeCell="A6" sqref="A6"/>
      <selection pane="bottomRight" activeCell="D110" sqref="D110"/>
    </sheetView>
  </sheetViews>
  <sheetFormatPr defaultRowHeight="15.75" x14ac:dyDescent="0.25"/>
  <cols>
    <col min="1" max="1" width="8.42578125" style="3" customWidth="1"/>
    <col min="2" max="2" width="74.140625" style="136" customWidth="1"/>
    <col min="3" max="3" width="18" style="1" customWidth="1"/>
    <col min="4" max="7" width="17" style="1" customWidth="1"/>
    <col min="8" max="8" width="18" style="1" customWidth="1"/>
    <col min="9" max="16384" width="9.140625" style="1"/>
  </cols>
  <sheetData>
    <row r="1" spans="1:8" ht="35.1" customHeight="1" thickBot="1" x14ac:dyDescent="0.3">
      <c r="A1" s="697" t="s">
        <v>993</v>
      </c>
      <c r="B1" s="698"/>
      <c r="C1" s="698"/>
      <c r="D1" s="698"/>
      <c r="E1" s="698"/>
      <c r="F1" s="698"/>
      <c r="G1" s="698"/>
      <c r="H1" s="699"/>
    </row>
    <row r="2" spans="1:8" ht="32.450000000000003" customHeight="1" x14ac:dyDescent="0.25">
      <c r="A2" s="700" t="s">
        <v>1223</v>
      </c>
      <c r="B2" s="701"/>
      <c r="C2" s="701"/>
      <c r="D2" s="701"/>
      <c r="E2" s="701"/>
      <c r="F2" s="701"/>
      <c r="G2" s="701"/>
      <c r="H2" s="702"/>
    </row>
    <row r="3" spans="1:8" s="10" customFormat="1" ht="31.5" customHeight="1" x14ac:dyDescent="0.25">
      <c r="A3" s="691" t="s">
        <v>209</v>
      </c>
      <c r="B3" s="692" t="s">
        <v>336</v>
      </c>
      <c r="C3" s="703">
        <v>2015</v>
      </c>
      <c r="D3" s="703"/>
      <c r="E3" s="703">
        <v>2016</v>
      </c>
      <c r="F3" s="703"/>
      <c r="G3" s="694" t="s">
        <v>991</v>
      </c>
      <c r="H3" s="696"/>
    </row>
    <row r="4" spans="1:8" ht="31.5" customHeight="1" x14ac:dyDescent="0.25">
      <c r="A4" s="691"/>
      <c r="B4" s="693"/>
      <c r="C4" s="486" t="s">
        <v>337</v>
      </c>
      <c r="D4" s="486" t="s">
        <v>338</v>
      </c>
      <c r="E4" s="486" t="s">
        <v>337</v>
      </c>
      <c r="F4" s="486" t="s">
        <v>338</v>
      </c>
      <c r="G4" s="486" t="s">
        <v>337</v>
      </c>
      <c r="H4" s="487" t="s">
        <v>338</v>
      </c>
    </row>
    <row r="5" spans="1:8" x14ac:dyDescent="0.25">
      <c r="A5" s="32"/>
      <c r="B5" s="331"/>
      <c r="C5" s="39" t="s">
        <v>290</v>
      </c>
      <c r="D5" s="39" t="s">
        <v>291</v>
      </c>
      <c r="E5" s="39" t="s">
        <v>292</v>
      </c>
      <c r="F5" s="39" t="s">
        <v>299</v>
      </c>
      <c r="G5" s="39" t="s">
        <v>31</v>
      </c>
      <c r="H5" s="80" t="s">
        <v>32</v>
      </c>
    </row>
    <row r="6" spans="1:8" x14ac:dyDescent="0.25">
      <c r="A6" s="32">
        <v>1</v>
      </c>
      <c r="B6" s="329" t="s">
        <v>1150</v>
      </c>
      <c r="C6" s="62">
        <f>SUM(C7:C18)</f>
        <v>1801003.12</v>
      </c>
      <c r="D6" s="62">
        <f>SUM(D7:D18)</f>
        <v>34664.740000000005</v>
      </c>
      <c r="E6" s="62">
        <f>SUM(E7:E18)</f>
        <v>1177558.22</v>
      </c>
      <c r="F6" s="62">
        <f>SUM(F7:F18)</f>
        <v>37109.759999999995</v>
      </c>
      <c r="G6" s="62">
        <f>E6-C6</f>
        <v>-623444.90000000014</v>
      </c>
      <c r="H6" s="148">
        <f>F6-D6</f>
        <v>2445.0199999999895</v>
      </c>
    </row>
    <row r="7" spans="1:8" ht="17.25" customHeight="1" x14ac:dyDescent="0.25">
      <c r="A7" s="32">
        <f>A6+1</f>
        <v>2</v>
      </c>
      <c r="B7" s="326" t="s">
        <v>813</v>
      </c>
      <c r="C7" s="574">
        <v>234630.26</v>
      </c>
      <c r="D7" s="574"/>
      <c r="E7" s="52">
        <v>172667.71</v>
      </c>
      <c r="F7" s="52"/>
      <c r="G7" s="556">
        <f>E7-C7</f>
        <v>-61962.550000000017</v>
      </c>
      <c r="H7" s="557">
        <f>F7-D7</f>
        <v>0</v>
      </c>
    </row>
    <row r="8" spans="1:8" ht="30.6" customHeight="1" x14ac:dyDescent="0.25">
      <c r="A8" s="32">
        <f t="shared" ref="A8:A71" si="0">A7+1</f>
        <v>3</v>
      </c>
      <c r="B8" s="330" t="s">
        <v>1092</v>
      </c>
      <c r="C8" s="574">
        <v>45476.81</v>
      </c>
      <c r="D8" s="574">
        <v>286.62</v>
      </c>
      <c r="E8" s="52">
        <v>70668.58</v>
      </c>
      <c r="F8" s="52"/>
      <c r="G8" s="556">
        <f t="shared" ref="G8:H71" si="1">E8-C8</f>
        <v>25191.770000000004</v>
      </c>
      <c r="H8" s="557">
        <f t="shared" si="1"/>
        <v>-286.62</v>
      </c>
    </row>
    <row r="9" spans="1:8" x14ac:dyDescent="0.25">
      <c r="A9" s="32">
        <f t="shared" si="0"/>
        <v>4</v>
      </c>
      <c r="B9" s="326" t="s">
        <v>814</v>
      </c>
      <c r="C9" s="574">
        <v>148069.93</v>
      </c>
      <c r="D9" s="574">
        <v>389.22</v>
      </c>
      <c r="E9" s="52">
        <v>136778.87</v>
      </c>
      <c r="F9" s="52">
        <v>485.9</v>
      </c>
      <c r="G9" s="556">
        <f t="shared" si="1"/>
        <v>-11291.059999999998</v>
      </c>
      <c r="H9" s="557">
        <f t="shared" si="1"/>
        <v>96.67999999999995</v>
      </c>
    </row>
    <row r="10" spans="1:8" x14ac:dyDescent="0.25">
      <c r="A10" s="32">
        <f t="shared" si="0"/>
        <v>5</v>
      </c>
      <c r="B10" s="326" t="s">
        <v>815</v>
      </c>
      <c r="C10" s="574">
        <v>27904.07</v>
      </c>
      <c r="D10" s="574">
        <v>77.25</v>
      </c>
      <c r="E10" s="52">
        <v>18825.13</v>
      </c>
      <c r="F10" s="52">
        <v>316.5</v>
      </c>
      <c r="G10" s="556">
        <f t="shared" si="1"/>
        <v>-9078.9399999999987</v>
      </c>
      <c r="H10" s="557">
        <f t="shared" si="1"/>
        <v>239.25</v>
      </c>
    </row>
    <row r="11" spans="1:8" x14ac:dyDescent="0.25">
      <c r="A11" s="32">
        <f t="shared" si="0"/>
        <v>6</v>
      </c>
      <c r="B11" s="326" t="s">
        <v>816</v>
      </c>
      <c r="C11" s="574">
        <v>38228.03</v>
      </c>
      <c r="D11" s="574">
        <v>144.44999999999999</v>
      </c>
      <c r="E11" s="52">
        <v>29596.39</v>
      </c>
      <c r="F11" s="52">
        <v>1673.16</v>
      </c>
      <c r="G11" s="556">
        <f t="shared" si="1"/>
        <v>-8631.64</v>
      </c>
      <c r="H11" s="557">
        <f t="shared" si="1"/>
        <v>1528.71</v>
      </c>
    </row>
    <row r="12" spans="1:8" x14ac:dyDescent="0.25">
      <c r="A12" s="32">
        <f t="shared" si="0"/>
        <v>7</v>
      </c>
      <c r="B12" s="326" t="s">
        <v>817</v>
      </c>
      <c r="C12" s="574">
        <v>42396.7</v>
      </c>
      <c r="D12" s="574">
        <v>958.38</v>
      </c>
      <c r="E12" s="52">
        <v>43608.1</v>
      </c>
      <c r="F12" s="52">
        <v>641.66999999999996</v>
      </c>
      <c r="G12" s="556">
        <f t="shared" si="1"/>
        <v>1211.4000000000015</v>
      </c>
      <c r="H12" s="557">
        <f t="shared" si="1"/>
        <v>-316.71000000000004</v>
      </c>
    </row>
    <row r="13" spans="1:8" ht="31.5" x14ac:dyDescent="0.25">
      <c r="A13" s="32">
        <f t="shared" si="0"/>
        <v>8</v>
      </c>
      <c r="B13" s="326" t="s">
        <v>113</v>
      </c>
      <c r="C13" s="574">
        <v>24877.35</v>
      </c>
      <c r="D13" s="574">
        <v>1080.56</v>
      </c>
      <c r="E13" s="52">
        <v>26081.77</v>
      </c>
      <c r="F13" s="52">
        <v>30577.81</v>
      </c>
      <c r="G13" s="556">
        <f t="shared" si="1"/>
        <v>1204.4200000000019</v>
      </c>
      <c r="H13" s="557">
        <f t="shared" si="1"/>
        <v>29497.25</v>
      </c>
    </row>
    <row r="14" spans="1:8" x14ac:dyDescent="0.25">
      <c r="A14" s="32">
        <f t="shared" si="0"/>
        <v>9</v>
      </c>
      <c r="B14" s="326" t="s">
        <v>114</v>
      </c>
      <c r="C14" s="574">
        <v>170800.41</v>
      </c>
      <c r="D14" s="574">
        <v>22990.73</v>
      </c>
      <c r="E14" s="52">
        <v>162352.01999999999</v>
      </c>
      <c r="F14" s="52">
        <v>60.74</v>
      </c>
      <c r="G14" s="556">
        <f t="shared" si="1"/>
        <v>-8448.390000000014</v>
      </c>
      <c r="H14" s="557">
        <f t="shared" si="1"/>
        <v>-22929.989999999998</v>
      </c>
    </row>
    <row r="15" spans="1:8" x14ac:dyDescent="0.25">
      <c r="A15" s="32">
        <f t="shared" si="0"/>
        <v>10</v>
      </c>
      <c r="B15" s="332" t="s">
        <v>115</v>
      </c>
      <c r="C15" s="574">
        <v>519401.1</v>
      </c>
      <c r="D15" s="574">
        <v>18.059999999999999</v>
      </c>
      <c r="E15" s="52">
        <v>202660.31</v>
      </c>
      <c r="F15" s="52"/>
      <c r="G15" s="556">
        <f t="shared" si="1"/>
        <v>-316740.78999999998</v>
      </c>
      <c r="H15" s="557">
        <f t="shared" si="1"/>
        <v>-18.059999999999999</v>
      </c>
    </row>
    <row r="16" spans="1:8" ht="16.149999999999999" customHeight="1" x14ac:dyDescent="0.25">
      <c r="A16" s="32">
        <f t="shared" si="0"/>
        <v>11</v>
      </c>
      <c r="B16" s="326" t="s">
        <v>116</v>
      </c>
      <c r="C16" s="574">
        <v>254414.55</v>
      </c>
      <c r="D16" s="574">
        <v>361.13</v>
      </c>
      <c r="E16" s="52">
        <v>101971.35</v>
      </c>
      <c r="F16" s="52"/>
      <c r="G16" s="556">
        <f t="shared" si="1"/>
        <v>-152443.19999999998</v>
      </c>
      <c r="H16" s="557">
        <f t="shared" si="1"/>
        <v>-361.13</v>
      </c>
    </row>
    <row r="17" spans="1:8" x14ac:dyDescent="0.25">
      <c r="A17" s="32">
        <f t="shared" si="0"/>
        <v>12</v>
      </c>
      <c r="B17" s="332" t="s">
        <v>711</v>
      </c>
      <c r="C17" s="574">
        <v>147110.14000000001</v>
      </c>
      <c r="D17" s="574">
        <v>6365.52</v>
      </c>
      <c r="E17" s="52">
        <v>63315.02</v>
      </c>
      <c r="F17" s="52">
        <v>687.82</v>
      </c>
      <c r="G17" s="556">
        <f t="shared" si="1"/>
        <v>-83795.120000000024</v>
      </c>
      <c r="H17" s="557">
        <f t="shared" si="1"/>
        <v>-5677.7000000000007</v>
      </c>
    </row>
    <row r="18" spans="1:8" x14ac:dyDescent="0.25">
      <c r="A18" s="32">
        <f t="shared" si="0"/>
        <v>13</v>
      </c>
      <c r="B18" s="326" t="s">
        <v>1077</v>
      </c>
      <c r="C18" s="574">
        <v>147693.76999999999</v>
      </c>
      <c r="D18" s="574">
        <v>1992.82</v>
      </c>
      <c r="E18" s="52">
        <v>149032.97</v>
      </c>
      <c r="F18" s="52">
        <v>2666.16</v>
      </c>
      <c r="G18" s="556">
        <f t="shared" si="1"/>
        <v>1339.2000000000116</v>
      </c>
      <c r="H18" s="557">
        <f t="shared" si="1"/>
        <v>673.33999999999992</v>
      </c>
    </row>
    <row r="19" spans="1:8" x14ac:dyDescent="0.25">
      <c r="A19" s="32">
        <f t="shared" si="0"/>
        <v>14</v>
      </c>
      <c r="B19" s="329" t="s">
        <v>1151</v>
      </c>
      <c r="C19" s="62">
        <f>SUM(C20:C25)</f>
        <v>902342.87999999989</v>
      </c>
      <c r="D19" s="62">
        <f>SUM(D20:D25)</f>
        <v>22320.080000000002</v>
      </c>
      <c r="E19" s="62">
        <f>SUM(E20:E25)</f>
        <v>693087.3</v>
      </c>
      <c r="F19" s="62">
        <f>SUM(F20:F25)</f>
        <v>17275.14</v>
      </c>
      <c r="G19" s="62">
        <f t="shared" si="1"/>
        <v>-209255.57999999984</v>
      </c>
      <c r="H19" s="148">
        <f t="shared" si="1"/>
        <v>-5044.9400000000023</v>
      </c>
    </row>
    <row r="20" spans="1:8" x14ac:dyDescent="0.25">
      <c r="A20" s="32">
        <f t="shared" si="0"/>
        <v>15</v>
      </c>
      <c r="B20" s="326" t="s">
        <v>818</v>
      </c>
      <c r="C20" s="574">
        <v>279240.46999999997</v>
      </c>
      <c r="D20" s="574">
        <v>8187.11</v>
      </c>
      <c r="E20" s="52">
        <v>261917.9</v>
      </c>
      <c r="F20" s="52">
        <v>6729.86</v>
      </c>
      <c r="G20" s="556">
        <f t="shared" si="1"/>
        <v>-17322.569999999978</v>
      </c>
      <c r="H20" s="557">
        <f t="shared" si="1"/>
        <v>-1457.25</v>
      </c>
    </row>
    <row r="21" spans="1:8" x14ac:dyDescent="0.25">
      <c r="A21" s="32">
        <f t="shared" si="0"/>
        <v>16</v>
      </c>
      <c r="B21" s="326" t="s">
        <v>819</v>
      </c>
      <c r="C21" s="574">
        <v>74436.509999999995</v>
      </c>
      <c r="D21" s="574"/>
      <c r="E21" s="52">
        <v>68768.22</v>
      </c>
      <c r="F21" s="52"/>
      <c r="G21" s="556">
        <f t="shared" si="1"/>
        <v>-5668.2899999999936</v>
      </c>
      <c r="H21" s="557">
        <f t="shared" si="1"/>
        <v>0</v>
      </c>
    </row>
    <row r="22" spans="1:8" x14ac:dyDescent="0.25">
      <c r="A22" s="32">
        <f t="shared" si="0"/>
        <v>17</v>
      </c>
      <c r="B22" s="326" t="s">
        <v>820</v>
      </c>
      <c r="C22" s="574">
        <v>117089.3</v>
      </c>
      <c r="D22" s="574">
        <v>5114.2299999999996</v>
      </c>
      <c r="E22" s="52">
        <v>56636.52</v>
      </c>
      <c r="F22" s="52">
        <v>2935.85</v>
      </c>
      <c r="G22" s="556">
        <f t="shared" si="1"/>
        <v>-60452.780000000006</v>
      </c>
      <c r="H22" s="557">
        <f t="shared" si="1"/>
        <v>-2178.3799999999997</v>
      </c>
    </row>
    <row r="23" spans="1:8" x14ac:dyDescent="0.25">
      <c r="A23" s="32">
        <f t="shared" si="0"/>
        <v>18</v>
      </c>
      <c r="B23" s="326" t="s">
        <v>821</v>
      </c>
      <c r="C23" s="574">
        <v>430161.13</v>
      </c>
      <c r="D23" s="574">
        <v>9018.74</v>
      </c>
      <c r="E23" s="52">
        <v>304336.77</v>
      </c>
      <c r="F23" s="52">
        <v>7609.43</v>
      </c>
      <c r="G23" s="556">
        <f t="shared" si="1"/>
        <v>-125824.35999999999</v>
      </c>
      <c r="H23" s="557">
        <f t="shared" si="1"/>
        <v>-1409.3099999999995</v>
      </c>
    </row>
    <row r="24" spans="1:8" x14ac:dyDescent="0.25">
      <c r="A24" s="32">
        <f t="shared" si="0"/>
        <v>19</v>
      </c>
      <c r="B24" s="326" t="s">
        <v>822</v>
      </c>
      <c r="C24" s="574">
        <v>1415.47</v>
      </c>
      <c r="D24" s="574"/>
      <c r="E24" s="52">
        <v>1427.89</v>
      </c>
      <c r="F24" s="52"/>
      <c r="G24" s="556">
        <f t="shared" si="1"/>
        <v>12.420000000000073</v>
      </c>
      <c r="H24" s="557">
        <f t="shared" si="1"/>
        <v>0</v>
      </c>
    </row>
    <row r="25" spans="1:8" x14ac:dyDescent="0.25">
      <c r="A25" s="32">
        <f t="shared" si="0"/>
        <v>20</v>
      </c>
      <c r="B25" s="326" t="s">
        <v>1078</v>
      </c>
      <c r="C25" s="574">
        <v>0</v>
      </c>
      <c r="D25" s="574"/>
      <c r="E25" s="52"/>
      <c r="F25" s="52"/>
      <c r="G25" s="556">
        <f t="shared" si="1"/>
        <v>0</v>
      </c>
      <c r="H25" s="557">
        <f t="shared" si="1"/>
        <v>0</v>
      </c>
    </row>
    <row r="26" spans="1:8" x14ac:dyDescent="0.25">
      <c r="A26" s="32">
        <f t="shared" si="0"/>
        <v>21</v>
      </c>
      <c r="B26" s="329" t="s">
        <v>331</v>
      </c>
      <c r="C26" s="37" t="s">
        <v>321</v>
      </c>
      <c r="D26" s="37" t="s">
        <v>321</v>
      </c>
      <c r="E26" s="37" t="s">
        <v>321</v>
      </c>
      <c r="F26" s="37" t="s">
        <v>321</v>
      </c>
      <c r="G26" s="67" t="s">
        <v>162</v>
      </c>
      <c r="H26" s="575" t="s">
        <v>162</v>
      </c>
    </row>
    <row r="27" spans="1:8" x14ac:dyDescent="0.25">
      <c r="A27" s="32">
        <f t="shared" si="0"/>
        <v>22</v>
      </c>
      <c r="B27" s="329" t="s">
        <v>1152</v>
      </c>
      <c r="C27" s="62">
        <f>SUM(C28:C31)</f>
        <v>19469.900000000001</v>
      </c>
      <c r="D27" s="62">
        <f>SUM(D28:D31)</f>
        <v>63669.79</v>
      </c>
      <c r="E27" s="62">
        <f>SUM(E28:E31)</f>
        <v>18179.560000000001</v>
      </c>
      <c r="F27" s="62">
        <f>SUM(F28:F31)</f>
        <v>52873.120000000003</v>
      </c>
      <c r="G27" s="62">
        <f t="shared" si="1"/>
        <v>-1290.3400000000001</v>
      </c>
      <c r="H27" s="148">
        <f t="shared" si="1"/>
        <v>-10796.669999999998</v>
      </c>
    </row>
    <row r="28" spans="1:8" x14ac:dyDescent="0.25">
      <c r="A28" s="32">
        <f t="shared" si="0"/>
        <v>23</v>
      </c>
      <c r="B28" s="326" t="s">
        <v>282</v>
      </c>
      <c r="C28" s="574"/>
      <c r="D28" s="574"/>
      <c r="E28" s="52"/>
      <c r="F28" s="52"/>
      <c r="G28" s="556">
        <f t="shared" si="1"/>
        <v>0</v>
      </c>
      <c r="H28" s="557">
        <f t="shared" si="1"/>
        <v>0</v>
      </c>
    </row>
    <row r="29" spans="1:8" x14ac:dyDescent="0.25">
      <c r="A29" s="32">
        <f t="shared" si="0"/>
        <v>24</v>
      </c>
      <c r="B29" s="330" t="s">
        <v>306</v>
      </c>
      <c r="C29" s="574"/>
      <c r="D29" s="574"/>
      <c r="E29" s="52"/>
      <c r="F29" s="52"/>
      <c r="G29" s="556">
        <f t="shared" si="1"/>
        <v>0</v>
      </c>
      <c r="H29" s="557">
        <f t="shared" si="1"/>
        <v>0</v>
      </c>
    </row>
    <row r="30" spans="1:8" x14ac:dyDescent="0.25">
      <c r="A30" s="32">
        <f t="shared" si="0"/>
        <v>25</v>
      </c>
      <c r="B30" s="330" t="s">
        <v>63</v>
      </c>
      <c r="C30" s="574"/>
      <c r="D30" s="574">
        <v>63669.79</v>
      </c>
      <c r="E30" s="52"/>
      <c r="F30" s="52">
        <v>52873.120000000003</v>
      </c>
      <c r="G30" s="556">
        <f t="shared" si="1"/>
        <v>0</v>
      </c>
      <c r="H30" s="557">
        <f t="shared" si="1"/>
        <v>-10796.669999999998</v>
      </c>
    </row>
    <row r="31" spans="1:8" x14ac:dyDescent="0.25">
      <c r="A31" s="32">
        <f t="shared" si="0"/>
        <v>26</v>
      </c>
      <c r="B31" s="326" t="s">
        <v>64</v>
      </c>
      <c r="C31" s="574">
        <v>19469.900000000001</v>
      </c>
      <c r="D31" s="574"/>
      <c r="E31" s="52">
        <v>18179.560000000001</v>
      </c>
      <c r="F31" s="52"/>
      <c r="G31" s="556">
        <f t="shared" si="1"/>
        <v>-1290.3400000000001</v>
      </c>
      <c r="H31" s="557">
        <f t="shared" si="1"/>
        <v>0</v>
      </c>
    </row>
    <row r="32" spans="1:8" x14ac:dyDescent="0.25">
      <c r="A32" s="32">
        <f t="shared" si="0"/>
        <v>27</v>
      </c>
      <c r="B32" s="329" t="s">
        <v>1153</v>
      </c>
      <c r="C32" s="62">
        <f>SUM(C33:C39)</f>
        <v>133161.50999999998</v>
      </c>
      <c r="D32" s="62">
        <f>SUM(D33:D39)</f>
        <v>7946.04</v>
      </c>
      <c r="E32" s="62">
        <f>SUM(E33:E39)</f>
        <v>107535.43</v>
      </c>
      <c r="F32" s="62">
        <f>SUM(F33:F39)</f>
        <v>2126.98</v>
      </c>
      <c r="G32" s="62">
        <f t="shared" si="1"/>
        <v>-25626.079999999987</v>
      </c>
      <c r="H32" s="148">
        <f t="shared" si="1"/>
        <v>-5819.0599999999995</v>
      </c>
    </row>
    <row r="33" spans="1:8" x14ac:dyDescent="0.25">
      <c r="A33" s="32">
        <f t="shared" si="0"/>
        <v>28</v>
      </c>
      <c r="B33" s="326" t="s">
        <v>117</v>
      </c>
      <c r="C33" s="574">
        <v>96096.26</v>
      </c>
      <c r="D33" s="574">
        <v>7188.09</v>
      </c>
      <c r="E33" s="52">
        <v>54263.3</v>
      </c>
      <c r="F33" s="52">
        <v>886.18</v>
      </c>
      <c r="G33" s="556">
        <f t="shared" si="1"/>
        <v>-41832.959999999992</v>
      </c>
      <c r="H33" s="557">
        <f t="shared" si="1"/>
        <v>-6301.91</v>
      </c>
    </row>
    <row r="34" spans="1:8" x14ac:dyDescent="0.25">
      <c r="A34" s="32">
        <f t="shared" si="0"/>
        <v>29</v>
      </c>
      <c r="B34" s="326" t="s">
        <v>118</v>
      </c>
      <c r="C34" s="574">
        <v>16975.72</v>
      </c>
      <c r="D34" s="574">
        <v>655.56</v>
      </c>
      <c r="E34" s="52">
        <v>21052</v>
      </c>
      <c r="F34" s="52">
        <v>667.99</v>
      </c>
      <c r="G34" s="556">
        <f t="shared" si="1"/>
        <v>4076.2799999999988</v>
      </c>
      <c r="H34" s="557">
        <f t="shared" si="1"/>
        <v>12.430000000000064</v>
      </c>
    </row>
    <row r="35" spans="1:8" x14ac:dyDescent="0.25">
      <c r="A35" s="32">
        <f t="shared" si="0"/>
        <v>30</v>
      </c>
      <c r="B35" s="326" t="s">
        <v>119</v>
      </c>
      <c r="C35" s="574">
        <v>7271.75</v>
      </c>
      <c r="D35" s="574">
        <v>97.91</v>
      </c>
      <c r="E35" s="52">
        <v>7923.8</v>
      </c>
      <c r="F35" s="52">
        <v>162.51</v>
      </c>
      <c r="G35" s="556">
        <f t="shared" si="1"/>
        <v>652.05000000000018</v>
      </c>
      <c r="H35" s="557">
        <f t="shared" si="1"/>
        <v>64.599999999999994</v>
      </c>
    </row>
    <row r="36" spans="1:8" x14ac:dyDescent="0.25">
      <c r="A36" s="32">
        <f t="shared" si="0"/>
        <v>31</v>
      </c>
      <c r="B36" s="326" t="s">
        <v>120</v>
      </c>
      <c r="C36" s="574">
        <v>6132.56</v>
      </c>
      <c r="D36" s="574"/>
      <c r="E36" s="52">
        <v>6414.87</v>
      </c>
      <c r="F36" s="52"/>
      <c r="G36" s="556">
        <f t="shared" si="1"/>
        <v>282.30999999999949</v>
      </c>
      <c r="H36" s="557">
        <f t="shared" si="1"/>
        <v>0</v>
      </c>
    </row>
    <row r="37" spans="1:8" x14ac:dyDescent="0.25">
      <c r="A37" s="32">
        <f t="shared" si="0"/>
        <v>32</v>
      </c>
      <c r="B37" s="332" t="s">
        <v>122</v>
      </c>
      <c r="C37" s="574">
        <v>2782.8</v>
      </c>
      <c r="D37" s="574"/>
      <c r="E37" s="52">
        <v>3103.2</v>
      </c>
      <c r="F37" s="52"/>
      <c r="G37" s="556">
        <f t="shared" si="1"/>
        <v>320.39999999999964</v>
      </c>
      <c r="H37" s="557">
        <f t="shared" si="1"/>
        <v>0</v>
      </c>
    </row>
    <row r="38" spans="1:8" x14ac:dyDescent="0.25">
      <c r="A38" s="32">
        <f t="shared" si="0"/>
        <v>33</v>
      </c>
      <c r="B38" s="375" t="s">
        <v>866</v>
      </c>
      <c r="C38" s="574">
        <v>2677.58</v>
      </c>
      <c r="D38" s="574">
        <v>1.88</v>
      </c>
      <c r="E38" s="52">
        <v>14118.06</v>
      </c>
      <c r="F38" s="52">
        <v>421.66</v>
      </c>
      <c r="G38" s="556">
        <f t="shared" si="1"/>
        <v>11440.48</v>
      </c>
      <c r="H38" s="557">
        <f t="shared" si="1"/>
        <v>419.78000000000003</v>
      </c>
    </row>
    <row r="39" spans="1:8" x14ac:dyDescent="0.25">
      <c r="A39" s="32">
        <f t="shared" si="0"/>
        <v>34</v>
      </c>
      <c r="B39" s="326" t="s">
        <v>123</v>
      </c>
      <c r="C39" s="574">
        <v>1224.8399999999999</v>
      </c>
      <c r="D39" s="574">
        <v>2.6</v>
      </c>
      <c r="E39" s="52">
        <v>660.2</v>
      </c>
      <c r="F39" s="52">
        <v>-11.36</v>
      </c>
      <c r="G39" s="556">
        <f t="shared" si="1"/>
        <v>-564.63999999999987</v>
      </c>
      <c r="H39" s="557">
        <f t="shared" si="1"/>
        <v>-13.959999999999999</v>
      </c>
    </row>
    <row r="40" spans="1:8" x14ac:dyDescent="0.25">
      <c r="A40" s="32">
        <f t="shared" si="0"/>
        <v>35</v>
      </c>
      <c r="B40" s="329" t="s">
        <v>1154</v>
      </c>
      <c r="C40" s="62">
        <f>C41+C42</f>
        <v>364291.05</v>
      </c>
      <c r="D40" s="62">
        <f>D41+D42</f>
        <v>417.06</v>
      </c>
      <c r="E40" s="62">
        <f>E41+E42</f>
        <v>407700.44999999995</v>
      </c>
      <c r="F40" s="62">
        <f>F41+F42</f>
        <v>1575.88</v>
      </c>
      <c r="G40" s="62">
        <f t="shared" si="1"/>
        <v>43409.399999999965</v>
      </c>
      <c r="H40" s="148">
        <f t="shared" si="1"/>
        <v>1158.8200000000002</v>
      </c>
    </row>
    <row r="41" spans="1:8" x14ac:dyDescent="0.25">
      <c r="A41" s="32">
        <f t="shared" si="0"/>
        <v>36</v>
      </c>
      <c r="B41" s="326" t="s">
        <v>823</v>
      </c>
      <c r="C41" s="574">
        <v>48554.01</v>
      </c>
      <c r="D41" s="574">
        <v>417.06</v>
      </c>
      <c r="E41" s="52">
        <v>42607.03</v>
      </c>
      <c r="F41" s="52">
        <v>1575.88</v>
      </c>
      <c r="G41" s="556">
        <f t="shared" si="1"/>
        <v>-5946.9800000000032</v>
      </c>
      <c r="H41" s="557">
        <f t="shared" si="1"/>
        <v>1158.8200000000002</v>
      </c>
    </row>
    <row r="42" spans="1:8" x14ac:dyDescent="0.25">
      <c r="A42" s="32">
        <f t="shared" si="0"/>
        <v>37</v>
      </c>
      <c r="B42" s="326" t="s">
        <v>824</v>
      </c>
      <c r="C42" s="574">
        <v>315737.03999999998</v>
      </c>
      <c r="D42" s="574"/>
      <c r="E42" s="52">
        <v>365093.42</v>
      </c>
      <c r="F42" s="52"/>
      <c r="G42" s="556">
        <f t="shared" si="1"/>
        <v>49356.380000000005</v>
      </c>
      <c r="H42" s="557">
        <f t="shared" si="1"/>
        <v>0</v>
      </c>
    </row>
    <row r="43" spans="1:8" x14ac:dyDescent="0.25">
      <c r="A43" s="32">
        <f t="shared" si="0"/>
        <v>38</v>
      </c>
      <c r="B43" s="329" t="s">
        <v>332</v>
      </c>
      <c r="C43" s="576">
        <v>24241.67</v>
      </c>
      <c r="D43" s="576"/>
      <c r="E43" s="79">
        <v>22495.4</v>
      </c>
      <c r="F43" s="79"/>
      <c r="G43" s="556">
        <f t="shared" si="1"/>
        <v>-1746.2699999999968</v>
      </c>
      <c r="H43" s="557">
        <f t="shared" si="1"/>
        <v>0</v>
      </c>
    </row>
    <row r="44" spans="1:8" x14ac:dyDescent="0.25">
      <c r="A44" s="32">
        <f t="shared" si="0"/>
        <v>39</v>
      </c>
      <c r="B44" s="329" t="s">
        <v>1155</v>
      </c>
      <c r="C44" s="62">
        <f>SUM(C45:C59)</f>
        <v>718798.74</v>
      </c>
      <c r="D44" s="62">
        <f>SUM(D45:D59)</f>
        <v>8263.0499999999993</v>
      </c>
      <c r="E44" s="62">
        <f>SUM(E45:E59)</f>
        <v>777506.07000000007</v>
      </c>
      <c r="F44" s="62">
        <f>SUM(F45:F59)</f>
        <v>3758.4400000000005</v>
      </c>
      <c r="G44" s="62">
        <f t="shared" si="1"/>
        <v>58707.330000000075</v>
      </c>
      <c r="H44" s="148">
        <f t="shared" si="1"/>
        <v>-4504.6099999999988</v>
      </c>
    </row>
    <row r="45" spans="1:8" x14ac:dyDescent="0.25">
      <c r="A45" s="32">
        <f t="shared" si="0"/>
        <v>40</v>
      </c>
      <c r="B45" s="326" t="s">
        <v>125</v>
      </c>
      <c r="C45" s="574">
        <v>53934.879999999997</v>
      </c>
      <c r="D45" s="574"/>
      <c r="E45" s="52">
        <v>54322.83</v>
      </c>
      <c r="F45" s="52"/>
      <c r="G45" s="556">
        <f t="shared" si="1"/>
        <v>387.95000000000437</v>
      </c>
      <c r="H45" s="557">
        <f t="shared" si="1"/>
        <v>0</v>
      </c>
    </row>
    <row r="46" spans="1:8" x14ac:dyDescent="0.25">
      <c r="A46" s="32">
        <f t="shared" si="0"/>
        <v>41</v>
      </c>
      <c r="B46" s="326" t="s">
        <v>124</v>
      </c>
      <c r="C46" s="574">
        <v>2699.16</v>
      </c>
      <c r="D46" s="574">
        <v>248.13</v>
      </c>
      <c r="E46" s="52">
        <v>5431.69</v>
      </c>
      <c r="F46" s="52">
        <v>322.06</v>
      </c>
      <c r="G46" s="556">
        <f t="shared" si="1"/>
        <v>2732.5299999999997</v>
      </c>
      <c r="H46" s="557">
        <f t="shared" si="1"/>
        <v>73.930000000000007</v>
      </c>
    </row>
    <row r="47" spans="1:8" x14ac:dyDescent="0.25">
      <c r="A47" s="32">
        <f t="shared" si="0"/>
        <v>42</v>
      </c>
      <c r="B47" s="326" t="s">
        <v>126</v>
      </c>
      <c r="C47" s="574">
        <v>70747.320000000007</v>
      </c>
      <c r="D47" s="574">
        <v>6.12</v>
      </c>
      <c r="E47" s="52">
        <v>69485.37</v>
      </c>
      <c r="F47" s="52">
        <v>4.87</v>
      </c>
      <c r="G47" s="556">
        <f t="shared" si="1"/>
        <v>-1261.9500000000116</v>
      </c>
      <c r="H47" s="557">
        <f t="shared" si="1"/>
        <v>-1.25</v>
      </c>
    </row>
    <row r="48" spans="1:8" x14ac:dyDescent="0.25">
      <c r="A48" s="32">
        <f t="shared" si="0"/>
        <v>43</v>
      </c>
      <c r="B48" s="326" t="s">
        <v>127</v>
      </c>
      <c r="C48" s="574">
        <v>14101.88</v>
      </c>
      <c r="D48" s="574">
        <v>180</v>
      </c>
      <c r="E48" s="52">
        <v>20704.53</v>
      </c>
      <c r="F48" s="52">
        <v>55</v>
      </c>
      <c r="G48" s="556">
        <f t="shared" si="1"/>
        <v>6602.65</v>
      </c>
      <c r="H48" s="557">
        <f t="shared" si="1"/>
        <v>-125</v>
      </c>
    </row>
    <row r="49" spans="1:9" x14ac:dyDescent="0.25">
      <c r="A49" s="32">
        <f t="shared" si="0"/>
        <v>44</v>
      </c>
      <c r="B49" s="326" t="s">
        <v>825</v>
      </c>
      <c r="C49" s="574">
        <v>26828.98</v>
      </c>
      <c r="D49" s="574">
        <v>211.56</v>
      </c>
      <c r="E49" s="52">
        <v>21990.26</v>
      </c>
      <c r="F49" s="52">
        <v>136.31</v>
      </c>
      <c r="G49" s="556">
        <f t="shared" si="1"/>
        <v>-4838.7200000000012</v>
      </c>
      <c r="H49" s="557">
        <f t="shared" si="1"/>
        <v>-75.25</v>
      </c>
    </row>
    <row r="50" spans="1:9" x14ac:dyDescent="0.25">
      <c r="A50" s="32">
        <f t="shared" si="0"/>
        <v>45</v>
      </c>
      <c r="B50" s="326" t="s">
        <v>128</v>
      </c>
      <c r="C50" s="574">
        <v>15729.73</v>
      </c>
      <c r="D50" s="574"/>
      <c r="E50" s="52">
        <v>20703.75</v>
      </c>
      <c r="F50" s="52"/>
      <c r="G50" s="556">
        <f t="shared" si="1"/>
        <v>4974.0200000000004</v>
      </c>
      <c r="H50" s="557">
        <f t="shared" si="1"/>
        <v>0</v>
      </c>
    </row>
    <row r="51" spans="1:9" x14ac:dyDescent="0.25">
      <c r="A51" s="32">
        <f t="shared" si="0"/>
        <v>46</v>
      </c>
      <c r="B51" s="326" t="s">
        <v>826</v>
      </c>
      <c r="C51" s="574">
        <v>49025.86</v>
      </c>
      <c r="D51" s="574">
        <v>13.2</v>
      </c>
      <c r="E51" s="52">
        <v>44415.13</v>
      </c>
      <c r="F51" s="52">
        <v>2.85</v>
      </c>
      <c r="G51" s="556">
        <f t="shared" si="1"/>
        <v>-4610.7300000000032</v>
      </c>
      <c r="H51" s="557">
        <f t="shared" si="1"/>
        <v>-10.35</v>
      </c>
    </row>
    <row r="52" spans="1:9" x14ac:dyDescent="0.25">
      <c r="A52" s="32">
        <f t="shared" si="0"/>
        <v>47</v>
      </c>
      <c r="B52" s="326" t="s">
        <v>827</v>
      </c>
      <c r="C52" s="574">
        <v>8712.9699999999993</v>
      </c>
      <c r="D52" s="574">
        <v>1041.6500000000001</v>
      </c>
      <c r="E52" s="52">
        <v>10831.28</v>
      </c>
      <c r="F52" s="52">
        <v>463.59</v>
      </c>
      <c r="G52" s="556">
        <f t="shared" si="1"/>
        <v>2118.3100000000013</v>
      </c>
      <c r="H52" s="557">
        <f t="shared" si="1"/>
        <v>-578.06000000000017</v>
      </c>
    </row>
    <row r="53" spans="1:9" x14ac:dyDescent="0.25">
      <c r="A53" s="32">
        <f t="shared" si="0"/>
        <v>48</v>
      </c>
      <c r="B53" s="326" t="s">
        <v>129</v>
      </c>
      <c r="C53" s="574">
        <v>52012.97</v>
      </c>
      <c r="D53" s="574">
        <v>1798.98</v>
      </c>
      <c r="E53" s="52">
        <v>49072.04</v>
      </c>
      <c r="F53" s="52">
        <v>1213.3</v>
      </c>
      <c r="G53" s="556">
        <f t="shared" si="1"/>
        <v>-2940.9300000000003</v>
      </c>
      <c r="H53" s="557">
        <f t="shared" si="1"/>
        <v>-585.68000000000006</v>
      </c>
    </row>
    <row r="54" spans="1:9" x14ac:dyDescent="0.25">
      <c r="A54" s="32">
        <f t="shared" si="0"/>
        <v>49</v>
      </c>
      <c r="B54" s="326" t="s">
        <v>130</v>
      </c>
      <c r="C54" s="574">
        <v>0</v>
      </c>
      <c r="D54" s="574"/>
      <c r="E54" s="52"/>
      <c r="F54" s="52"/>
      <c r="G54" s="556">
        <f t="shared" si="1"/>
        <v>0</v>
      </c>
      <c r="H54" s="557">
        <f t="shared" si="1"/>
        <v>0</v>
      </c>
    </row>
    <row r="55" spans="1:9" x14ac:dyDescent="0.25">
      <c r="A55" s="32">
        <f t="shared" si="0"/>
        <v>50</v>
      </c>
      <c r="B55" s="326" t="s">
        <v>1079</v>
      </c>
      <c r="C55" s="574">
        <v>31299.24</v>
      </c>
      <c r="D55" s="574"/>
      <c r="E55" s="52">
        <v>22518.6</v>
      </c>
      <c r="F55" s="52"/>
      <c r="G55" s="556">
        <f t="shared" si="1"/>
        <v>-8780.6400000000031</v>
      </c>
      <c r="H55" s="557">
        <f t="shared" si="1"/>
        <v>0</v>
      </c>
    </row>
    <row r="56" spans="1:9" x14ac:dyDescent="0.25">
      <c r="A56" s="32">
        <f t="shared" si="0"/>
        <v>51</v>
      </c>
      <c r="B56" s="326" t="s">
        <v>101</v>
      </c>
      <c r="C56" s="574">
        <v>87551.17</v>
      </c>
      <c r="D56" s="574"/>
      <c r="E56" s="52">
        <v>18432.91</v>
      </c>
      <c r="F56" s="52"/>
      <c r="G56" s="556">
        <f t="shared" si="1"/>
        <v>-69118.259999999995</v>
      </c>
      <c r="H56" s="557">
        <f t="shared" si="1"/>
        <v>0</v>
      </c>
    </row>
    <row r="57" spans="1:9" x14ac:dyDescent="0.25">
      <c r="A57" s="32">
        <f t="shared" si="0"/>
        <v>52</v>
      </c>
      <c r="B57" s="326" t="s">
        <v>102</v>
      </c>
      <c r="C57" s="574">
        <v>650</v>
      </c>
      <c r="D57" s="574"/>
      <c r="E57" s="52"/>
      <c r="F57" s="52"/>
      <c r="G57" s="556">
        <f t="shared" si="1"/>
        <v>-650</v>
      </c>
      <c r="H57" s="557">
        <f t="shared" si="1"/>
        <v>0</v>
      </c>
    </row>
    <row r="58" spans="1:9" ht="31.5" x14ac:dyDescent="0.25">
      <c r="A58" s="32">
        <f t="shared" si="0"/>
        <v>53</v>
      </c>
      <c r="B58" s="326" t="s">
        <v>1093</v>
      </c>
      <c r="C58" s="574">
        <v>129860.76</v>
      </c>
      <c r="D58" s="574">
        <v>3980.49</v>
      </c>
      <c r="E58" s="52">
        <v>231235.86</v>
      </c>
      <c r="F58" s="52">
        <v>1220.74</v>
      </c>
      <c r="G58" s="556">
        <f t="shared" si="1"/>
        <v>101375.09999999999</v>
      </c>
      <c r="H58" s="557">
        <f t="shared" si="1"/>
        <v>-2759.75</v>
      </c>
    </row>
    <row r="59" spans="1:9" x14ac:dyDescent="0.25">
      <c r="A59" s="32">
        <f t="shared" si="0"/>
        <v>54</v>
      </c>
      <c r="B59" s="326" t="s">
        <v>131</v>
      </c>
      <c r="C59" s="574">
        <v>175643.82</v>
      </c>
      <c r="D59" s="574">
        <v>782.92</v>
      </c>
      <c r="E59" s="52">
        <v>208361.82</v>
      </c>
      <c r="F59" s="52">
        <v>339.72</v>
      </c>
      <c r="G59" s="556">
        <f t="shared" si="1"/>
        <v>32718</v>
      </c>
      <c r="H59" s="557">
        <f t="shared" si="1"/>
        <v>-443.19999999999993</v>
      </c>
    </row>
    <row r="60" spans="1:9" x14ac:dyDescent="0.25">
      <c r="A60" s="32">
        <f t="shared" si="0"/>
        <v>55</v>
      </c>
      <c r="B60" s="329" t="s">
        <v>1156</v>
      </c>
      <c r="C60" s="62">
        <f>C61+C62</f>
        <v>12242532.109999999</v>
      </c>
      <c r="D60" s="62">
        <f>D61+D62</f>
        <v>75227.509999999995</v>
      </c>
      <c r="E60" s="62">
        <f>E61+E62</f>
        <v>12756381.49</v>
      </c>
      <c r="F60" s="62">
        <f>F61+F62</f>
        <v>96430.010000000009</v>
      </c>
      <c r="G60" s="62">
        <f t="shared" si="1"/>
        <v>513849.38000000082</v>
      </c>
      <c r="H60" s="148">
        <f t="shared" si="1"/>
        <v>21202.500000000015</v>
      </c>
    </row>
    <row r="61" spans="1:9" x14ac:dyDescent="0.25">
      <c r="A61" s="32">
        <f t="shared" si="0"/>
        <v>56</v>
      </c>
      <c r="B61" s="326" t="s">
        <v>1108</v>
      </c>
      <c r="C61" s="574">
        <v>11792743.77</v>
      </c>
      <c r="D61" s="574">
        <v>72169</v>
      </c>
      <c r="E61" s="52">
        <v>12365467.76</v>
      </c>
      <c r="F61" s="52">
        <v>92046.41</v>
      </c>
      <c r="G61" s="556">
        <f t="shared" si="1"/>
        <v>572723.99000000022</v>
      </c>
      <c r="H61" s="557">
        <f t="shared" si="1"/>
        <v>19877.410000000003</v>
      </c>
      <c r="I61" s="460"/>
    </row>
    <row r="62" spans="1:9" x14ac:dyDescent="0.25">
      <c r="A62" s="32">
        <f t="shared" si="0"/>
        <v>57</v>
      </c>
      <c r="B62" s="329" t="s">
        <v>1157</v>
      </c>
      <c r="C62" s="62">
        <f>SUM(C63:C65)</f>
        <v>449788.34</v>
      </c>
      <c r="D62" s="62">
        <f>SUM(D63:D65)</f>
        <v>3058.51</v>
      </c>
      <c r="E62" s="62">
        <f>SUM(E63:E65)</f>
        <v>390913.73</v>
      </c>
      <c r="F62" s="62">
        <f>SUM(F63:F65)</f>
        <v>4383.6000000000004</v>
      </c>
      <c r="G62" s="62">
        <f t="shared" si="1"/>
        <v>-58874.610000000044</v>
      </c>
      <c r="H62" s="148">
        <f t="shared" si="1"/>
        <v>1325.0900000000001</v>
      </c>
    </row>
    <row r="63" spans="1:9" s="141" customFormat="1" ht="16.5" customHeight="1" x14ac:dyDescent="0.2">
      <c r="A63" s="32">
        <f t="shared" si="0"/>
        <v>58</v>
      </c>
      <c r="B63" s="333" t="s">
        <v>13</v>
      </c>
      <c r="C63" s="577">
        <v>0</v>
      </c>
      <c r="D63" s="577"/>
      <c r="E63" s="578"/>
      <c r="F63" s="578"/>
      <c r="G63" s="556">
        <f t="shared" si="1"/>
        <v>0</v>
      </c>
      <c r="H63" s="557">
        <f t="shared" si="1"/>
        <v>0</v>
      </c>
    </row>
    <row r="64" spans="1:9" ht="31.5" x14ac:dyDescent="0.25">
      <c r="A64" s="32">
        <f t="shared" si="0"/>
        <v>59</v>
      </c>
      <c r="B64" s="333" t="s">
        <v>14</v>
      </c>
      <c r="C64" s="574">
        <v>448877.65</v>
      </c>
      <c r="D64" s="574">
        <v>3037.5</v>
      </c>
      <c r="E64" s="52">
        <v>387766.22</v>
      </c>
      <c r="F64" s="52">
        <v>4332.76</v>
      </c>
      <c r="G64" s="556">
        <f t="shared" si="1"/>
        <v>-61111.430000000051</v>
      </c>
      <c r="H64" s="557">
        <f t="shared" si="1"/>
        <v>1295.2600000000002</v>
      </c>
    </row>
    <row r="65" spans="1:8" x14ac:dyDescent="0.25">
      <c r="A65" s="32">
        <f t="shared" si="0"/>
        <v>60</v>
      </c>
      <c r="B65" s="326" t="s">
        <v>247</v>
      </c>
      <c r="C65" s="574">
        <v>910.69</v>
      </c>
      <c r="D65" s="574">
        <v>21.01</v>
      </c>
      <c r="E65" s="52">
        <v>3147.51</v>
      </c>
      <c r="F65" s="52">
        <v>50.84</v>
      </c>
      <c r="G65" s="556">
        <f t="shared" si="1"/>
        <v>2236.8200000000002</v>
      </c>
      <c r="H65" s="557">
        <f t="shared" si="1"/>
        <v>29.830000000000002</v>
      </c>
    </row>
    <row r="66" spans="1:8" x14ac:dyDescent="0.25">
      <c r="A66" s="32">
        <f t="shared" si="0"/>
        <v>61</v>
      </c>
      <c r="B66" s="329" t="s">
        <v>182</v>
      </c>
      <c r="C66" s="574">
        <v>4205095.0199999996</v>
      </c>
      <c r="D66" s="574">
        <v>24549.29</v>
      </c>
      <c r="E66" s="52">
        <v>4369475.4000000004</v>
      </c>
      <c r="F66" s="52">
        <v>33480.74</v>
      </c>
      <c r="G66" s="556">
        <f t="shared" si="1"/>
        <v>164380.38000000082</v>
      </c>
      <c r="H66" s="557">
        <f t="shared" si="1"/>
        <v>8931.4499999999971</v>
      </c>
    </row>
    <row r="67" spans="1:8" x14ac:dyDescent="0.25">
      <c r="A67" s="32">
        <f t="shared" si="0"/>
        <v>62</v>
      </c>
      <c r="B67" s="329" t="s">
        <v>29</v>
      </c>
      <c r="C67" s="574">
        <v>99094.35</v>
      </c>
      <c r="D67" s="574">
        <v>1779.65</v>
      </c>
      <c r="E67" s="52">
        <v>105742.56</v>
      </c>
      <c r="F67" s="52">
        <v>1675.44</v>
      </c>
      <c r="G67" s="556">
        <f t="shared" si="1"/>
        <v>6648.2099999999919</v>
      </c>
      <c r="H67" s="557">
        <f t="shared" si="1"/>
        <v>-104.21000000000004</v>
      </c>
    </row>
    <row r="68" spans="1:8" x14ac:dyDescent="0.25">
      <c r="A68" s="32">
        <f t="shared" si="0"/>
        <v>63</v>
      </c>
      <c r="B68" s="329" t="s">
        <v>1158</v>
      </c>
      <c r="C68" s="62">
        <f>SUM(C69:C74)</f>
        <v>340525.54000000004</v>
      </c>
      <c r="D68" s="62">
        <f>SUM(D69:D74)</f>
        <v>1372.6</v>
      </c>
      <c r="E68" s="62">
        <f>SUM(E69:E74)</f>
        <v>349744.41</v>
      </c>
      <c r="F68" s="62">
        <f>SUM(F69:F74)</f>
        <v>920.31</v>
      </c>
      <c r="G68" s="62">
        <f t="shared" si="1"/>
        <v>9218.8699999999371</v>
      </c>
      <c r="H68" s="148">
        <f t="shared" si="1"/>
        <v>-452.28999999999996</v>
      </c>
    </row>
    <row r="69" spans="1:8" x14ac:dyDescent="0.25">
      <c r="A69" s="32">
        <f t="shared" si="0"/>
        <v>64</v>
      </c>
      <c r="B69" s="326" t="s">
        <v>89</v>
      </c>
      <c r="C69" s="574">
        <v>128555</v>
      </c>
      <c r="D69" s="574"/>
      <c r="E69" s="52">
        <v>134365</v>
      </c>
      <c r="F69" s="52"/>
      <c r="G69" s="556">
        <f t="shared" si="1"/>
        <v>5810</v>
      </c>
      <c r="H69" s="557">
        <f t="shared" si="1"/>
        <v>0</v>
      </c>
    </row>
    <row r="70" spans="1:8" x14ac:dyDescent="0.25">
      <c r="A70" s="32">
        <f t="shared" si="0"/>
        <v>65</v>
      </c>
      <c r="B70" s="326" t="s">
        <v>1191</v>
      </c>
      <c r="C70" s="574">
        <v>115982.49</v>
      </c>
      <c r="D70" s="574"/>
      <c r="E70" s="52">
        <v>117547.56</v>
      </c>
      <c r="F70" s="52"/>
      <c r="G70" s="556">
        <f t="shared" si="1"/>
        <v>1565.0699999999924</v>
      </c>
      <c r="H70" s="557">
        <f t="shared" si="1"/>
        <v>0</v>
      </c>
    </row>
    <row r="71" spans="1:8" x14ac:dyDescent="0.25">
      <c r="A71" s="32">
        <f t="shared" si="0"/>
        <v>66</v>
      </c>
      <c r="B71" s="326" t="s">
        <v>132</v>
      </c>
      <c r="C71" s="574">
        <v>33909.15</v>
      </c>
      <c r="D71" s="574">
        <v>185.57</v>
      </c>
      <c r="E71" s="52">
        <v>34612.519999999997</v>
      </c>
      <c r="F71" s="52"/>
      <c r="G71" s="556">
        <f t="shared" si="1"/>
        <v>703.36999999999534</v>
      </c>
      <c r="H71" s="557">
        <f t="shared" si="1"/>
        <v>-185.57</v>
      </c>
    </row>
    <row r="72" spans="1:8" x14ac:dyDescent="0.25">
      <c r="A72" s="32">
        <f t="shared" ref="A72:A102" si="2">A71+1</f>
        <v>67</v>
      </c>
      <c r="B72" s="326" t="s">
        <v>133</v>
      </c>
      <c r="C72" s="574">
        <v>62078.9</v>
      </c>
      <c r="D72" s="574">
        <v>1187.03</v>
      </c>
      <c r="E72" s="52">
        <v>57496.67</v>
      </c>
      <c r="F72" s="52">
        <v>920.31</v>
      </c>
      <c r="G72" s="556">
        <f t="shared" ref="G72:H101" si="3">E72-C72</f>
        <v>-4582.2300000000032</v>
      </c>
      <c r="H72" s="557">
        <f t="shared" si="3"/>
        <v>-266.72000000000003</v>
      </c>
    </row>
    <row r="73" spans="1:8" x14ac:dyDescent="0.25">
      <c r="A73" s="32">
        <f t="shared" si="2"/>
        <v>68</v>
      </c>
      <c r="B73" s="326" t="s">
        <v>134</v>
      </c>
      <c r="C73" s="574">
        <v>0</v>
      </c>
      <c r="D73" s="574"/>
      <c r="E73" s="52">
        <v>5722.66</v>
      </c>
      <c r="F73" s="52"/>
      <c r="G73" s="556">
        <f t="shared" si="3"/>
        <v>5722.66</v>
      </c>
      <c r="H73" s="557">
        <f t="shared" si="3"/>
        <v>0</v>
      </c>
    </row>
    <row r="74" spans="1:8" x14ac:dyDescent="0.25">
      <c r="A74" s="32">
        <f t="shared" si="2"/>
        <v>69</v>
      </c>
      <c r="B74" s="326" t="s">
        <v>135</v>
      </c>
      <c r="C74" s="574">
        <v>0</v>
      </c>
      <c r="D74" s="574"/>
      <c r="E74" s="52">
        <v>0</v>
      </c>
      <c r="F74" s="52"/>
      <c r="G74" s="556">
        <f t="shared" si="3"/>
        <v>0</v>
      </c>
      <c r="H74" s="557">
        <f t="shared" si="3"/>
        <v>0</v>
      </c>
    </row>
    <row r="75" spans="1:8" x14ac:dyDescent="0.25">
      <c r="A75" s="32">
        <f t="shared" si="2"/>
        <v>70</v>
      </c>
      <c r="B75" s="329" t="s">
        <v>43</v>
      </c>
      <c r="C75" s="574">
        <v>0</v>
      </c>
      <c r="D75" s="574"/>
      <c r="E75" s="52">
        <v>0</v>
      </c>
      <c r="F75" s="52"/>
      <c r="G75" s="556">
        <f t="shared" si="3"/>
        <v>0</v>
      </c>
      <c r="H75" s="557">
        <f t="shared" si="3"/>
        <v>0</v>
      </c>
    </row>
    <row r="76" spans="1:8" x14ac:dyDescent="0.25">
      <c r="A76" s="32">
        <f t="shared" si="2"/>
        <v>71</v>
      </c>
      <c r="B76" s="329" t="s">
        <v>384</v>
      </c>
      <c r="C76" s="574">
        <v>242.2</v>
      </c>
      <c r="D76" s="574">
        <v>81.08</v>
      </c>
      <c r="E76" s="52">
        <v>315.68</v>
      </c>
      <c r="F76" s="52">
        <v>142.77000000000001</v>
      </c>
      <c r="G76" s="556">
        <f t="shared" si="3"/>
        <v>73.480000000000018</v>
      </c>
      <c r="H76" s="557">
        <f t="shared" si="3"/>
        <v>61.690000000000012</v>
      </c>
    </row>
    <row r="77" spans="1:8" x14ac:dyDescent="0.25">
      <c r="A77" s="32">
        <f t="shared" si="2"/>
        <v>72</v>
      </c>
      <c r="B77" s="329" t="s">
        <v>183</v>
      </c>
      <c r="C77" s="574">
        <v>34676.47</v>
      </c>
      <c r="D77" s="574"/>
      <c r="E77" s="52">
        <v>34145.370000000003</v>
      </c>
      <c r="F77" s="52"/>
      <c r="G77" s="556">
        <f t="shared" si="3"/>
        <v>-531.09999999999854</v>
      </c>
      <c r="H77" s="557">
        <f t="shared" si="3"/>
        <v>0</v>
      </c>
    </row>
    <row r="78" spans="1:8" x14ac:dyDescent="0.25">
      <c r="A78" s="32">
        <f t="shared" si="2"/>
        <v>73</v>
      </c>
      <c r="B78" s="329" t="s">
        <v>303</v>
      </c>
      <c r="C78" s="574">
        <v>46728.32</v>
      </c>
      <c r="D78" s="574">
        <v>2728.53</v>
      </c>
      <c r="E78" s="52">
        <v>44974.31</v>
      </c>
      <c r="F78" s="52">
        <v>595.33000000000004</v>
      </c>
      <c r="G78" s="556">
        <f t="shared" si="3"/>
        <v>-1754.010000000002</v>
      </c>
      <c r="H78" s="557">
        <f t="shared" si="3"/>
        <v>-2133.2000000000003</v>
      </c>
    </row>
    <row r="79" spans="1:8" x14ac:dyDescent="0.25">
      <c r="A79" s="32">
        <f t="shared" si="2"/>
        <v>74</v>
      </c>
      <c r="B79" s="329" t="s">
        <v>1159</v>
      </c>
      <c r="C79" s="62">
        <f>C80+C81</f>
        <v>1481367.16</v>
      </c>
      <c r="D79" s="62">
        <f>D80+D81</f>
        <v>170.89000000000001</v>
      </c>
      <c r="E79" s="62">
        <f>E80+E81</f>
        <v>1686279.3499999999</v>
      </c>
      <c r="F79" s="62">
        <f>F80+F81</f>
        <v>168.29000000000002</v>
      </c>
      <c r="G79" s="62">
        <f t="shared" si="3"/>
        <v>204912.18999999994</v>
      </c>
      <c r="H79" s="148">
        <f t="shared" si="3"/>
        <v>-2.5999999999999943</v>
      </c>
    </row>
    <row r="80" spans="1:8" x14ac:dyDescent="0.25">
      <c r="A80" s="32">
        <f t="shared" si="2"/>
        <v>75</v>
      </c>
      <c r="B80" s="329" t="s">
        <v>1081</v>
      </c>
      <c r="C80" s="576">
        <v>1541.12</v>
      </c>
      <c r="D80" s="576">
        <v>13.87</v>
      </c>
      <c r="E80" s="79">
        <v>2551.7800000000002</v>
      </c>
      <c r="F80" s="79"/>
      <c r="G80" s="556">
        <f t="shared" si="3"/>
        <v>1010.6600000000003</v>
      </c>
      <c r="H80" s="557">
        <f t="shared" si="3"/>
        <v>-13.87</v>
      </c>
    </row>
    <row r="81" spans="1:13" x14ac:dyDescent="0.25">
      <c r="A81" s="32">
        <f t="shared" si="2"/>
        <v>76</v>
      </c>
      <c r="B81" s="329" t="s">
        <v>15</v>
      </c>
      <c r="C81" s="62">
        <f>SUM(C82:C89)</f>
        <v>1479826.0399999998</v>
      </c>
      <c r="D81" s="62">
        <f>SUM(D82:D89)</f>
        <v>157.02000000000001</v>
      </c>
      <c r="E81" s="62">
        <f>SUM(E82:E89)</f>
        <v>1683727.5699999998</v>
      </c>
      <c r="F81" s="62">
        <f>SUM(F82:F89)</f>
        <v>168.29000000000002</v>
      </c>
      <c r="G81" s="62">
        <f t="shared" si="3"/>
        <v>203901.53000000003</v>
      </c>
      <c r="H81" s="148">
        <f t="shared" si="3"/>
        <v>11.27000000000001</v>
      </c>
    </row>
    <row r="82" spans="1:13" x14ac:dyDescent="0.25">
      <c r="A82" s="32">
        <f t="shared" si="2"/>
        <v>77</v>
      </c>
      <c r="B82" s="326" t="s">
        <v>779</v>
      </c>
      <c r="C82" s="574">
        <v>1153332.26</v>
      </c>
      <c r="D82" s="574"/>
      <c r="E82" s="52">
        <v>1210540.2</v>
      </c>
      <c r="F82" s="52"/>
      <c r="G82" s="556">
        <f t="shared" si="3"/>
        <v>57207.939999999944</v>
      </c>
      <c r="H82" s="557">
        <f t="shared" si="3"/>
        <v>0</v>
      </c>
    </row>
    <row r="83" spans="1:13" x14ac:dyDescent="0.25">
      <c r="A83" s="32">
        <f t="shared" si="2"/>
        <v>78</v>
      </c>
      <c r="B83" s="326" t="s">
        <v>136</v>
      </c>
      <c r="C83" s="574">
        <v>5585.93</v>
      </c>
      <c r="D83" s="574">
        <v>132.62</v>
      </c>
      <c r="E83" s="52">
        <v>6201.95</v>
      </c>
      <c r="F83" s="52">
        <v>125.29</v>
      </c>
      <c r="G83" s="556">
        <f t="shared" si="3"/>
        <v>616.01999999999953</v>
      </c>
      <c r="H83" s="557">
        <f t="shared" si="3"/>
        <v>-7.3299999999999983</v>
      </c>
    </row>
    <row r="84" spans="1:13" x14ac:dyDescent="0.25">
      <c r="A84" s="32">
        <f t="shared" si="2"/>
        <v>79</v>
      </c>
      <c r="B84" s="326" t="s">
        <v>137</v>
      </c>
      <c r="C84" s="574">
        <v>0</v>
      </c>
      <c r="D84" s="574"/>
      <c r="E84" s="52">
        <v>0</v>
      </c>
      <c r="F84" s="52"/>
      <c r="G84" s="556">
        <f t="shared" si="3"/>
        <v>0</v>
      </c>
      <c r="H84" s="557">
        <f t="shared" si="3"/>
        <v>0</v>
      </c>
    </row>
    <row r="85" spans="1:13" ht="31.5" x14ac:dyDescent="0.25">
      <c r="A85" s="32">
        <f t="shared" si="2"/>
        <v>80</v>
      </c>
      <c r="B85" s="375" t="s">
        <v>867</v>
      </c>
      <c r="C85" s="574">
        <v>20319.990000000002</v>
      </c>
      <c r="D85" s="574"/>
      <c r="E85" s="52">
        <v>18771.810000000001</v>
      </c>
      <c r="F85" s="52"/>
      <c r="G85" s="556">
        <f t="shared" si="3"/>
        <v>-1548.1800000000003</v>
      </c>
      <c r="H85" s="557">
        <f t="shared" si="3"/>
        <v>0</v>
      </c>
      <c r="I85" s="462"/>
      <c r="J85" s="461"/>
      <c r="K85" s="461"/>
      <c r="L85" s="461"/>
      <c r="M85" s="461"/>
    </row>
    <row r="86" spans="1:13" x14ac:dyDescent="0.25">
      <c r="A86" s="32">
        <f t="shared" si="2"/>
        <v>81</v>
      </c>
      <c r="B86" s="430" t="s">
        <v>1098</v>
      </c>
      <c r="C86" s="574">
        <v>185</v>
      </c>
      <c r="D86" s="574"/>
      <c r="E86" s="52">
        <v>67468</v>
      </c>
      <c r="F86" s="52"/>
      <c r="G86" s="556">
        <f t="shared" si="3"/>
        <v>67283</v>
      </c>
      <c r="H86" s="557">
        <f t="shared" si="3"/>
        <v>0</v>
      </c>
      <c r="I86" s="229"/>
      <c r="J86" s="229"/>
    </row>
    <row r="87" spans="1:13" x14ac:dyDescent="0.25">
      <c r="A87" s="466" t="s">
        <v>1095</v>
      </c>
      <c r="B87" s="505" t="s">
        <v>1094</v>
      </c>
      <c r="C87" s="52"/>
      <c r="D87" s="52"/>
      <c r="E87" s="52">
        <v>4002.98</v>
      </c>
      <c r="F87" s="52"/>
      <c r="G87" s="556">
        <f t="shared" ref="G87" si="4">E87-C87</f>
        <v>4002.98</v>
      </c>
      <c r="H87" s="557">
        <f t="shared" ref="H87" si="5">F87-D87</f>
        <v>0</v>
      </c>
      <c r="I87" s="461"/>
      <c r="J87" s="229"/>
    </row>
    <row r="88" spans="1:13" x14ac:dyDescent="0.25">
      <c r="A88" s="32">
        <f>A86+1</f>
        <v>82</v>
      </c>
      <c r="B88" s="326" t="s">
        <v>1100</v>
      </c>
      <c r="C88" s="574">
        <v>252875.47</v>
      </c>
      <c r="D88" s="574"/>
      <c r="E88" s="52">
        <v>160650</v>
      </c>
      <c r="F88" s="52"/>
      <c r="G88" s="556">
        <f t="shared" si="3"/>
        <v>-92225.47</v>
      </c>
      <c r="H88" s="557">
        <f t="shared" si="3"/>
        <v>0</v>
      </c>
    </row>
    <row r="89" spans="1:13" x14ac:dyDescent="0.25">
      <c r="A89" s="32">
        <f t="shared" si="2"/>
        <v>83</v>
      </c>
      <c r="B89" s="375" t="s">
        <v>1099</v>
      </c>
      <c r="C89" s="574">
        <v>47527.39</v>
      </c>
      <c r="D89" s="574">
        <v>24.4</v>
      </c>
      <c r="E89" s="52">
        <v>216092.63</v>
      </c>
      <c r="F89" s="52">
        <v>43</v>
      </c>
      <c r="G89" s="556">
        <f t="shared" si="3"/>
        <v>168565.24</v>
      </c>
      <c r="H89" s="557">
        <f t="shared" si="3"/>
        <v>18.600000000000001</v>
      </c>
    </row>
    <row r="90" spans="1:13" ht="31.5" x14ac:dyDescent="0.25">
      <c r="A90" s="32">
        <f t="shared" si="2"/>
        <v>84</v>
      </c>
      <c r="B90" s="376" t="s">
        <v>1160</v>
      </c>
      <c r="C90" s="62">
        <f>SUM(C91:C99)</f>
        <v>4573357.42</v>
      </c>
      <c r="D90" s="62">
        <f>SUM(D91:D99)</f>
        <v>2833.01</v>
      </c>
      <c r="E90" s="62">
        <f>SUM(E91:E99)</f>
        <v>4343524.3600000003</v>
      </c>
      <c r="F90" s="62">
        <f>SUM(F91:F99)</f>
        <v>2533.9899999999998</v>
      </c>
      <c r="G90" s="62">
        <f t="shared" si="3"/>
        <v>-229833.05999999959</v>
      </c>
      <c r="H90" s="148">
        <f t="shared" si="3"/>
        <v>-299.02000000000044</v>
      </c>
    </row>
    <row r="91" spans="1:13" ht="31.5" customHeight="1" x14ac:dyDescent="0.25">
      <c r="A91" s="32">
        <f t="shared" si="2"/>
        <v>85</v>
      </c>
      <c r="B91" s="326" t="s">
        <v>828</v>
      </c>
      <c r="C91" s="574">
        <v>652262.85</v>
      </c>
      <c r="D91" s="574"/>
      <c r="E91" s="52">
        <v>653959.82999999996</v>
      </c>
      <c r="F91" s="52"/>
      <c r="G91" s="556">
        <f t="shared" si="3"/>
        <v>1696.9799999999814</v>
      </c>
      <c r="H91" s="557">
        <f t="shared" si="3"/>
        <v>0</v>
      </c>
    </row>
    <row r="92" spans="1:13" ht="31.5" x14ac:dyDescent="0.25">
      <c r="A92" s="32">
        <f t="shared" si="2"/>
        <v>86</v>
      </c>
      <c r="B92" s="334" t="s">
        <v>1089</v>
      </c>
      <c r="C92" s="574">
        <v>732589.53</v>
      </c>
      <c r="D92" s="574">
        <v>2900</v>
      </c>
      <c r="E92" s="52">
        <v>737541.15</v>
      </c>
      <c r="F92" s="52">
        <v>5376</v>
      </c>
      <c r="G92" s="556">
        <f t="shared" si="3"/>
        <v>4951.6199999999953</v>
      </c>
      <c r="H92" s="557">
        <f t="shared" si="3"/>
        <v>2476</v>
      </c>
    </row>
    <row r="93" spans="1:13" ht="31.5" x14ac:dyDescent="0.25">
      <c r="A93" s="32" t="s">
        <v>712</v>
      </c>
      <c r="B93" s="334" t="s">
        <v>1088</v>
      </c>
      <c r="C93" s="574">
        <v>1229807.03</v>
      </c>
      <c r="D93" s="574"/>
      <c r="E93" s="52">
        <v>1258017.68</v>
      </c>
      <c r="F93" s="52"/>
      <c r="G93" s="556">
        <f>E93-C93</f>
        <v>28210.649999999907</v>
      </c>
      <c r="H93" s="557">
        <f>F93-D93</f>
        <v>0</v>
      </c>
    </row>
    <row r="94" spans="1:13" x14ac:dyDescent="0.25">
      <c r="A94" s="32">
        <f>A92+1</f>
        <v>87</v>
      </c>
      <c r="B94" s="326" t="s">
        <v>1082</v>
      </c>
      <c r="C94" s="574">
        <v>0</v>
      </c>
      <c r="D94" s="574">
        <v>-66.989999999999995</v>
      </c>
      <c r="E94" s="52">
        <v>0</v>
      </c>
      <c r="F94" s="52">
        <v>-2842.01</v>
      </c>
      <c r="G94" s="556">
        <f t="shared" si="3"/>
        <v>0</v>
      </c>
      <c r="H94" s="557">
        <f t="shared" si="3"/>
        <v>-2775.0200000000004</v>
      </c>
      <c r="I94" s="460"/>
    </row>
    <row r="95" spans="1:13" x14ac:dyDescent="0.25">
      <c r="A95" s="32">
        <f t="shared" si="2"/>
        <v>88</v>
      </c>
      <c r="B95" s="326" t="s">
        <v>165</v>
      </c>
      <c r="C95" s="574">
        <v>0</v>
      </c>
      <c r="D95" s="574"/>
      <c r="E95" s="52">
        <v>0</v>
      </c>
      <c r="F95" s="52"/>
      <c r="G95" s="556">
        <f t="shared" si="3"/>
        <v>0</v>
      </c>
      <c r="H95" s="557">
        <f t="shared" si="3"/>
        <v>0</v>
      </c>
    </row>
    <row r="96" spans="1:13" x14ac:dyDescent="0.25">
      <c r="A96" s="32">
        <f t="shared" si="2"/>
        <v>89</v>
      </c>
      <c r="B96" s="326" t="s">
        <v>166</v>
      </c>
      <c r="C96" s="574">
        <v>1953948.01</v>
      </c>
      <c r="D96" s="574"/>
      <c r="E96" s="52">
        <v>1694005.7</v>
      </c>
      <c r="F96" s="52"/>
      <c r="G96" s="556">
        <f t="shared" si="3"/>
        <v>-259942.31000000006</v>
      </c>
      <c r="H96" s="557">
        <f t="shared" si="3"/>
        <v>0</v>
      </c>
    </row>
    <row r="97" spans="1:9" ht="31.5" x14ac:dyDescent="0.25">
      <c r="A97" s="32">
        <f t="shared" si="2"/>
        <v>90</v>
      </c>
      <c r="B97" s="463" t="s">
        <v>1097</v>
      </c>
      <c r="C97" s="574">
        <v>4750</v>
      </c>
      <c r="D97" s="574"/>
      <c r="E97" s="52">
        <v>0</v>
      </c>
      <c r="F97" s="52"/>
      <c r="G97" s="556">
        <f t="shared" si="3"/>
        <v>-4750</v>
      </c>
      <c r="H97" s="557">
        <f t="shared" si="3"/>
        <v>0</v>
      </c>
      <c r="I97" s="94"/>
    </row>
    <row r="98" spans="1:9" ht="32.25" customHeight="1" x14ac:dyDescent="0.25">
      <c r="A98" s="32">
        <f t="shared" si="2"/>
        <v>91</v>
      </c>
      <c r="B98" s="46" t="s">
        <v>884</v>
      </c>
      <c r="C98" s="574">
        <v>0</v>
      </c>
      <c r="D98" s="574"/>
      <c r="E98" s="52">
        <v>0</v>
      </c>
      <c r="F98" s="52"/>
      <c r="G98" s="556">
        <f t="shared" ref="G98" si="6">E98-C98</f>
        <v>0</v>
      </c>
      <c r="H98" s="557">
        <f t="shared" ref="H98" si="7">F98-D98</f>
        <v>0</v>
      </c>
    </row>
    <row r="99" spans="1:9" x14ac:dyDescent="0.25">
      <c r="A99" s="32">
        <f>A98+1</f>
        <v>92</v>
      </c>
      <c r="B99" s="326" t="s">
        <v>878</v>
      </c>
      <c r="C99" s="574"/>
      <c r="D99" s="574"/>
      <c r="E99" s="52">
        <v>0</v>
      </c>
      <c r="F99" s="52"/>
      <c r="G99" s="556">
        <f t="shared" si="3"/>
        <v>0</v>
      </c>
      <c r="H99" s="557">
        <f t="shared" si="3"/>
        <v>0</v>
      </c>
    </row>
    <row r="100" spans="1:9" x14ac:dyDescent="0.25">
      <c r="A100" s="32">
        <f t="shared" si="2"/>
        <v>93</v>
      </c>
      <c r="B100" s="329" t="s">
        <v>1080</v>
      </c>
      <c r="C100" s="574">
        <v>267098.27</v>
      </c>
      <c r="D100" s="574"/>
      <c r="E100" s="52">
        <v>271586.8</v>
      </c>
      <c r="F100" s="52"/>
      <c r="G100" s="556">
        <f t="shared" si="3"/>
        <v>4488.5299999999697</v>
      </c>
      <c r="H100" s="557">
        <f t="shared" si="3"/>
        <v>0</v>
      </c>
    </row>
    <row r="101" spans="1:9" x14ac:dyDescent="0.25">
      <c r="A101" s="32">
        <f>A100+1</f>
        <v>94</v>
      </c>
      <c r="B101" s="329" t="s">
        <v>1096</v>
      </c>
      <c r="C101" s="574">
        <v>12683.83</v>
      </c>
      <c r="D101" s="574">
        <v>5296.69</v>
      </c>
      <c r="E101" s="52">
        <v>12076.37</v>
      </c>
      <c r="F101" s="52">
        <v>9129.4599999999991</v>
      </c>
      <c r="G101" s="556">
        <f t="shared" si="3"/>
        <v>-607.45999999999913</v>
      </c>
      <c r="H101" s="557">
        <f t="shared" si="3"/>
        <v>3832.7699999999995</v>
      </c>
    </row>
    <row r="102" spans="1:9" ht="32.25" thickBot="1" x14ac:dyDescent="0.3">
      <c r="A102" s="33">
        <f t="shared" si="2"/>
        <v>95</v>
      </c>
      <c r="B102" s="377" t="s">
        <v>904</v>
      </c>
      <c r="C102" s="63">
        <f>C6+C19+C27+C32+C40+C43+C44+C60+C66+C67+C68+C75+C76+C77+C78+C79+C90+C100+C101</f>
        <v>27266709.559999999</v>
      </c>
      <c r="D102" s="63">
        <f t="shared" ref="D102:F102" si="8">D6+D19+D27+D32+D40+D43+D44+D60+D66+D67+D68+D75+D76+D77+D78+D79+D90+D100+D101</f>
        <v>251320.01000000004</v>
      </c>
      <c r="E102" s="63">
        <f t="shared" si="8"/>
        <v>27178308.530000001</v>
      </c>
      <c r="F102" s="63">
        <f t="shared" si="8"/>
        <v>259795.65999999997</v>
      </c>
      <c r="G102" s="63">
        <f>E102-C102</f>
        <v>-88401.029999997467</v>
      </c>
      <c r="H102" s="150">
        <f>F102-D102</f>
        <v>8475.649999999936</v>
      </c>
    </row>
    <row r="103" spans="1:9" x14ac:dyDescent="0.25">
      <c r="A103" s="4"/>
      <c r="C103" s="547"/>
      <c r="D103" s="548">
        <f>C102+D102-C101-D101</f>
        <v>27500049.050000001</v>
      </c>
      <c r="E103" s="547"/>
      <c r="F103" s="548">
        <f>E102+F102-E101-F101</f>
        <v>27416898.359999999</v>
      </c>
      <c r="G103" s="547"/>
      <c r="H103" s="547"/>
    </row>
    <row r="105" spans="1:9" ht="31.5" x14ac:dyDescent="0.25">
      <c r="A105" s="327" t="s">
        <v>829</v>
      </c>
      <c r="B105" s="328" t="s">
        <v>1101</v>
      </c>
    </row>
    <row r="107" spans="1:9" x14ac:dyDescent="0.25">
      <c r="A107" s="251"/>
      <c r="B107" s="256"/>
      <c r="C107" s="251"/>
      <c r="D107" s="251"/>
      <c r="E107" s="251"/>
      <c r="F107" s="251"/>
      <c r="G107" s="251"/>
      <c r="H107" s="251"/>
    </row>
    <row r="108" spans="1:9" x14ac:dyDescent="0.25">
      <c r="A108" s="251"/>
      <c r="B108" s="256"/>
      <c r="C108" s="251"/>
      <c r="D108" s="251"/>
      <c r="E108" s="251"/>
      <c r="F108" s="251"/>
      <c r="G108" s="251"/>
      <c r="H108" s="251"/>
    </row>
    <row r="109" spans="1:9" x14ac:dyDescent="0.25">
      <c r="A109" s="251"/>
      <c r="B109" s="256"/>
      <c r="C109" s="251"/>
      <c r="D109" s="251"/>
      <c r="E109" s="251"/>
      <c r="F109" s="251"/>
      <c r="G109" s="251"/>
      <c r="H109" s="251"/>
    </row>
    <row r="973" spans="6:6" x14ac:dyDescent="0.25">
      <c r="F973" s="1" t="s">
        <v>388</v>
      </c>
    </row>
    <row r="992" spans="4:4" x14ac:dyDescent="0.25">
      <c r="D992" s="1" t="s">
        <v>387</v>
      </c>
    </row>
  </sheetData>
  <mergeCells count="7">
    <mergeCell ref="A1:H1"/>
    <mergeCell ref="A2:H2"/>
    <mergeCell ref="A3:A4"/>
    <mergeCell ref="B3:B4"/>
    <mergeCell ref="C3:D3"/>
    <mergeCell ref="E3:F3"/>
    <mergeCell ref="G3:H3"/>
  </mergeCells>
  <printOptions gridLines="1"/>
  <pageMargins left="0.74803149606299213" right="0.63" top="0.64" bottom="0.39370078740157483" header="0.39370078740157483" footer="0.23622047244094491"/>
  <pageSetup paperSize="9" scale="70" fitToWidth="3" fitToHeight="3" orientation="landscape" r:id="rId1"/>
  <headerFooter alignWithMargins="0">
    <oddFooter xml:space="preserve">&amp;C &amp;P z &amp;N  </oddFooter>
  </headerFooter>
  <rowBreaks count="2" manualBreakCount="2">
    <brk id="39" max="7" man="1"/>
    <brk id="78"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tabColor indexed="42"/>
    <pageSetUpPr fitToPage="1"/>
  </sheetPr>
  <dimension ref="A1:K38"/>
  <sheetViews>
    <sheetView zoomScaleNormal="100" workbookViewId="0">
      <pane xSplit="2" ySplit="6" topLeftCell="C13" activePane="bottomRight" state="frozen"/>
      <selection pane="topRight" activeCell="C1" sqref="C1"/>
      <selection pane="bottomLeft" activeCell="A7" sqref="A7"/>
      <selection pane="bottomRight" activeCell="B3" sqref="B3:B5"/>
    </sheetView>
  </sheetViews>
  <sheetFormatPr defaultRowHeight="15.75" x14ac:dyDescent="0.2"/>
  <cols>
    <col min="1" max="1" width="5.5703125" style="24" customWidth="1"/>
    <col min="2" max="2" width="65.42578125" style="49" customWidth="1"/>
    <col min="3" max="3" width="14.7109375" style="19" customWidth="1"/>
    <col min="4" max="4" width="14" style="19" customWidth="1"/>
    <col min="5" max="5" width="15.85546875" style="19" customWidth="1"/>
    <col min="6" max="6" width="15.7109375" style="19" customWidth="1"/>
    <col min="7" max="7" width="19.140625" style="19" customWidth="1"/>
    <col min="8" max="8" width="18.7109375" style="19" customWidth="1"/>
    <col min="9" max="9" width="16.28515625" style="19" customWidth="1"/>
    <col min="10" max="10" width="17.7109375" style="19" bestFit="1" customWidth="1"/>
    <col min="11" max="11" width="13.28515625" style="19" customWidth="1"/>
    <col min="12" max="16384" width="9.140625" style="19"/>
  </cols>
  <sheetData>
    <row r="1" spans="1:11" ht="35.1" customHeight="1" thickBot="1" x14ac:dyDescent="0.25">
      <c r="A1" s="713" t="s">
        <v>995</v>
      </c>
      <c r="B1" s="714"/>
      <c r="C1" s="714"/>
      <c r="D1" s="714"/>
      <c r="E1" s="714"/>
      <c r="F1" s="714"/>
      <c r="G1" s="714"/>
      <c r="H1" s="714"/>
      <c r="I1" s="714"/>
      <c r="J1" s="714"/>
      <c r="K1" s="714"/>
    </row>
    <row r="2" spans="1:11" ht="35.450000000000003" customHeight="1" x14ac:dyDescent="0.2">
      <c r="A2" s="700" t="s">
        <v>1224</v>
      </c>
      <c r="B2" s="701"/>
      <c r="C2" s="701"/>
      <c r="D2" s="701"/>
      <c r="E2" s="701"/>
      <c r="F2" s="701"/>
      <c r="G2" s="701"/>
      <c r="H2" s="701"/>
      <c r="I2" s="701"/>
      <c r="J2" s="701"/>
      <c r="K2" s="702"/>
    </row>
    <row r="3" spans="1:11" ht="42.75" customHeight="1" x14ac:dyDescent="0.2">
      <c r="A3" s="711" t="s">
        <v>209</v>
      </c>
      <c r="B3" s="693" t="s">
        <v>237</v>
      </c>
      <c r="C3" s="705" t="s">
        <v>994</v>
      </c>
      <c r="D3" s="705"/>
      <c r="E3" s="705"/>
      <c r="F3" s="705"/>
      <c r="G3" s="705" t="s">
        <v>749</v>
      </c>
      <c r="H3" s="720" t="s">
        <v>307</v>
      </c>
      <c r="I3" s="705" t="s">
        <v>751</v>
      </c>
      <c r="J3" s="715" t="s">
        <v>752</v>
      </c>
      <c r="K3" s="722" t="s">
        <v>869</v>
      </c>
    </row>
    <row r="4" spans="1:11" ht="34.5" customHeight="1" x14ac:dyDescent="0.2">
      <c r="A4" s="712"/>
      <c r="B4" s="710"/>
      <c r="C4" s="706" t="s">
        <v>235</v>
      </c>
      <c r="D4" s="14" t="s">
        <v>307</v>
      </c>
      <c r="E4" s="706" t="s">
        <v>236</v>
      </c>
      <c r="F4" s="706" t="s">
        <v>187</v>
      </c>
      <c r="G4" s="706"/>
      <c r="H4" s="721"/>
      <c r="I4" s="706"/>
      <c r="J4" s="716"/>
      <c r="K4" s="722"/>
    </row>
    <row r="5" spans="1:11" s="76" customFormat="1" ht="63" x14ac:dyDescent="0.2">
      <c r="A5" s="712"/>
      <c r="B5" s="710"/>
      <c r="C5" s="706"/>
      <c r="D5" s="14" t="s">
        <v>699</v>
      </c>
      <c r="E5" s="706"/>
      <c r="F5" s="706"/>
      <c r="G5" s="706"/>
      <c r="H5" s="14" t="s">
        <v>750</v>
      </c>
      <c r="I5" s="706"/>
      <c r="J5" s="716"/>
      <c r="K5" s="723"/>
    </row>
    <row r="6" spans="1:11" s="77" customFormat="1" ht="18" customHeight="1" x14ac:dyDescent="0.2">
      <c r="A6" s="144"/>
      <c r="B6" s="65"/>
      <c r="C6" s="16" t="s">
        <v>290</v>
      </c>
      <c r="D6" s="16" t="s">
        <v>291</v>
      </c>
      <c r="E6" s="16" t="s">
        <v>292</v>
      </c>
      <c r="F6" s="16" t="s">
        <v>188</v>
      </c>
      <c r="G6" s="16" t="s">
        <v>293</v>
      </c>
      <c r="H6" s="16" t="s">
        <v>294</v>
      </c>
      <c r="I6" s="16" t="s">
        <v>295</v>
      </c>
      <c r="J6" s="347" t="s">
        <v>189</v>
      </c>
      <c r="K6" s="425" t="s">
        <v>870</v>
      </c>
    </row>
    <row r="7" spans="1:11" s="22" customFormat="1" x14ac:dyDescent="0.2">
      <c r="A7" s="30">
        <v>1</v>
      </c>
      <c r="B7" s="45" t="s">
        <v>286</v>
      </c>
      <c r="C7" s="62">
        <f>SUM(C8:C12)</f>
        <v>527.20000000000005</v>
      </c>
      <c r="D7" s="62">
        <f>SUM(D8:D12)</f>
        <v>527.20000000000005</v>
      </c>
      <c r="E7" s="62">
        <f>SUM(E8:E12)</f>
        <v>1.3</v>
      </c>
      <c r="F7" s="62">
        <f t="shared" ref="F7:F13" si="0">C7+E7</f>
        <v>528.5</v>
      </c>
      <c r="G7" s="62">
        <f>SUM(G8:G12)</f>
        <v>7891120</v>
      </c>
      <c r="H7" s="62">
        <f>SUM(H8:H12)</f>
        <v>7738150</v>
      </c>
      <c r="I7" s="62">
        <f>SUM(I8:I12)</f>
        <v>437840</v>
      </c>
      <c r="J7" s="164">
        <f t="shared" ref="J7:J13" si="1">G7+I7</f>
        <v>8328960</v>
      </c>
      <c r="K7" s="350">
        <f>IF(F7=0,0,J7/F7/12)</f>
        <v>1313.3017975402081</v>
      </c>
    </row>
    <row r="8" spans="1:11" x14ac:dyDescent="0.2">
      <c r="A8" s="30">
        <v>2</v>
      </c>
      <c r="B8" s="26" t="s">
        <v>871</v>
      </c>
      <c r="C8" s="537">
        <v>75.2</v>
      </c>
      <c r="D8" s="537">
        <v>75.2</v>
      </c>
      <c r="E8" s="537"/>
      <c r="F8" s="538">
        <f t="shared" si="0"/>
        <v>75.2</v>
      </c>
      <c r="G8" s="156">
        <v>1551986</v>
      </c>
      <c r="H8" s="156">
        <v>1517435</v>
      </c>
      <c r="I8" s="156">
        <v>53874</v>
      </c>
      <c r="J8" s="164">
        <f t="shared" si="1"/>
        <v>1605860</v>
      </c>
      <c r="K8" s="350">
        <f t="shared" ref="K8:K30" si="2">IF(F8=0,0,J8/F8/12)</f>
        <v>1779.5434397163119</v>
      </c>
    </row>
    <row r="9" spans="1:11" x14ac:dyDescent="0.2">
      <c r="A9" s="30">
        <v>3</v>
      </c>
      <c r="B9" s="26" t="s">
        <v>238</v>
      </c>
      <c r="C9" s="537">
        <v>148</v>
      </c>
      <c r="D9" s="537">
        <v>148</v>
      </c>
      <c r="E9" s="537"/>
      <c r="F9" s="538">
        <f t="shared" si="0"/>
        <v>148</v>
      </c>
      <c r="G9" s="156">
        <v>2485224</v>
      </c>
      <c r="H9" s="156">
        <v>2434614</v>
      </c>
      <c r="I9" s="156">
        <v>131538</v>
      </c>
      <c r="J9" s="164">
        <f t="shared" si="1"/>
        <v>2616762</v>
      </c>
      <c r="K9" s="350">
        <f t="shared" si="2"/>
        <v>1473.4020270270269</v>
      </c>
    </row>
    <row r="10" spans="1:11" x14ac:dyDescent="0.2">
      <c r="A10" s="30">
        <v>4</v>
      </c>
      <c r="B10" s="26" t="s">
        <v>239</v>
      </c>
      <c r="C10" s="537">
        <v>293</v>
      </c>
      <c r="D10" s="537">
        <v>293</v>
      </c>
      <c r="E10" s="537">
        <v>1</v>
      </c>
      <c r="F10" s="538">
        <f t="shared" si="0"/>
        <v>294</v>
      </c>
      <c r="G10" s="156">
        <v>3734964</v>
      </c>
      <c r="H10" s="156">
        <v>3667155</v>
      </c>
      <c r="I10" s="156">
        <v>244477</v>
      </c>
      <c r="J10" s="164">
        <f t="shared" si="1"/>
        <v>3979441</v>
      </c>
      <c r="K10" s="350">
        <f t="shared" si="2"/>
        <v>1127.9594671201814</v>
      </c>
    </row>
    <row r="11" spans="1:11" x14ac:dyDescent="0.2">
      <c r="A11" s="30">
        <v>5</v>
      </c>
      <c r="B11" s="26" t="s">
        <v>240</v>
      </c>
      <c r="C11" s="537"/>
      <c r="D11" s="537"/>
      <c r="E11" s="537"/>
      <c r="F11" s="538">
        <f t="shared" si="0"/>
        <v>0</v>
      </c>
      <c r="G11" s="156"/>
      <c r="H11" s="156"/>
      <c r="I11" s="156"/>
      <c r="J11" s="164">
        <f t="shared" si="1"/>
        <v>0</v>
      </c>
      <c r="K11" s="350">
        <f t="shared" si="2"/>
        <v>0</v>
      </c>
    </row>
    <row r="12" spans="1:11" x14ac:dyDescent="0.2">
      <c r="A12" s="30">
        <v>6</v>
      </c>
      <c r="B12" s="26" t="s">
        <v>241</v>
      </c>
      <c r="C12" s="537">
        <v>11</v>
      </c>
      <c r="D12" s="537">
        <v>11</v>
      </c>
      <c r="E12" s="537">
        <v>0.3</v>
      </c>
      <c r="F12" s="538">
        <f t="shared" si="0"/>
        <v>11.3</v>
      </c>
      <c r="G12" s="156">
        <v>118946</v>
      </c>
      <c r="H12" s="156">
        <v>118946</v>
      </c>
      <c r="I12" s="156">
        <v>7951</v>
      </c>
      <c r="J12" s="164">
        <f t="shared" si="1"/>
        <v>126897</v>
      </c>
      <c r="K12" s="350">
        <f t="shared" si="2"/>
        <v>935.81858407079642</v>
      </c>
    </row>
    <row r="13" spans="1:11" x14ac:dyDescent="0.2">
      <c r="A13" s="30">
        <v>7</v>
      </c>
      <c r="B13" s="45" t="s">
        <v>65</v>
      </c>
      <c r="C13" s="537">
        <v>78</v>
      </c>
      <c r="D13" s="537">
        <v>78</v>
      </c>
      <c r="E13" s="537"/>
      <c r="F13" s="538">
        <f t="shared" si="0"/>
        <v>78</v>
      </c>
      <c r="G13" s="156">
        <v>787274</v>
      </c>
      <c r="H13" s="156">
        <v>787024</v>
      </c>
      <c r="I13" s="156">
        <v>20251</v>
      </c>
      <c r="J13" s="164">
        <f t="shared" si="1"/>
        <v>807525</v>
      </c>
      <c r="K13" s="350">
        <f t="shared" si="2"/>
        <v>862.74038461538464</v>
      </c>
    </row>
    <row r="14" spans="1:11" x14ac:dyDescent="0.2">
      <c r="A14" s="30"/>
      <c r="B14" s="26" t="s">
        <v>307</v>
      </c>
      <c r="C14" s="157"/>
      <c r="D14" s="157"/>
      <c r="E14" s="157"/>
      <c r="F14" s="539"/>
      <c r="G14" s="157"/>
      <c r="H14" s="157"/>
      <c r="I14" s="157"/>
      <c r="J14" s="349"/>
      <c r="K14" s="350"/>
    </row>
    <row r="15" spans="1:11" x14ac:dyDescent="0.2">
      <c r="A15" s="30">
        <v>8</v>
      </c>
      <c r="B15" s="26" t="s">
        <v>69</v>
      </c>
      <c r="C15" s="156">
        <v>30</v>
      </c>
      <c r="D15" s="156">
        <v>30</v>
      </c>
      <c r="E15" s="156"/>
      <c r="F15" s="538">
        <f t="shared" ref="F15" si="3">C15+E15</f>
        <v>30</v>
      </c>
      <c r="G15" s="156">
        <v>353965</v>
      </c>
      <c r="H15" s="156">
        <v>353965</v>
      </c>
      <c r="I15" s="156">
        <v>15208</v>
      </c>
      <c r="J15" s="164">
        <f t="shared" ref="J15:J21" si="4">G15+I15</f>
        <v>369173</v>
      </c>
      <c r="K15" s="350">
        <f t="shared" si="2"/>
        <v>1025.4805555555556</v>
      </c>
    </row>
    <row r="16" spans="1:11" x14ac:dyDescent="0.2">
      <c r="A16" s="30">
        <v>9</v>
      </c>
      <c r="B16" s="45" t="s">
        <v>287</v>
      </c>
      <c r="C16" s="62">
        <f>SUM(C17:C19)</f>
        <v>152.9</v>
      </c>
      <c r="D16" s="62">
        <f>SUM(D17:D19)</f>
        <v>152.9</v>
      </c>
      <c r="E16" s="62">
        <f>SUM(E17:E19)</f>
        <v>2</v>
      </c>
      <c r="F16" s="62">
        <f t="shared" ref="F16:F21" si="5">C16+E16</f>
        <v>154.9</v>
      </c>
      <c r="G16" s="62">
        <f>SUM(G17:G19)</f>
        <v>1979553</v>
      </c>
      <c r="H16" s="62">
        <f>SUM(H17:H19)</f>
        <v>1959846</v>
      </c>
      <c r="I16" s="62">
        <f>SUM(I17:I19)</f>
        <v>128514</v>
      </c>
      <c r="J16" s="164">
        <f t="shared" si="4"/>
        <v>2108067</v>
      </c>
      <c r="K16" s="350">
        <f t="shared" si="2"/>
        <v>1134.1010329244673</v>
      </c>
    </row>
    <row r="17" spans="1:11" x14ac:dyDescent="0.2">
      <c r="A17" s="30">
        <v>10</v>
      </c>
      <c r="B17" s="26" t="s">
        <v>242</v>
      </c>
      <c r="C17" s="537">
        <v>58.9</v>
      </c>
      <c r="D17" s="537">
        <v>58.9</v>
      </c>
      <c r="E17" s="540">
        <v>2</v>
      </c>
      <c r="F17" s="538">
        <f t="shared" si="5"/>
        <v>60.9</v>
      </c>
      <c r="G17" s="540">
        <v>914931</v>
      </c>
      <c r="H17" s="540">
        <v>895224</v>
      </c>
      <c r="I17" s="540">
        <v>46900</v>
      </c>
      <c r="J17" s="164">
        <f t="shared" si="4"/>
        <v>961831</v>
      </c>
      <c r="K17" s="350">
        <f t="shared" si="2"/>
        <v>1316.1343732895457</v>
      </c>
    </row>
    <row r="18" spans="1:11" x14ac:dyDescent="0.2">
      <c r="A18" s="30">
        <v>11</v>
      </c>
      <c r="B18" s="26" t="s">
        <v>190</v>
      </c>
      <c r="C18" s="540">
        <v>54</v>
      </c>
      <c r="D18" s="540">
        <v>54</v>
      </c>
      <c r="E18" s="540"/>
      <c r="F18" s="538">
        <f t="shared" si="5"/>
        <v>54</v>
      </c>
      <c r="G18" s="540">
        <v>781914</v>
      </c>
      <c r="H18" s="540">
        <v>781914</v>
      </c>
      <c r="I18" s="540">
        <v>63553</v>
      </c>
      <c r="J18" s="164">
        <f t="shared" si="4"/>
        <v>845467</v>
      </c>
      <c r="K18" s="350">
        <f t="shared" si="2"/>
        <v>1304.733024691358</v>
      </c>
    </row>
    <row r="19" spans="1:11" x14ac:dyDescent="0.2">
      <c r="A19" s="30">
        <v>12</v>
      </c>
      <c r="B19" s="26" t="s">
        <v>168</v>
      </c>
      <c r="C19" s="540">
        <v>40</v>
      </c>
      <c r="D19" s="540">
        <v>40</v>
      </c>
      <c r="E19" s="540"/>
      <c r="F19" s="538">
        <f t="shared" si="5"/>
        <v>40</v>
      </c>
      <c r="G19" s="540">
        <v>282708</v>
      </c>
      <c r="H19" s="540">
        <v>282708</v>
      </c>
      <c r="I19" s="540">
        <v>18061</v>
      </c>
      <c r="J19" s="164">
        <f t="shared" si="4"/>
        <v>300769</v>
      </c>
      <c r="K19" s="350">
        <f t="shared" si="2"/>
        <v>626.60208333333333</v>
      </c>
    </row>
    <row r="20" spans="1:11" x14ac:dyDescent="0.2">
      <c r="A20" s="30">
        <v>13</v>
      </c>
      <c r="B20" s="45" t="s">
        <v>284</v>
      </c>
      <c r="C20" s="537">
        <v>12.8</v>
      </c>
      <c r="D20" s="537">
        <v>10.8</v>
      </c>
      <c r="E20" s="540"/>
      <c r="F20" s="538">
        <f t="shared" si="5"/>
        <v>12.8</v>
      </c>
      <c r="G20" s="540">
        <v>149025</v>
      </c>
      <c r="H20" s="540">
        <v>129616</v>
      </c>
      <c r="I20" s="540">
        <v>4663</v>
      </c>
      <c r="J20" s="164">
        <f t="shared" si="4"/>
        <v>153688</v>
      </c>
      <c r="K20" s="350">
        <f t="shared" si="2"/>
        <v>1000.5729166666666</v>
      </c>
    </row>
    <row r="21" spans="1:11" ht="31.5" x14ac:dyDescent="0.2">
      <c r="A21" s="30">
        <v>14</v>
      </c>
      <c r="B21" s="45" t="s">
        <v>66</v>
      </c>
      <c r="C21" s="537">
        <v>77.900000000000006</v>
      </c>
      <c r="D21" s="537">
        <v>77.900000000000006</v>
      </c>
      <c r="E21" s="537">
        <v>0.3</v>
      </c>
      <c r="F21" s="538">
        <f t="shared" si="5"/>
        <v>78.2</v>
      </c>
      <c r="G21" s="540">
        <v>486944</v>
      </c>
      <c r="H21" s="540">
        <v>486944</v>
      </c>
      <c r="I21" s="540">
        <v>5485</v>
      </c>
      <c r="J21" s="164">
        <f t="shared" si="4"/>
        <v>492429</v>
      </c>
      <c r="K21" s="350">
        <f t="shared" si="2"/>
        <v>524.75383631713555</v>
      </c>
    </row>
    <row r="22" spans="1:11" ht="47.25" x14ac:dyDescent="0.2">
      <c r="A22" s="30">
        <v>15</v>
      </c>
      <c r="B22" s="45" t="s">
        <v>328</v>
      </c>
      <c r="C22" s="62">
        <f>SUM(C23:C26)</f>
        <v>5</v>
      </c>
      <c r="D22" s="62">
        <f>SUM(D23:D26)</f>
        <v>5</v>
      </c>
      <c r="E22" s="62">
        <f>SUM(E23:E26)</f>
        <v>0</v>
      </c>
      <c r="F22" s="62">
        <f>SUM(F27:F27)</f>
        <v>0</v>
      </c>
      <c r="G22" s="62">
        <f>SUM(G23:G26)</f>
        <v>60516</v>
      </c>
      <c r="H22" s="62">
        <f>SUM(H23:H26)</f>
        <v>60516</v>
      </c>
      <c r="I22" s="62">
        <f>SUM(I23:I26)</f>
        <v>922</v>
      </c>
      <c r="J22" s="164">
        <f>SUM(J23:J26)</f>
        <v>61438</v>
      </c>
      <c r="K22" s="350">
        <f t="shared" si="2"/>
        <v>0</v>
      </c>
    </row>
    <row r="23" spans="1:11" x14ac:dyDescent="0.2">
      <c r="A23" s="30" t="s">
        <v>285</v>
      </c>
      <c r="B23" s="46" t="s">
        <v>1210</v>
      </c>
      <c r="C23" s="156">
        <v>5</v>
      </c>
      <c r="D23" s="156">
        <v>5</v>
      </c>
      <c r="E23" s="156"/>
      <c r="F23" s="62">
        <f t="shared" ref="F23:F29" si="6">C23+E23</f>
        <v>5</v>
      </c>
      <c r="G23" s="156">
        <v>60516</v>
      </c>
      <c r="H23" s="156">
        <v>60516</v>
      </c>
      <c r="I23" s="156">
        <v>922</v>
      </c>
      <c r="J23" s="164">
        <f>G23+I23</f>
        <v>61438</v>
      </c>
      <c r="K23" s="350">
        <f t="shared" si="2"/>
        <v>1023.9666666666667</v>
      </c>
    </row>
    <row r="24" spans="1:11" x14ac:dyDescent="0.2">
      <c r="A24" s="30" t="s">
        <v>398</v>
      </c>
      <c r="B24" s="46"/>
      <c r="C24" s="156"/>
      <c r="D24" s="156"/>
      <c r="E24" s="156"/>
      <c r="F24" s="62">
        <f t="shared" si="6"/>
        <v>0</v>
      </c>
      <c r="G24" s="156"/>
      <c r="H24" s="156"/>
      <c r="I24" s="156"/>
      <c r="J24" s="164">
        <f>G24+I24</f>
        <v>0</v>
      </c>
      <c r="K24" s="350">
        <f t="shared" si="2"/>
        <v>0</v>
      </c>
    </row>
    <row r="25" spans="1:11" x14ac:dyDescent="0.2">
      <c r="A25" s="30" t="s">
        <v>399</v>
      </c>
      <c r="B25" s="46"/>
      <c r="C25" s="156"/>
      <c r="D25" s="156"/>
      <c r="E25" s="156"/>
      <c r="F25" s="62">
        <f t="shared" si="6"/>
        <v>0</v>
      </c>
      <c r="G25" s="156"/>
      <c r="H25" s="156"/>
      <c r="I25" s="156"/>
      <c r="J25" s="164">
        <f>G25+I25</f>
        <v>0</v>
      </c>
      <c r="K25" s="350">
        <f t="shared" si="2"/>
        <v>0</v>
      </c>
    </row>
    <row r="26" spans="1:11" ht="16.5" customHeight="1" x14ac:dyDescent="0.2">
      <c r="A26" s="30" t="s">
        <v>400</v>
      </c>
      <c r="B26" s="46"/>
      <c r="C26" s="156"/>
      <c r="D26" s="156"/>
      <c r="E26" s="156"/>
      <c r="F26" s="62">
        <f t="shared" si="6"/>
        <v>0</v>
      </c>
      <c r="G26" s="156"/>
      <c r="H26" s="156"/>
      <c r="I26" s="156"/>
      <c r="J26" s="164">
        <f>G26+I26</f>
        <v>0</v>
      </c>
      <c r="K26" s="350">
        <f t="shared" si="2"/>
        <v>0</v>
      </c>
    </row>
    <row r="27" spans="1:11" x14ac:dyDescent="0.2">
      <c r="A27" s="30"/>
      <c r="B27" s="26"/>
      <c r="C27" s="157"/>
      <c r="D27" s="157"/>
      <c r="E27" s="157"/>
      <c r="F27" s="158">
        <f t="shared" si="6"/>
        <v>0</v>
      </c>
      <c r="G27" s="157"/>
      <c r="H27" s="157"/>
      <c r="I27" s="157"/>
      <c r="J27" s="349"/>
      <c r="K27" s="350"/>
    </row>
    <row r="28" spans="1:11" x14ac:dyDescent="0.2">
      <c r="A28" s="30">
        <v>16</v>
      </c>
      <c r="B28" s="45" t="s">
        <v>67</v>
      </c>
      <c r="C28" s="156">
        <v>52.8</v>
      </c>
      <c r="D28" s="156">
        <v>52.8</v>
      </c>
      <c r="E28" s="537">
        <v>1.1000000000000001</v>
      </c>
      <c r="F28" s="62">
        <f t="shared" si="6"/>
        <v>53.9</v>
      </c>
      <c r="G28" s="156">
        <v>360799</v>
      </c>
      <c r="H28" s="156">
        <v>360799</v>
      </c>
      <c r="I28" s="156">
        <v>10582</v>
      </c>
      <c r="J28" s="164">
        <f>G28+I28</f>
        <v>371381</v>
      </c>
      <c r="K28" s="350">
        <f t="shared" si="2"/>
        <v>574.18212739641319</v>
      </c>
    </row>
    <row r="29" spans="1:11" x14ac:dyDescent="0.2">
      <c r="A29" s="30">
        <v>17</v>
      </c>
      <c r="B29" s="45" t="s">
        <v>68</v>
      </c>
      <c r="C29" s="156"/>
      <c r="D29" s="156"/>
      <c r="E29" s="537">
        <v>23.4</v>
      </c>
      <c r="F29" s="62">
        <f t="shared" si="6"/>
        <v>23.4</v>
      </c>
      <c r="G29" s="156"/>
      <c r="H29" s="156"/>
      <c r="I29" s="156">
        <v>173785</v>
      </c>
      <c r="J29" s="164">
        <f>G29+I29</f>
        <v>173785</v>
      </c>
      <c r="K29" s="350">
        <f t="shared" si="2"/>
        <v>618.89245014245023</v>
      </c>
    </row>
    <row r="30" spans="1:11" ht="16.5" thickBot="1" x14ac:dyDescent="0.25">
      <c r="A30" s="31">
        <v>18</v>
      </c>
      <c r="B30" s="47" t="s">
        <v>329</v>
      </c>
      <c r="C30" s="63">
        <f t="shared" ref="C30:J30" si="7">C7+C13+C16+C20+C21+C28+C29</f>
        <v>901.59999999999991</v>
      </c>
      <c r="D30" s="63">
        <f t="shared" si="7"/>
        <v>899.59999999999991</v>
      </c>
      <c r="E30" s="63">
        <f t="shared" si="7"/>
        <v>28.099999999999998</v>
      </c>
      <c r="F30" s="63">
        <f t="shared" si="7"/>
        <v>929.69999999999993</v>
      </c>
      <c r="G30" s="63">
        <f t="shared" si="7"/>
        <v>11654715</v>
      </c>
      <c r="H30" s="63">
        <f t="shared" si="7"/>
        <v>11462379</v>
      </c>
      <c r="I30" s="63">
        <f t="shared" si="7"/>
        <v>781120</v>
      </c>
      <c r="J30" s="165">
        <f t="shared" si="7"/>
        <v>12435835</v>
      </c>
      <c r="K30" s="351">
        <f t="shared" si="2"/>
        <v>1114.6817073607974</v>
      </c>
    </row>
    <row r="31" spans="1:11" x14ac:dyDescent="0.2">
      <c r="A31" s="18"/>
      <c r="B31" s="18"/>
      <c r="C31" s="21"/>
      <c r="D31" s="18"/>
      <c r="E31" s="18"/>
      <c r="F31" s="21"/>
      <c r="G31" s="21"/>
      <c r="H31" s="21"/>
      <c r="I31" s="21"/>
      <c r="J31" s="21"/>
    </row>
    <row r="32" spans="1:11" x14ac:dyDescent="0.25">
      <c r="A32" s="717" t="s">
        <v>10</v>
      </c>
      <c r="B32" s="718"/>
      <c r="C32" s="718"/>
      <c r="D32" s="718"/>
      <c r="E32" s="718"/>
      <c r="F32" s="718"/>
      <c r="G32" s="718"/>
      <c r="H32" s="718"/>
      <c r="I32" s="718"/>
      <c r="J32" s="719"/>
    </row>
    <row r="33" spans="1:11" x14ac:dyDescent="0.25">
      <c r="A33" s="541"/>
      <c r="B33" s="707" t="s">
        <v>1213</v>
      </c>
      <c r="C33" s="708"/>
      <c r="D33" s="708"/>
      <c r="E33" s="708"/>
      <c r="F33" s="708"/>
      <c r="G33" s="708"/>
      <c r="H33" s="708"/>
      <c r="I33" s="708"/>
      <c r="J33" s="708"/>
      <c r="K33" s="709"/>
    </row>
    <row r="34" spans="1:11" x14ac:dyDescent="0.25">
      <c r="A34" s="707" t="s">
        <v>872</v>
      </c>
      <c r="B34" s="708"/>
      <c r="C34" s="708"/>
      <c r="D34" s="708"/>
      <c r="E34" s="708"/>
      <c r="F34" s="708"/>
      <c r="G34" s="708"/>
      <c r="H34" s="708"/>
      <c r="I34" s="708"/>
      <c r="J34" s="709"/>
    </row>
    <row r="35" spans="1:11" ht="50.25" customHeight="1" x14ac:dyDescent="0.2">
      <c r="B35" s="704" t="s">
        <v>754</v>
      </c>
      <c r="C35" s="704"/>
      <c r="D35" s="704"/>
      <c r="E35" s="704"/>
      <c r="F35" s="704"/>
      <c r="G35" s="704"/>
      <c r="H35" s="704"/>
      <c r="I35" s="704"/>
      <c r="J35" s="704"/>
      <c r="K35" s="650"/>
    </row>
    <row r="36" spans="1:11" x14ac:dyDescent="0.2">
      <c r="B36" s="243" t="s">
        <v>730</v>
      </c>
    </row>
    <row r="37" spans="1:11" x14ac:dyDescent="0.2">
      <c r="B37" s="243" t="s">
        <v>731</v>
      </c>
    </row>
    <row r="38" spans="1:11" x14ac:dyDescent="0.2">
      <c r="B38" s="243" t="s">
        <v>732</v>
      </c>
    </row>
  </sheetData>
  <mergeCells count="17">
    <mergeCell ref="A1:K1"/>
    <mergeCell ref="A2:K2"/>
    <mergeCell ref="J3:J5"/>
    <mergeCell ref="A32:J32"/>
    <mergeCell ref="C3:F3"/>
    <mergeCell ref="H3:H4"/>
    <mergeCell ref="K3:K5"/>
    <mergeCell ref="B35:J35"/>
    <mergeCell ref="G3:G5"/>
    <mergeCell ref="I3:I5"/>
    <mergeCell ref="C4:C5"/>
    <mergeCell ref="A34:J34"/>
    <mergeCell ref="E4:E5"/>
    <mergeCell ref="F4:F5"/>
    <mergeCell ref="B3:B5"/>
    <mergeCell ref="A3:A5"/>
    <mergeCell ref="B33:K33"/>
  </mergeCells>
  <phoneticPr fontId="0" type="noConversion"/>
  <printOptions gridLines="1"/>
  <pageMargins left="0.47244094488188981" right="0.31496062992125984" top="0.74803149606299213" bottom="0.39370078740157483" header="0.51181102362204722" footer="0.27559055118110237"/>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zoomScaleNormal="100" workbookViewId="0">
      <pane xSplit="2" ySplit="6" topLeftCell="C22" activePane="bottomRight" state="frozen"/>
      <selection pane="topRight" activeCell="C1" sqref="C1"/>
      <selection pane="bottomLeft" activeCell="A7" sqref="A7"/>
      <selection pane="bottomRight" activeCell="B43" sqref="B43"/>
    </sheetView>
  </sheetViews>
  <sheetFormatPr defaultRowHeight="15.75" x14ac:dyDescent="0.2"/>
  <cols>
    <col min="1" max="1" width="5.5703125" style="24" customWidth="1"/>
    <col min="2" max="2" width="65.42578125" style="49" customWidth="1"/>
    <col min="3" max="3" width="14.7109375" style="19" customWidth="1"/>
    <col min="4" max="4" width="14" style="19" customWidth="1"/>
    <col min="5" max="5" width="15.85546875" style="19" customWidth="1"/>
    <col min="6" max="6" width="15.7109375" style="19" customWidth="1"/>
    <col min="7" max="7" width="19.140625" style="19" customWidth="1"/>
    <col min="8" max="8" width="18.7109375" style="19" customWidth="1"/>
    <col min="9" max="9" width="16.28515625" style="19" customWidth="1"/>
    <col min="10" max="10" width="17.7109375" style="19" bestFit="1" customWidth="1"/>
    <col min="11" max="11" width="13.28515625" style="19" customWidth="1"/>
    <col min="12" max="12" width="13.140625" style="19" customWidth="1"/>
    <col min="13" max="16384" width="9.140625" style="19"/>
  </cols>
  <sheetData>
    <row r="1" spans="1:12" ht="35.1" customHeight="1" thickBot="1" x14ac:dyDescent="0.25">
      <c r="A1" s="713" t="s">
        <v>996</v>
      </c>
      <c r="B1" s="714"/>
      <c r="C1" s="714"/>
      <c r="D1" s="714"/>
      <c r="E1" s="714"/>
      <c r="F1" s="714"/>
      <c r="G1" s="714"/>
      <c r="H1" s="714"/>
      <c r="I1" s="714"/>
      <c r="J1" s="714"/>
      <c r="K1" s="714"/>
    </row>
    <row r="2" spans="1:12" ht="35.450000000000003" customHeight="1" x14ac:dyDescent="0.2">
      <c r="A2" s="700" t="s">
        <v>1225</v>
      </c>
      <c r="B2" s="701"/>
      <c r="C2" s="701"/>
      <c r="D2" s="701"/>
      <c r="E2" s="701"/>
      <c r="F2" s="701"/>
      <c r="G2" s="701"/>
      <c r="H2" s="701"/>
      <c r="I2" s="701"/>
      <c r="J2" s="701"/>
      <c r="K2" s="701"/>
      <c r="L2" s="421" t="s">
        <v>935</v>
      </c>
    </row>
    <row r="3" spans="1:12" ht="42.75" customHeight="1" x14ac:dyDescent="0.2">
      <c r="A3" s="711" t="s">
        <v>209</v>
      </c>
      <c r="B3" s="693" t="s">
        <v>873</v>
      </c>
      <c r="C3" s="705" t="s">
        <v>997</v>
      </c>
      <c r="D3" s="705"/>
      <c r="E3" s="705"/>
      <c r="F3" s="705"/>
      <c r="G3" s="705" t="s">
        <v>749</v>
      </c>
      <c r="H3" s="720" t="s">
        <v>307</v>
      </c>
      <c r="I3" s="705" t="s">
        <v>751</v>
      </c>
      <c r="J3" s="715" t="s">
        <v>752</v>
      </c>
      <c r="K3" s="726" t="s">
        <v>937</v>
      </c>
      <c r="L3" s="724" t="s">
        <v>936</v>
      </c>
    </row>
    <row r="4" spans="1:12" ht="34.5" customHeight="1" x14ac:dyDescent="0.2">
      <c r="A4" s="712"/>
      <c r="B4" s="710"/>
      <c r="C4" s="706" t="s">
        <v>938</v>
      </c>
      <c r="D4" s="14" t="s">
        <v>307</v>
      </c>
      <c r="E4" s="706" t="s">
        <v>940</v>
      </c>
      <c r="F4" s="706" t="s">
        <v>941</v>
      </c>
      <c r="G4" s="706"/>
      <c r="H4" s="721"/>
      <c r="I4" s="706"/>
      <c r="J4" s="716"/>
      <c r="K4" s="726"/>
      <c r="L4" s="724"/>
    </row>
    <row r="5" spans="1:12" s="76" customFormat="1" ht="63" x14ac:dyDescent="0.2">
      <c r="A5" s="712"/>
      <c r="B5" s="710"/>
      <c r="C5" s="706"/>
      <c r="D5" s="98" t="s">
        <v>939</v>
      </c>
      <c r="E5" s="706"/>
      <c r="F5" s="706"/>
      <c r="G5" s="706"/>
      <c r="H5" s="14" t="s">
        <v>750</v>
      </c>
      <c r="I5" s="706"/>
      <c r="J5" s="716"/>
      <c r="K5" s="727"/>
      <c r="L5" s="725"/>
    </row>
    <row r="6" spans="1:12" s="77" customFormat="1" ht="18" customHeight="1" x14ac:dyDescent="0.2">
      <c r="A6" s="144"/>
      <c r="B6" s="65"/>
      <c r="C6" s="16" t="s">
        <v>290</v>
      </c>
      <c r="D6" s="16" t="s">
        <v>291</v>
      </c>
      <c r="E6" s="16" t="s">
        <v>292</v>
      </c>
      <c r="F6" s="16" t="s">
        <v>188</v>
      </c>
      <c r="G6" s="16" t="s">
        <v>293</v>
      </c>
      <c r="H6" s="16" t="s">
        <v>294</v>
      </c>
      <c r="I6" s="16" t="s">
        <v>295</v>
      </c>
      <c r="J6" s="347" t="s">
        <v>189</v>
      </c>
      <c r="K6" s="426" t="s">
        <v>870</v>
      </c>
      <c r="L6" s="425" t="s">
        <v>718</v>
      </c>
    </row>
    <row r="7" spans="1:12" s="22" customFormat="1" x14ac:dyDescent="0.2">
      <c r="A7" s="30">
        <v>1</v>
      </c>
      <c r="B7" s="45" t="s">
        <v>286</v>
      </c>
      <c r="C7" s="62">
        <f>SUM(C8:C12)</f>
        <v>286</v>
      </c>
      <c r="D7" s="62">
        <f>SUM(D8:D12)</f>
        <v>286</v>
      </c>
      <c r="E7" s="62">
        <f>SUM(E8:E12)</f>
        <v>0</v>
      </c>
      <c r="F7" s="62">
        <f t="shared" ref="F7:F13" si="0">C7+E7</f>
        <v>286</v>
      </c>
      <c r="G7" s="62">
        <f>SUM(G8:G12)</f>
        <v>4202596</v>
      </c>
      <c r="H7" s="62">
        <f>SUM(H8:H12)</f>
        <v>4201125</v>
      </c>
      <c r="I7" s="62">
        <f>SUM(I8:I12)</f>
        <v>213601</v>
      </c>
      <c r="J7" s="164">
        <f t="shared" ref="J7:J13" si="1">G7+I7</f>
        <v>4416197</v>
      </c>
      <c r="K7" s="423">
        <f>IF(F7=0,0,J7/F7/12)</f>
        <v>1286.7706876456875</v>
      </c>
      <c r="L7" s="350">
        <f>IF('T6-Zamestnanci_a_mzdy'!F7-'T6a-Zamestnanci_a_mzdy (ženy)'!F7=0,0,('T6-Zamestnanci_a_mzdy'!J7-'T6a-Zamestnanci_a_mzdy (ženy)'!J7)/('T6-Zamestnanci_a_mzdy'!F7-'T6a-Zamestnanci_a_mzdy (ženy)'!F7)/12)</f>
        <v>1344.5920962199314</v>
      </c>
    </row>
    <row r="8" spans="1:12" x14ac:dyDescent="0.2">
      <c r="A8" s="30">
        <v>2</v>
      </c>
      <c r="B8" s="26" t="s">
        <v>871</v>
      </c>
      <c r="C8" s="156">
        <v>28</v>
      </c>
      <c r="D8" s="156">
        <v>28</v>
      </c>
      <c r="E8" s="156"/>
      <c r="F8" s="62">
        <f t="shared" si="0"/>
        <v>28</v>
      </c>
      <c r="G8" s="156">
        <v>612538</v>
      </c>
      <c r="H8" s="156">
        <v>611067</v>
      </c>
      <c r="I8" s="156">
        <v>20623</v>
      </c>
      <c r="J8" s="164">
        <f t="shared" si="1"/>
        <v>633161</v>
      </c>
      <c r="K8" s="423">
        <f t="shared" ref="K8:K30" si="2">IF(F8=0,0,J8/F8/12)</f>
        <v>1884.4077380952383</v>
      </c>
      <c r="L8" s="350">
        <f>IF('T6-Zamestnanci_a_mzdy'!F8-'T6a-Zamestnanci_a_mzdy (ženy)'!F8=0,0,('T6-Zamestnanci_a_mzdy'!J8-'T6a-Zamestnanci_a_mzdy (ženy)'!J8)/('T6-Zamestnanci_a_mzdy'!F8-'T6a-Zamestnanci_a_mzdy (ženy)'!F8)/12)</f>
        <v>1717.3358050847455</v>
      </c>
    </row>
    <row r="9" spans="1:12" x14ac:dyDescent="0.2">
      <c r="A9" s="30">
        <v>3</v>
      </c>
      <c r="B9" s="26" t="s">
        <v>238</v>
      </c>
      <c r="C9" s="156">
        <v>80</v>
      </c>
      <c r="D9" s="156">
        <v>80</v>
      </c>
      <c r="E9" s="156"/>
      <c r="F9" s="62">
        <f t="shared" si="0"/>
        <v>80</v>
      </c>
      <c r="G9" s="156">
        <v>1352950</v>
      </c>
      <c r="H9" s="156">
        <v>1352950</v>
      </c>
      <c r="I9" s="156">
        <v>64536</v>
      </c>
      <c r="J9" s="164">
        <f t="shared" si="1"/>
        <v>1417486</v>
      </c>
      <c r="K9" s="423">
        <f t="shared" si="2"/>
        <v>1476.5479166666667</v>
      </c>
      <c r="L9" s="350">
        <f>IF('T6-Zamestnanci_a_mzdy'!F9-'T6a-Zamestnanci_a_mzdy (ženy)'!F9=0,0,('T6-Zamestnanci_a_mzdy'!J9-'T6a-Zamestnanci_a_mzdy (ženy)'!J9)/('T6-Zamestnanci_a_mzdy'!F9-'T6a-Zamestnanci_a_mzdy (ženy)'!F9)/12)</f>
        <v>1469.7009803921567</v>
      </c>
    </row>
    <row r="10" spans="1:12" x14ac:dyDescent="0.2">
      <c r="A10" s="30">
        <v>4</v>
      </c>
      <c r="B10" s="26" t="s">
        <v>239</v>
      </c>
      <c r="C10" s="156">
        <v>175</v>
      </c>
      <c r="D10" s="156">
        <v>175</v>
      </c>
      <c r="E10" s="156"/>
      <c r="F10" s="62">
        <f t="shared" si="0"/>
        <v>175</v>
      </c>
      <c r="G10" s="156">
        <v>2206896</v>
      </c>
      <c r="H10" s="156">
        <v>2206896</v>
      </c>
      <c r="I10" s="156">
        <v>126932</v>
      </c>
      <c r="J10" s="164">
        <f t="shared" si="1"/>
        <v>2333828</v>
      </c>
      <c r="K10" s="423">
        <f t="shared" si="2"/>
        <v>1111.3466666666666</v>
      </c>
      <c r="L10" s="350">
        <f>IF('T6-Zamestnanci_a_mzdy'!F10-'T6a-Zamestnanci_a_mzdy (ženy)'!F10=0,0,('T6-Zamestnanci_a_mzdy'!J10-'T6a-Zamestnanci_a_mzdy (ženy)'!J10)/('T6-Zamestnanci_a_mzdy'!F10-'T6a-Zamestnanci_a_mzdy (ženy)'!F10)/12)</f>
        <v>1152.390056022409</v>
      </c>
    </row>
    <row r="11" spans="1:12" x14ac:dyDescent="0.2">
      <c r="A11" s="30">
        <v>5</v>
      </c>
      <c r="B11" s="26" t="s">
        <v>240</v>
      </c>
      <c r="C11" s="156"/>
      <c r="D11" s="156"/>
      <c r="E11" s="156"/>
      <c r="F11" s="62">
        <f t="shared" si="0"/>
        <v>0</v>
      </c>
      <c r="G11" s="156"/>
      <c r="H11" s="156"/>
      <c r="I11" s="156"/>
      <c r="J11" s="164">
        <f t="shared" si="1"/>
        <v>0</v>
      </c>
      <c r="K11" s="423">
        <f t="shared" si="2"/>
        <v>0</v>
      </c>
      <c r="L11" s="350">
        <f>IF('T6-Zamestnanci_a_mzdy'!F11-'T6a-Zamestnanci_a_mzdy (ženy)'!F11=0,0,('T6-Zamestnanci_a_mzdy'!J11-'T6a-Zamestnanci_a_mzdy (ženy)'!J11)/('T6-Zamestnanci_a_mzdy'!F11-'T6a-Zamestnanci_a_mzdy (ženy)'!F11)/12)</f>
        <v>0</v>
      </c>
    </row>
    <row r="12" spans="1:12" x14ac:dyDescent="0.2">
      <c r="A12" s="30">
        <v>6</v>
      </c>
      <c r="B12" s="26" t="s">
        <v>241</v>
      </c>
      <c r="C12" s="156">
        <v>3</v>
      </c>
      <c r="D12" s="156">
        <v>3</v>
      </c>
      <c r="E12" s="156"/>
      <c r="F12" s="62">
        <f t="shared" si="0"/>
        <v>3</v>
      </c>
      <c r="G12" s="156">
        <v>30212</v>
      </c>
      <c r="H12" s="156">
        <v>30212</v>
      </c>
      <c r="I12" s="156">
        <v>1510</v>
      </c>
      <c r="J12" s="164">
        <f t="shared" si="1"/>
        <v>31722</v>
      </c>
      <c r="K12" s="423">
        <f t="shared" si="2"/>
        <v>881.16666666666663</v>
      </c>
      <c r="L12" s="350">
        <f>IF('T6-Zamestnanci_a_mzdy'!F12-'T6a-Zamestnanci_a_mzdy (ženy)'!F12=0,0,('T6-Zamestnanci_a_mzdy'!J12-'T6a-Zamestnanci_a_mzdy (ženy)'!J12)/('T6-Zamestnanci_a_mzdy'!F12-'T6a-Zamestnanci_a_mzdy (ženy)'!F12)/12)</f>
        <v>955.57228915662643</v>
      </c>
    </row>
    <row r="13" spans="1:12" x14ac:dyDescent="0.2">
      <c r="A13" s="30">
        <v>7</v>
      </c>
      <c r="B13" s="45" t="s">
        <v>65</v>
      </c>
      <c r="C13" s="156">
        <v>37</v>
      </c>
      <c r="D13" s="156">
        <v>37</v>
      </c>
      <c r="E13" s="156"/>
      <c r="F13" s="62">
        <f t="shared" si="0"/>
        <v>37</v>
      </c>
      <c r="G13" s="156">
        <v>315076</v>
      </c>
      <c r="H13" s="156">
        <v>315076</v>
      </c>
      <c r="I13" s="156">
        <v>3961</v>
      </c>
      <c r="J13" s="164">
        <f t="shared" si="1"/>
        <v>319037</v>
      </c>
      <c r="K13" s="423">
        <f t="shared" si="2"/>
        <v>718.55180180180184</v>
      </c>
      <c r="L13" s="350">
        <f>IF('T6-Zamestnanci_a_mzdy'!F13-'T6a-Zamestnanci_a_mzdy (ženy)'!F13=0,0,('T6-Zamestnanci_a_mzdy'!J13-'T6a-Zamestnanci_a_mzdy (ženy)'!J13)/('T6-Zamestnanci_a_mzdy'!F13-'T6a-Zamestnanci_a_mzdy (ženy)'!F13)/12)</f>
        <v>992.86178861788619</v>
      </c>
    </row>
    <row r="14" spans="1:12" x14ac:dyDescent="0.2">
      <c r="A14" s="30"/>
      <c r="B14" s="26" t="s">
        <v>307</v>
      </c>
      <c r="C14" s="157"/>
      <c r="D14" s="157"/>
      <c r="E14" s="157"/>
      <c r="F14" s="158"/>
      <c r="G14" s="157"/>
      <c r="H14" s="157"/>
      <c r="I14" s="157"/>
      <c r="J14" s="349"/>
      <c r="K14" s="349"/>
      <c r="L14" s="422"/>
    </row>
    <row r="15" spans="1:12" x14ac:dyDescent="0.2">
      <c r="A15" s="30">
        <v>8</v>
      </c>
      <c r="B15" s="26" t="s">
        <v>69</v>
      </c>
      <c r="C15" s="156">
        <v>5</v>
      </c>
      <c r="D15" s="156">
        <v>5</v>
      </c>
      <c r="E15" s="156"/>
      <c r="F15" s="62">
        <f t="shared" ref="F15:F21" si="3">C15+E15</f>
        <v>5</v>
      </c>
      <c r="G15" s="156">
        <v>56589</v>
      </c>
      <c r="H15" s="156">
        <v>56589</v>
      </c>
      <c r="I15" s="156">
        <v>2430</v>
      </c>
      <c r="J15" s="164">
        <f t="shared" ref="J15:J21" si="4">G15+I15</f>
        <v>59019</v>
      </c>
      <c r="K15" s="423">
        <f t="shared" si="2"/>
        <v>983.65</v>
      </c>
      <c r="L15" s="350">
        <f>IF('T6-Zamestnanci_a_mzdy'!F15-'T6a-Zamestnanci_a_mzdy (ženy)'!F15=0,0,('T6-Zamestnanci_a_mzdy'!J15-'T6a-Zamestnanci_a_mzdy (ženy)'!J15)/('T6-Zamestnanci_a_mzdy'!F15-'T6a-Zamestnanci_a_mzdy (ženy)'!F15)/12)</f>
        <v>1033.8466666666666</v>
      </c>
    </row>
    <row r="16" spans="1:12" x14ac:dyDescent="0.2">
      <c r="A16" s="30">
        <v>9</v>
      </c>
      <c r="B16" s="45" t="s">
        <v>287</v>
      </c>
      <c r="C16" s="62">
        <f>SUM(C17:C19)</f>
        <v>142</v>
      </c>
      <c r="D16" s="62">
        <f>SUM(D17:D19)</f>
        <v>142</v>
      </c>
      <c r="E16" s="62">
        <f>SUM(E17:E19)</f>
        <v>2</v>
      </c>
      <c r="F16" s="62">
        <f t="shared" si="3"/>
        <v>144</v>
      </c>
      <c r="G16" s="62">
        <f>SUM(G17:G19)</f>
        <v>1682765</v>
      </c>
      <c r="H16" s="62">
        <f>SUM(H17:H19)</f>
        <v>1682765</v>
      </c>
      <c r="I16" s="62">
        <f>SUM(I17:I19)</f>
        <v>95609</v>
      </c>
      <c r="J16" s="164">
        <f t="shared" si="4"/>
        <v>1778374</v>
      </c>
      <c r="K16" s="423">
        <f t="shared" si="2"/>
        <v>1029.1516203703704</v>
      </c>
      <c r="L16" s="350">
        <f>IF('T6-Zamestnanci_a_mzdy'!F16-'T6a-Zamestnanci_a_mzdy (ženy)'!F16=0,0,('T6-Zamestnanci_a_mzdy'!J16-'T6a-Zamestnanci_a_mzdy (ženy)'!J16)/('T6-Zamestnanci_a_mzdy'!F16-'T6a-Zamestnanci_a_mzdy (ženy)'!F16)/12)</f>
        <v>2520.5886850152892</v>
      </c>
    </row>
    <row r="17" spans="1:12" x14ac:dyDescent="0.2">
      <c r="A17" s="30">
        <v>10</v>
      </c>
      <c r="B17" s="26" t="s">
        <v>242</v>
      </c>
      <c r="C17" s="540">
        <v>52</v>
      </c>
      <c r="D17" s="540">
        <v>52</v>
      </c>
      <c r="E17" s="540">
        <v>2</v>
      </c>
      <c r="F17" s="62">
        <f t="shared" si="3"/>
        <v>54</v>
      </c>
      <c r="G17" s="540">
        <v>759573</v>
      </c>
      <c r="H17" s="540">
        <v>759573</v>
      </c>
      <c r="I17" s="540">
        <v>32495</v>
      </c>
      <c r="J17" s="164">
        <f t="shared" si="4"/>
        <v>792068</v>
      </c>
      <c r="K17" s="423">
        <f t="shared" si="2"/>
        <v>1222.327160493827</v>
      </c>
      <c r="L17" s="350">
        <f>IF('T6-Zamestnanci_a_mzdy'!F17-'T6a-Zamestnanci_a_mzdy (ženy)'!F17=0,0,('T6-Zamestnanci_a_mzdy'!J17-'T6a-Zamestnanci_a_mzdy (ženy)'!J17)/('T6-Zamestnanci_a_mzdy'!F17-'T6a-Zamestnanci_a_mzdy (ženy)'!F17)/12)</f>
        <v>2050.2777777777783</v>
      </c>
    </row>
    <row r="18" spans="1:12" x14ac:dyDescent="0.2">
      <c r="A18" s="30">
        <v>11</v>
      </c>
      <c r="B18" s="26" t="s">
        <v>190</v>
      </c>
      <c r="C18" s="540">
        <v>51</v>
      </c>
      <c r="D18" s="540">
        <v>51</v>
      </c>
      <c r="E18" s="540"/>
      <c r="F18" s="62">
        <f t="shared" si="3"/>
        <v>51</v>
      </c>
      <c r="G18" s="540">
        <v>640484</v>
      </c>
      <c r="H18" s="540">
        <v>640484</v>
      </c>
      <c r="I18" s="540">
        <v>45053</v>
      </c>
      <c r="J18" s="164">
        <f t="shared" si="4"/>
        <v>685537</v>
      </c>
      <c r="K18" s="423">
        <f t="shared" si="2"/>
        <v>1120.1584967320262</v>
      </c>
      <c r="L18" s="350">
        <f>IF('T6-Zamestnanci_a_mzdy'!F18-'T6a-Zamestnanci_a_mzdy (ženy)'!F18=0,0,('T6-Zamestnanci_a_mzdy'!J18-'T6a-Zamestnanci_a_mzdy (ženy)'!J18)/('T6-Zamestnanci_a_mzdy'!F18-'T6a-Zamestnanci_a_mzdy (ženy)'!F18)/12)</f>
        <v>4442.5</v>
      </c>
    </row>
    <row r="19" spans="1:12" x14ac:dyDescent="0.2">
      <c r="A19" s="30">
        <v>12</v>
      </c>
      <c r="B19" s="26" t="s">
        <v>168</v>
      </c>
      <c r="C19" s="540">
        <v>39</v>
      </c>
      <c r="D19" s="540">
        <v>39</v>
      </c>
      <c r="E19" s="540"/>
      <c r="F19" s="62">
        <f t="shared" si="3"/>
        <v>39</v>
      </c>
      <c r="G19" s="540">
        <v>282708</v>
      </c>
      <c r="H19" s="540">
        <v>282708</v>
      </c>
      <c r="I19" s="540">
        <v>18061</v>
      </c>
      <c r="J19" s="164">
        <f t="shared" si="4"/>
        <v>300769</v>
      </c>
      <c r="K19" s="423">
        <f t="shared" si="2"/>
        <v>642.66880341880335</v>
      </c>
      <c r="L19" s="350">
        <f>IF('T6-Zamestnanci_a_mzdy'!F19-'T6a-Zamestnanci_a_mzdy (ženy)'!F19=0,0,('T6-Zamestnanci_a_mzdy'!J19-'T6a-Zamestnanci_a_mzdy (ženy)'!J19)/('T6-Zamestnanci_a_mzdy'!F19-'T6a-Zamestnanci_a_mzdy (ženy)'!F19)/12)</f>
        <v>0</v>
      </c>
    </row>
    <row r="20" spans="1:12" x14ac:dyDescent="0.2">
      <c r="A20" s="30">
        <v>13</v>
      </c>
      <c r="B20" s="45" t="s">
        <v>284</v>
      </c>
      <c r="C20" s="540">
        <v>9</v>
      </c>
      <c r="D20" s="540">
        <v>9</v>
      </c>
      <c r="E20" s="540"/>
      <c r="F20" s="62">
        <f t="shared" si="3"/>
        <v>9</v>
      </c>
      <c r="G20" s="540">
        <v>111829</v>
      </c>
      <c r="H20" s="540">
        <v>111829</v>
      </c>
      <c r="I20" s="540">
        <v>2067</v>
      </c>
      <c r="J20" s="164">
        <f t="shared" si="4"/>
        <v>113896</v>
      </c>
      <c r="K20" s="423">
        <f t="shared" si="2"/>
        <v>1054.5925925925926</v>
      </c>
      <c r="L20" s="350">
        <f>IF('T6-Zamestnanci_a_mzdy'!F20-'T6a-Zamestnanci_a_mzdy (ženy)'!F20=0,0,('T6-Zamestnanci_a_mzdy'!J20-'T6a-Zamestnanci_a_mzdy (ženy)'!J20)/('T6-Zamestnanci_a_mzdy'!F20-'T6a-Zamestnanci_a_mzdy (ženy)'!F20)/12)</f>
        <v>872.63157894736833</v>
      </c>
    </row>
    <row r="21" spans="1:12" ht="31.5" x14ac:dyDescent="0.2">
      <c r="A21" s="30">
        <v>14</v>
      </c>
      <c r="B21" s="45" t="s">
        <v>66</v>
      </c>
      <c r="C21" s="540">
        <v>54</v>
      </c>
      <c r="D21" s="540">
        <v>54</v>
      </c>
      <c r="E21" s="540"/>
      <c r="F21" s="62">
        <f t="shared" si="3"/>
        <v>54</v>
      </c>
      <c r="G21" s="540">
        <v>283754</v>
      </c>
      <c r="H21" s="540">
        <v>283754</v>
      </c>
      <c r="I21" s="540">
        <v>950</v>
      </c>
      <c r="J21" s="164">
        <f t="shared" si="4"/>
        <v>284704</v>
      </c>
      <c r="K21" s="423">
        <f t="shared" si="2"/>
        <v>439.35802469135803</v>
      </c>
      <c r="L21" s="350">
        <f>IF('T6-Zamestnanci_a_mzdy'!F21-'T6a-Zamestnanci_a_mzdy (ženy)'!F21=0,0,('T6-Zamestnanci_a_mzdy'!J21-'T6a-Zamestnanci_a_mzdy (ženy)'!J21)/('T6-Zamestnanci_a_mzdy'!F21-'T6a-Zamestnanci_a_mzdy (ženy)'!F21)/12)</f>
        <v>715.30647382920097</v>
      </c>
    </row>
    <row r="22" spans="1:12" ht="47.25" x14ac:dyDescent="0.2">
      <c r="A22" s="30">
        <v>15</v>
      </c>
      <c r="B22" s="45" t="s">
        <v>328</v>
      </c>
      <c r="C22" s="62">
        <f>SUM(C23:C26)</f>
        <v>2</v>
      </c>
      <c r="D22" s="62">
        <f>SUM(D23:D26)</f>
        <v>2</v>
      </c>
      <c r="E22" s="62">
        <f>SUM(E23:E26)</f>
        <v>0</v>
      </c>
      <c r="F22" s="62">
        <f>SUM(F27:F27)</f>
        <v>0</v>
      </c>
      <c r="G22" s="62">
        <f>SUM(G23:G26)</f>
        <v>17330</v>
      </c>
      <c r="H22" s="62">
        <f>SUM(H23:H26)</f>
        <v>17330</v>
      </c>
      <c r="I22" s="62">
        <f>SUM(I23:I26)</f>
        <v>622</v>
      </c>
      <c r="J22" s="164">
        <f>SUM(J23:J26)</f>
        <v>17952</v>
      </c>
      <c r="K22" s="350">
        <v>748</v>
      </c>
      <c r="L22" s="350">
        <f>IF('[2]T6-Zamestnanci_a_mzdy'!F22-'[2]T6a-Zamestnanci_a_mzdy (ženy)'!F22=0,0,('[2]T6-Zamestnanci_a_mzdy'!J22-'[2]T6a-Zamestnanci_a_mzdy (ženy)'!J22)/('[2]T6-Zamestnanci_a_mzdy'!F22-'[2]T6a-Zamestnanci_a_mzdy (ženy)'!F22)/12)</f>
        <v>1207.9444444444446</v>
      </c>
    </row>
    <row r="23" spans="1:12" x14ac:dyDescent="0.2">
      <c r="A23" s="30" t="s">
        <v>285</v>
      </c>
      <c r="B23" s="46" t="s">
        <v>1211</v>
      </c>
      <c r="C23" s="156">
        <v>2</v>
      </c>
      <c r="D23" s="156">
        <v>2</v>
      </c>
      <c r="E23" s="156"/>
      <c r="F23" s="62">
        <f t="shared" ref="F23:F29" si="5">C23+E23</f>
        <v>2</v>
      </c>
      <c r="G23" s="156">
        <v>17330</v>
      </c>
      <c r="H23" s="156">
        <v>17330</v>
      </c>
      <c r="I23" s="156">
        <v>622</v>
      </c>
      <c r="J23" s="164">
        <f>G23+I23</f>
        <v>17952</v>
      </c>
      <c r="K23" s="423">
        <f t="shared" si="2"/>
        <v>748</v>
      </c>
      <c r="L23" s="350">
        <f>IF('T6-Zamestnanci_a_mzdy'!F23-'T6a-Zamestnanci_a_mzdy (ženy)'!F23=0,0,('T6-Zamestnanci_a_mzdy'!J23-'T6a-Zamestnanci_a_mzdy (ženy)'!J23)/('T6-Zamestnanci_a_mzdy'!F23-'T6a-Zamestnanci_a_mzdy (ženy)'!F23)/12)</f>
        <v>1207.9444444444446</v>
      </c>
    </row>
    <row r="24" spans="1:12" x14ac:dyDescent="0.2">
      <c r="A24" s="30" t="s">
        <v>398</v>
      </c>
      <c r="B24" s="46"/>
      <c r="C24" s="156"/>
      <c r="D24" s="156"/>
      <c r="E24" s="156"/>
      <c r="F24" s="62">
        <f t="shared" si="5"/>
        <v>0</v>
      </c>
      <c r="G24" s="156"/>
      <c r="H24" s="156"/>
      <c r="I24" s="156"/>
      <c r="J24" s="164">
        <f>G24+I24</f>
        <v>0</v>
      </c>
      <c r="K24" s="423">
        <f t="shared" si="2"/>
        <v>0</v>
      </c>
      <c r="L24" s="350">
        <f>IF('T6-Zamestnanci_a_mzdy'!F24-'T6a-Zamestnanci_a_mzdy (ženy)'!F24=0,0,('T6-Zamestnanci_a_mzdy'!J24-'T6a-Zamestnanci_a_mzdy (ženy)'!J24)/('T6-Zamestnanci_a_mzdy'!F24-'T6a-Zamestnanci_a_mzdy (ženy)'!F24)/12)</f>
        <v>0</v>
      </c>
    </row>
    <row r="25" spans="1:12" x14ac:dyDescent="0.2">
      <c r="A25" s="30" t="s">
        <v>399</v>
      </c>
      <c r="B25" s="46"/>
      <c r="C25" s="156"/>
      <c r="D25" s="156"/>
      <c r="E25" s="156"/>
      <c r="F25" s="62">
        <f t="shared" si="5"/>
        <v>0</v>
      </c>
      <c r="G25" s="156"/>
      <c r="H25" s="156"/>
      <c r="I25" s="156"/>
      <c r="J25" s="164">
        <f>G25+I25</f>
        <v>0</v>
      </c>
      <c r="K25" s="423">
        <f t="shared" si="2"/>
        <v>0</v>
      </c>
      <c r="L25" s="350">
        <f>IF('T6-Zamestnanci_a_mzdy'!F25-'T6a-Zamestnanci_a_mzdy (ženy)'!F25=0,0,('T6-Zamestnanci_a_mzdy'!J25-'T6a-Zamestnanci_a_mzdy (ženy)'!J25)/('T6-Zamestnanci_a_mzdy'!F25-'T6a-Zamestnanci_a_mzdy (ženy)'!F25)/12)</f>
        <v>0</v>
      </c>
    </row>
    <row r="26" spans="1:12" ht="16.5" customHeight="1" x14ac:dyDescent="0.2">
      <c r="A26" s="30" t="s">
        <v>400</v>
      </c>
      <c r="B26" s="46"/>
      <c r="C26" s="156"/>
      <c r="D26" s="156"/>
      <c r="E26" s="156"/>
      <c r="F26" s="62">
        <f t="shared" si="5"/>
        <v>0</v>
      </c>
      <c r="G26" s="156"/>
      <c r="H26" s="156"/>
      <c r="I26" s="156"/>
      <c r="J26" s="164">
        <f>G26+I26</f>
        <v>0</v>
      </c>
      <c r="K26" s="423">
        <f t="shared" si="2"/>
        <v>0</v>
      </c>
      <c r="L26" s="350">
        <f>IF('T6-Zamestnanci_a_mzdy'!F26-'T6a-Zamestnanci_a_mzdy (ženy)'!F26=0,0,('T6-Zamestnanci_a_mzdy'!J26-'T6a-Zamestnanci_a_mzdy (ženy)'!J26)/('T6-Zamestnanci_a_mzdy'!F26-'T6a-Zamestnanci_a_mzdy (ženy)'!F26)/12)</f>
        <v>0</v>
      </c>
    </row>
    <row r="27" spans="1:12" x14ac:dyDescent="0.2">
      <c r="A27" s="30"/>
      <c r="B27" s="26"/>
      <c r="C27" s="157"/>
      <c r="D27" s="157"/>
      <c r="E27" s="157"/>
      <c r="F27" s="158">
        <f t="shared" si="5"/>
        <v>0</v>
      </c>
      <c r="G27" s="157"/>
      <c r="H27" s="157"/>
      <c r="I27" s="157"/>
      <c r="J27" s="349"/>
      <c r="K27" s="349"/>
      <c r="L27" s="422"/>
    </row>
    <row r="28" spans="1:12" x14ac:dyDescent="0.2">
      <c r="A28" s="30">
        <v>16</v>
      </c>
      <c r="B28" s="45" t="s">
        <v>67</v>
      </c>
      <c r="C28" s="156">
        <v>35</v>
      </c>
      <c r="D28" s="156">
        <v>35</v>
      </c>
      <c r="E28" s="156">
        <v>1</v>
      </c>
      <c r="F28" s="62">
        <f t="shared" si="5"/>
        <v>36</v>
      </c>
      <c r="G28" s="156">
        <v>219948</v>
      </c>
      <c r="H28" s="156">
        <v>219948</v>
      </c>
      <c r="I28" s="156">
        <v>4057</v>
      </c>
      <c r="J28" s="164">
        <f>G28+I28</f>
        <v>224005</v>
      </c>
      <c r="K28" s="423">
        <f t="shared" si="2"/>
        <v>518.53009259259261</v>
      </c>
      <c r="L28" s="350">
        <f>IF('T6-Zamestnanci_a_mzdy'!F28-'T6a-Zamestnanci_a_mzdy (ženy)'!F28=0,0,('T6-Zamestnanci_a_mzdy'!J28-'T6a-Zamestnanci_a_mzdy (ženy)'!J28)/('T6-Zamestnanci_a_mzdy'!F28-'T6a-Zamestnanci_a_mzdy (ženy)'!F28)/12)</f>
        <v>686.10800744878964</v>
      </c>
    </row>
    <row r="29" spans="1:12" x14ac:dyDescent="0.2">
      <c r="A29" s="30">
        <v>17</v>
      </c>
      <c r="B29" s="45" t="s">
        <v>68</v>
      </c>
      <c r="C29" s="156"/>
      <c r="D29" s="156"/>
      <c r="E29" s="156">
        <v>16</v>
      </c>
      <c r="F29" s="62">
        <f t="shared" si="5"/>
        <v>16</v>
      </c>
      <c r="G29" s="156"/>
      <c r="H29" s="156"/>
      <c r="I29" s="156">
        <v>111638</v>
      </c>
      <c r="J29" s="164">
        <f>G29+I29</f>
        <v>111638</v>
      </c>
      <c r="K29" s="423">
        <f t="shared" si="2"/>
        <v>581.44791666666663</v>
      </c>
      <c r="L29" s="350">
        <f>IF('T6-Zamestnanci_a_mzdy'!F29-'T6a-Zamestnanci_a_mzdy (ženy)'!F29=0,0,('T6-Zamestnanci_a_mzdy'!J29-'T6a-Zamestnanci_a_mzdy (ženy)'!J29)/('T6-Zamestnanci_a_mzdy'!F29-'T6a-Zamestnanci_a_mzdy (ženy)'!F29)/12)</f>
        <v>699.8536036036038</v>
      </c>
    </row>
    <row r="30" spans="1:12" ht="16.5" thickBot="1" x14ac:dyDescent="0.25">
      <c r="A30" s="31">
        <v>18</v>
      </c>
      <c r="B30" s="47" t="s">
        <v>329</v>
      </c>
      <c r="C30" s="63">
        <f t="shared" ref="C30:J30" si="6">C7+C13+C16+C20+C21+C28+C29</f>
        <v>563</v>
      </c>
      <c r="D30" s="63">
        <f t="shared" si="6"/>
        <v>563</v>
      </c>
      <c r="E30" s="63">
        <f t="shared" si="6"/>
        <v>19</v>
      </c>
      <c r="F30" s="63">
        <f t="shared" si="6"/>
        <v>582</v>
      </c>
      <c r="G30" s="63">
        <f t="shared" si="6"/>
        <v>6815968</v>
      </c>
      <c r="H30" s="63">
        <f t="shared" si="6"/>
        <v>6814497</v>
      </c>
      <c r="I30" s="63">
        <f t="shared" si="6"/>
        <v>431883</v>
      </c>
      <c r="J30" s="165">
        <f t="shared" si="6"/>
        <v>7247851</v>
      </c>
      <c r="K30" s="424">
        <f t="shared" si="2"/>
        <v>1037.7793528064146</v>
      </c>
      <c r="L30" s="351">
        <f>IF('T6-Zamestnanci_a_mzdy'!F30-'T6a-Zamestnanci_a_mzdy (ženy)'!F30=0,0,('T6-Zamestnanci_a_mzdy'!J30-'T6a-Zamestnanci_a_mzdy (ženy)'!J30)/('T6-Zamestnanci_a_mzdy'!F30-'T6a-Zamestnanci_a_mzdy (ženy)'!F30)/12)</f>
        <v>1243.4052343974693</v>
      </c>
    </row>
    <row r="31" spans="1:12" x14ac:dyDescent="0.2">
      <c r="A31" s="18"/>
      <c r="B31" s="18"/>
      <c r="C31" s="21"/>
      <c r="D31" s="18"/>
      <c r="E31" s="18"/>
      <c r="F31" s="21"/>
      <c r="G31" s="21"/>
      <c r="H31" s="21"/>
      <c r="I31" s="21"/>
      <c r="J31" s="21"/>
    </row>
    <row r="32" spans="1:12" x14ac:dyDescent="0.25">
      <c r="A32" s="717" t="s">
        <v>10</v>
      </c>
      <c r="B32" s="718"/>
      <c r="C32" s="718"/>
      <c r="D32" s="718"/>
      <c r="E32" s="718"/>
      <c r="F32" s="718"/>
      <c r="G32" s="718"/>
      <c r="H32" s="718"/>
      <c r="I32" s="718"/>
      <c r="J32" s="719"/>
    </row>
    <row r="33" spans="1:12" x14ac:dyDescent="0.25">
      <c r="A33" s="707" t="s">
        <v>872</v>
      </c>
      <c r="B33" s="708"/>
      <c r="C33" s="708"/>
      <c r="D33" s="708"/>
      <c r="E33" s="708"/>
      <c r="F33" s="708"/>
      <c r="G33" s="708"/>
      <c r="H33" s="708"/>
      <c r="I33" s="708"/>
      <c r="J33" s="709"/>
    </row>
    <row r="34" spans="1:12" ht="50.25" customHeight="1" x14ac:dyDescent="0.2">
      <c r="B34" s="704" t="s">
        <v>754</v>
      </c>
      <c r="C34" s="704"/>
      <c r="D34" s="704"/>
      <c r="E34" s="704"/>
      <c r="F34" s="704"/>
      <c r="G34" s="704"/>
      <c r="H34" s="704"/>
      <c r="I34" s="704"/>
      <c r="J34" s="704"/>
      <c r="L34" s="650"/>
    </row>
    <row r="35" spans="1:12" x14ac:dyDescent="0.2">
      <c r="B35" s="243" t="s">
        <v>730</v>
      </c>
    </row>
    <row r="36" spans="1:12" x14ac:dyDescent="0.2">
      <c r="B36" s="243" t="s">
        <v>731</v>
      </c>
    </row>
    <row r="37" spans="1:12" x14ac:dyDescent="0.2">
      <c r="B37" s="243" t="s">
        <v>732</v>
      </c>
    </row>
  </sheetData>
  <mergeCells count="17">
    <mergeCell ref="F4:F5"/>
    <mergeCell ref="A32:J32"/>
    <mergeCell ref="A33:J33"/>
    <mergeCell ref="L3:L5"/>
    <mergeCell ref="B34:J34"/>
    <mergeCell ref="A1:K1"/>
    <mergeCell ref="A2:K2"/>
    <mergeCell ref="A3:A5"/>
    <mergeCell ref="B3:B5"/>
    <mergeCell ref="C3:F3"/>
    <mergeCell ref="G3:G5"/>
    <mergeCell ref="H3:H4"/>
    <mergeCell ref="I3:I5"/>
    <mergeCell ref="J3:J5"/>
    <mergeCell ref="K3:K5"/>
    <mergeCell ref="C4:C5"/>
    <mergeCell ref="E4:E5"/>
  </mergeCells>
  <printOptions gridLines="1"/>
  <pageMargins left="0.2" right="0.19" top="0.8" bottom="0.39370078740157483" header="0.51181102362204722" footer="0.27559055118110237"/>
  <pageSetup paperSize="9" scale="64" orientation="landscape"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9FFCC"/>
    <pageSetUpPr fitToPage="1"/>
  </sheetPr>
  <dimension ref="A1:H22"/>
  <sheetViews>
    <sheetView zoomScaleNormal="100" workbookViewId="0">
      <pane xSplit="2" ySplit="6" topLeftCell="C13" activePane="bottomRight" state="frozen"/>
      <selection pane="topRight" activeCell="C1" sqref="C1"/>
      <selection pane="bottomLeft" activeCell="A7" sqref="A7"/>
      <selection pane="bottomRight" activeCell="B3" sqref="B3:B5"/>
    </sheetView>
  </sheetViews>
  <sheetFormatPr defaultRowHeight="15.75" x14ac:dyDescent="0.25"/>
  <cols>
    <col min="1" max="1" width="9.140625" style="174"/>
    <col min="2" max="2" width="70.42578125" style="174" customWidth="1"/>
    <col min="3" max="3" width="23.140625" style="174" customWidth="1"/>
    <col min="4" max="4" width="23.85546875" style="174" customWidth="1"/>
    <col min="5" max="5" width="24.5703125" style="174" bestFit="1" customWidth="1"/>
    <col min="6" max="6" width="24.42578125" style="174" customWidth="1"/>
    <col min="7" max="7" width="24" style="174" customWidth="1"/>
    <col min="8" max="8" width="15.42578125" style="174" customWidth="1"/>
    <col min="9" max="16384" width="9.140625" style="174"/>
  </cols>
  <sheetData>
    <row r="1" spans="1:8" ht="39.75" customHeight="1" thickBot="1" x14ac:dyDescent="0.3">
      <c r="A1" s="728" t="s">
        <v>998</v>
      </c>
      <c r="B1" s="729"/>
      <c r="C1" s="729"/>
      <c r="D1" s="729"/>
      <c r="E1" s="729"/>
      <c r="F1" s="729"/>
      <c r="G1" s="730"/>
    </row>
    <row r="2" spans="1:8" ht="44.25" customHeight="1" x14ac:dyDescent="0.25">
      <c r="A2" s="734" t="s">
        <v>1226</v>
      </c>
      <c r="B2" s="735"/>
      <c r="C2" s="735"/>
      <c r="D2" s="735"/>
      <c r="E2" s="735"/>
      <c r="F2" s="735"/>
      <c r="G2" s="736"/>
    </row>
    <row r="3" spans="1:8" ht="41.25" customHeight="1" x14ac:dyDescent="0.25">
      <c r="A3" s="737" t="s">
        <v>209</v>
      </c>
      <c r="B3" s="738" t="s">
        <v>336</v>
      </c>
      <c r="C3" s="741" t="s">
        <v>916</v>
      </c>
      <c r="D3" s="742"/>
      <c r="E3" s="745" t="s">
        <v>943</v>
      </c>
      <c r="F3" s="748" t="s">
        <v>944</v>
      </c>
      <c r="G3" s="731" t="s">
        <v>801</v>
      </c>
    </row>
    <row r="4" spans="1:8" ht="18.75" customHeight="1" x14ac:dyDescent="0.25">
      <c r="A4" s="737"/>
      <c r="B4" s="739"/>
      <c r="C4" s="743" t="s">
        <v>346</v>
      </c>
      <c r="D4" s="744"/>
      <c r="E4" s="746"/>
      <c r="F4" s="749"/>
      <c r="G4" s="732"/>
    </row>
    <row r="5" spans="1:8" ht="47.25" customHeight="1" x14ac:dyDescent="0.25">
      <c r="A5" s="737"/>
      <c r="B5" s="740"/>
      <c r="C5" s="398" t="s">
        <v>859</v>
      </c>
      <c r="D5" s="405" t="s">
        <v>783</v>
      </c>
      <c r="E5" s="747"/>
      <c r="F5" s="750"/>
      <c r="G5" s="733"/>
    </row>
    <row r="6" spans="1:8" ht="26.25" customHeight="1" x14ac:dyDescent="0.25">
      <c r="A6" s="288"/>
      <c r="B6" s="289"/>
      <c r="C6" s="287" t="s">
        <v>290</v>
      </c>
      <c r="D6" s="287" t="s">
        <v>291</v>
      </c>
      <c r="E6" s="287" t="s">
        <v>292</v>
      </c>
      <c r="F6" s="301" t="s">
        <v>299</v>
      </c>
      <c r="G6" s="290" t="s">
        <v>784</v>
      </c>
      <c r="H6" s="642"/>
    </row>
    <row r="7" spans="1:8" ht="21.75" customHeight="1" x14ac:dyDescent="0.25">
      <c r="A7" s="178">
        <v>1</v>
      </c>
      <c r="B7" s="175" t="s">
        <v>793</v>
      </c>
      <c r="C7" s="62">
        <f>C8+C11</f>
        <v>9375.9599999999991</v>
      </c>
      <c r="D7" s="62">
        <f>D8+D11</f>
        <v>0</v>
      </c>
      <c r="E7" s="62">
        <f>E8+E11</f>
        <v>0</v>
      </c>
      <c r="F7" s="62">
        <f>F8+F11</f>
        <v>1201164.24</v>
      </c>
      <c r="G7" s="62">
        <f>SUM(C7:F7)</f>
        <v>1210540.2</v>
      </c>
      <c r="H7" s="465"/>
    </row>
    <row r="8" spans="1:8" ht="31.5" x14ac:dyDescent="0.25">
      <c r="A8" s="178">
        <v>2</v>
      </c>
      <c r="B8" s="179" t="s">
        <v>802</v>
      </c>
      <c r="C8" s="62">
        <f>C9</f>
        <v>0</v>
      </c>
      <c r="D8" s="62">
        <f>D10</f>
        <v>0</v>
      </c>
      <c r="E8" s="62">
        <f>SUM(E9:E10)</f>
        <v>0</v>
      </c>
      <c r="F8" s="62">
        <f>SUM(F9:F10)</f>
        <v>462243.02</v>
      </c>
      <c r="G8" s="148">
        <f t="shared" ref="G8:G17" si="0">SUM(C8:F8)</f>
        <v>462243.02</v>
      </c>
    </row>
    <row r="9" spans="1:8" ht="31.5" x14ac:dyDescent="0.25">
      <c r="A9" s="178">
        <v>3</v>
      </c>
      <c r="B9" s="232" t="s">
        <v>861</v>
      </c>
      <c r="C9" s="52">
        <v>0</v>
      </c>
      <c r="D9" s="43" t="s">
        <v>321</v>
      </c>
      <c r="E9" s="52"/>
      <c r="F9" s="579">
        <v>462243.02</v>
      </c>
      <c r="G9" s="148">
        <f t="shared" si="0"/>
        <v>462243.02</v>
      </c>
    </row>
    <row r="10" spans="1:8" ht="31.5" x14ac:dyDescent="0.25">
      <c r="A10" s="178">
        <v>4</v>
      </c>
      <c r="B10" s="232" t="s">
        <v>921</v>
      </c>
      <c r="C10" s="43" t="s">
        <v>321</v>
      </c>
      <c r="D10" s="52"/>
      <c r="E10" s="52"/>
      <c r="F10" s="579"/>
      <c r="G10" s="148">
        <f t="shared" si="0"/>
        <v>0</v>
      </c>
    </row>
    <row r="11" spans="1:8" ht="31.5" x14ac:dyDescent="0.25">
      <c r="A11" s="178">
        <v>5</v>
      </c>
      <c r="B11" s="179" t="s">
        <v>803</v>
      </c>
      <c r="C11" s="62">
        <f>C12</f>
        <v>9375.9599999999991</v>
      </c>
      <c r="D11" s="62">
        <f>D13</f>
        <v>0</v>
      </c>
      <c r="E11" s="62">
        <f>SUM(E12:E13)</f>
        <v>0</v>
      </c>
      <c r="F11" s="62">
        <f>SUM(F12:F13)</f>
        <v>738921.22</v>
      </c>
      <c r="G11" s="148">
        <f>SUM(C11:E11)</f>
        <v>9375.9599999999991</v>
      </c>
    </row>
    <row r="12" spans="1:8" ht="31.5" x14ac:dyDescent="0.25">
      <c r="A12" s="178">
        <v>6</v>
      </c>
      <c r="B12" s="232" t="s">
        <v>862</v>
      </c>
      <c r="C12" s="52">
        <v>9375.9599999999991</v>
      </c>
      <c r="D12" s="43" t="s">
        <v>321</v>
      </c>
      <c r="E12" s="52"/>
      <c r="F12" s="52">
        <v>738921.22</v>
      </c>
      <c r="G12" s="148">
        <f t="shared" si="0"/>
        <v>748297.17999999993</v>
      </c>
    </row>
    <row r="13" spans="1:8" s="19" customFormat="1" ht="31.5" x14ac:dyDescent="0.25">
      <c r="A13" s="178">
        <v>7</v>
      </c>
      <c r="B13" s="232" t="s">
        <v>922</v>
      </c>
      <c r="C13" s="43" t="s">
        <v>321</v>
      </c>
      <c r="D13" s="52"/>
      <c r="E13" s="52"/>
      <c r="F13" s="52"/>
      <c r="G13" s="148">
        <f t="shared" si="0"/>
        <v>0</v>
      </c>
      <c r="H13" s="174"/>
    </row>
    <row r="14" spans="1:8" ht="31.5" x14ac:dyDescent="0.25">
      <c r="A14" s="178">
        <v>8</v>
      </c>
      <c r="B14" s="131" t="s">
        <v>1087</v>
      </c>
      <c r="C14" s="52">
        <v>4472.5</v>
      </c>
      <c r="D14" s="43" t="s">
        <v>321</v>
      </c>
      <c r="E14" s="43" t="s">
        <v>321</v>
      </c>
      <c r="F14" s="43" t="s">
        <v>321</v>
      </c>
      <c r="G14" s="148">
        <f>SUM(C14:F14)</f>
        <v>4472.5</v>
      </c>
    </row>
    <row r="15" spans="1:8" ht="31.5" x14ac:dyDescent="0.25">
      <c r="A15" s="178">
        <v>9</v>
      </c>
      <c r="B15" s="179" t="s">
        <v>1084</v>
      </c>
      <c r="C15" s="52">
        <v>9540</v>
      </c>
      <c r="D15" s="52"/>
      <c r="E15" s="43" t="s">
        <v>321</v>
      </c>
      <c r="F15" s="43" t="s">
        <v>321</v>
      </c>
      <c r="G15" s="148">
        <f t="shared" si="0"/>
        <v>9540</v>
      </c>
    </row>
    <row r="16" spans="1:8" ht="39" customHeight="1" x14ac:dyDescent="0.25">
      <c r="A16" s="178">
        <v>10</v>
      </c>
      <c r="B16" s="179" t="s">
        <v>1086</v>
      </c>
      <c r="C16" s="643">
        <f>C14+C15-C7</f>
        <v>4636.5400000000009</v>
      </c>
      <c r="D16" s="43" t="s">
        <v>321</v>
      </c>
      <c r="E16" s="43" t="s">
        <v>321</v>
      </c>
      <c r="F16" s="43" t="s">
        <v>321</v>
      </c>
      <c r="G16" s="148">
        <f t="shared" si="0"/>
        <v>4636.5400000000009</v>
      </c>
    </row>
    <row r="17" spans="1:7" ht="21" customHeight="1" x14ac:dyDescent="0.25">
      <c r="A17" s="178">
        <v>11</v>
      </c>
      <c r="B17" s="180" t="s">
        <v>1085</v>
      </c>
      <c r="C17" s="52">
        <v>15</v>
      </c>
      <c r="D17" s="43" t="s">
        <v>321</v>
      </c>
      <c r="E17" s="52"/>
      <c r="F17" s="579">
        <v>2026</v>
      </c>
      <c r="G17" s="148">
        <f t="shared" si="0"/>
        <v>2041</v>
      </c>
    </row>
    <row r="18" spans="1:7" ht="21" customHeight="1" thickBot="1" x14ac:dyDescent="0.3">
      <c r="A18" s="298">
        <v>12</v>
      </c>
      <c r="B18" s="181" t="s">
        <v>405</v>
      </c>
      <c r="C18" s="580">
        <f>IF(C17=0,0,+(C7+D7)/C17)</f>
        <v>625.06399999999996</v>
      </c>
      <c r="D18" s="581" t="s">
        <v>321</v>
      </c>
      <c r="E18" s="580">
        <f>IF(E17=0,0,+E7/E17)</f>
        <v>0</v>
      </c>
      <c r="F18" s="580">
        <f>IF(F17=0,0,+F7/F17)</f>
        <v>592.87474827245808</v>
      </c>
      <c r="G18" s="150">
        <f>IF(G17=0,0,+G7/G17)</f>
        <v>593.1113179813816</v>
      </c>
    </row>
    <row r="20" spans="1:7" x14ac:dyDescent="0.25">
      <c r="A20" s="399" t="s">
        <v>1083</v>
      </c>
      <c r="B20" s="400"/>
      <c r="C20" s="400"/>
      <c r="D20" s="400"/>
      <c r="E20" s="400"/>
      <c r="F20" s="400"/>
      <c r="G20" s="401"/>
    </row>
    <row r="21" spans="1:7" x14ac:dyDescent="0.25">
      <c r="A21" s="402" t="s">
        <v>999</v>
      </c>
      <c r="B21" s="403"/>
      <c r="C21" s="403"/>
      <c r="D21" s="403"/>
      <c r="E21" s="403"/>
      <c r="F21" s="403"/>
      <c r="G21" s="404"/>
    </row>
    <row r="22" spans="1:7" x14ac:dyDescent="0.25">
      <c r="C22" s="644"/>
    </row>
  </sheetData>
  <mergeCells count="9">
    <mergeCell ref="A1:G1"/>
    <mergeCell ref="G3:G5"/>
    <mergeCell ref="A2:G2"/>
    <mergeCell ref="A3:A5"/>
    <mergeCell ref="B3:B5"/>
    <mergeCell ref="C3:D3"/>
    <mergeCell ref="C4:D4"/>
    <mergeCell ref="E3:E5"/>
    <mergeCell ref="F3:F5"/>
  </mergeCells>
  <pageMargins left="0.45" right="0.33" top="0.74803149606299213" bottom="0.74803149606299213" header="0.31496062992125984" footer="0.31496062992125984"/>
  <pageSetup paperSize="9" scale="71" orientation="landscape"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tabColor indexed="42"/>
    <pageSetUpPr fitToPage="1"/>
  </sheetPr>
  <dimension ref="A1:H15"/>
  <sheetViews>
    <sheetView workbookViewId="0">
      <pane xSplit="2" ySplit="5" topLeftCell="C6" activePane="bottomRight" state="frozen"/>
      <selection pane="topRight" activeCell="C1" sqref="C1"/>
      <selection pane="bottomLeft" activeCell="A6" sqref="A6"/>
      <selection pane="bottomRight" activeCell="B3" sqref="B3:B4"/>
    </sheetView>
  </sheetViews>
  <sheetFormatPr defaultRowHeight="15.75" x14ac:dyDescent="0.2"/>
  <cols>
    <col min="1" max="1" width="8.140625" style="19" customWidth="1"/>
    <col min="2" max="2" width="93.140625" style="72" customWidth="1"/>
    <col min="3" max="3" width="17.28515625" style="19" customWidth="1"/>
    <col min="4" max="4" width="17.140625" style="19" customWidth="1"/>
    <col min="5" max="5" width="17.5703125" style="19" customWidth="1"/>
    <col min="6" max="6" width="18" style="19" customWidth="1"/>
    <col min="7" max="7" width="7.5703125" style="19" customWidth="1"/>
    <col min="8" max="16384" width="9.140625" style="19"/>
  </cols>
  <sheetData>
    <row r="1" spans="1:8" ht="50.1" customHeight="1" thickBot="1" x14ac:dyDescent="0.25">
      <c r="A1" s="757" t="s">
        <v>1000</v>
      </c>
      <c r="B1" s="758"/>
      <c r="C1" s="758"/>
      <c r="D1" s="758"/>
      <c r="E1" s="758"/>
      <c r="F1" s="759"/>
      <c r="G1" s="182"/>
      <c r="H1" s="24"/>
    </row>
    <row r="2" spans="1:8" ht="36.75" customHeight="1" x14ac:dyDescent="0.2">
      <c r="A2" s="700" t="s">
        <v>1221</v>
      </c>
      <c r="B2" s="768"/>
      <c r="C2" s="769" t="s">
        <v>835</v>
      </c>
      <c r="D2" s="769"/>
      <c r="E2" s="769"/>
      <c r="F2" s="770"/>
      <c r="G2" s="183"/>
    </row>
    <row r="3" spans="1:8" ht="33" customHeight="1" x14ac:dyDescent="0.2">
      <c r="A3" s="766" t="s">
        <v>209</v>
      </c>
      <c r="B3" s="764" t="s">
        <v>336</v>
      </c>
      <c r="C3" s="760">
        <v>2015</v>
      </c>
      <c r="D3" s="761"/>
      <c r="E3" s="762">
        <v>2016</v>
      </c>
      <c r="F3" s="763"/>
      <c r="G3" s="183"/>
    </row>
    <row r="4" spans="1:8" ht="69" customHeight="1" x14ac:dyDescent="0.2">
      <c r="A4" s="767"/>
      <c r="B4" s="765"/>
      <c r="C4" s="117" t="s">
        <v>753</v>
      </c>
      <c r="D4" s="117" t="s">
        <v>192</v>
      </c>
      <c r="E4" s="117" t="s">
        <v>753</v>
      </c>
      <c r="F4" s="28" t="s">
        <v>279</v>
      </c>
      <c r="G4" s="183"/>
    </row>
    <row r="5" spans="1:8" x14ac:dyDescent="0.2">
      <c r="A5" s="125"/>
      <c r="B5" s="92"/>
      <c r="C5" s="36" t="s">
        <v>290</v>
      </c>
      <c r="D5" s="36" t="s">
        <v>291</v>
      </c>
      <c r="E5" s="89" t="s">
        <v>292</v>
      </c>
      <c r="F5" s="99" t="s">
        <v>299</v>
      </c>
      <c r="G5" s="183"/>
    </row>
    <row r="6" spans="1:8" ht="38.25" customHeight="1" x14ac:dyDescent="0.2">
      <c r="A6" s="30">
        <v>1</v>
      </c>
      <c r="B6" s="93" t="s">
        <v>74</v>
      </c>
      <c r="C6" s="159">
        <v>1413685</v>
      </c>
      <c r="D6" s="160" t="s">
        <v>321</v>
      </c>
      <c r="E6" s="159">
        <v>1141255</v>
      </c>
      <c r="F6" s="161" t="s">
        <v>321</v>
      </c>
      <c r="G6" s="646"/>
    </row>
    <row r="7" spans="1:8" ht="38.25" customHeight="1" x14ac:dyDescent="0.2">
      <c r="A7" s="30">
        <f>A6+1</f>
        <v>2</v>
      </c>
      <c r="B7" s="93" t="s">
        <v>347</v>
      </c>
      <c r="C7" s="160" t="s">
        <v>321</v>
      </c>
      <c r="D7" s="79">
        <v>8363</v>
      </c>
      <c r="E7" s="160" t="s">
        <v>321</v>
      </c>
      <c r="F7" s="84">
        <v>6676</v>
      </c>
      <c r="G7" s="646"/>
    </row>
    <row r="8" spans="1:8" ht="38.25" customHeight="1" x14ac:dyDescent="0.2">
      <c r="A8" s="30">
        <f>A7+1</f>
        <v>3</v>
      </c>
      <c r="B8" s="93" t="s">
        <v>787</v>
      </c>
      <c r="C8" s="160" t="s">
        <v>321</v>
      </c>
      <c r="D8" s="79">
        <v>1178</v>
      </c>
      <c r="E8" s="160" t="s">
        <v>321</v>
      </c>
      <c r="F8" s="84">
        <v>991</v>
      </c>
      <c r="G8" s="646"/>
    </row>
    <row r="9" spans="1:8" ht="35.25" customHeight="1" x14ac:dyDescent="0.2">
      <c r="A9" s="30">
        <f>A8+1</f>
        <v>4</v>
      </c>
      <c r="B9" s="69" t="s">
        <v>706</v>
      </c>
      <c r="C9" s="159">
        <v>161377</v>
      </c>
      <c r="D9" s="160" t="s">
        <v>321</v>
      </c>
      <c r="E9" s="162">
        <f>+C11</f>
        <v>261431</v>
      </c>
      <c r="F9" s="161" t="s">
        <v>321</v>
      </c>
      <c r="G9" s="646"/>
    </row>
    <row r="10" spans="1:8" ht="37.5" customHeight="1" x14ac:dyDescent="0.2">
      <c r="A10" s="30">
        <f>A9+1</f>
        <v>5</v>
      </c>
      <c r="B10" s="69" t="s">
        <v>782</v>
      </c>
      <c r="C10" s="159">
        <v>1513739</v>
      </c>
      <c r="D10" s="160" t="s">
        <v>321</v>
      </c>
      <c r="E10" s="163">
        <v>1321731</v>
      </c>
      <c r="F10" s="161" t="s">
        <v>321</v>
      </c>
      <c r="G10" s="646"/>
    </row>
    <row r="11" spans="1:8" ht="33" customHeight="1" x14ac:dyDescent="0.2">
      <c r="A11" s="30">
        <v>6</v>
      </c>
      <c r="B11" s="69" t="s">
        <v>252</v>
      </c>
      <c r="C11" s="164">
        <f>+C9+C10-C6</f>
        <v>261431</v>
      </c>
      <c r="D11" s="160" t="s">
        <v>321</v>
      </c>
      <c r="E11" s="162">
        <f>+E9+E10-E6</f>
        <v>441907</v>
      </c>
      <c r="F11" s="161" t="s">
        <v>321</v>
      </c>
      <c r="G11" s="183"/>
    </row>
    <row r="12" spans="1:8" ht="36" customHeight="1" thickBot="1" x14ac:dyDescent="0.25">
      <c r="A12" s="31">
        <v>7</v>
      </c>
      <c r="B12" s="82" t="s">
        <v>253</v>
      </c>
      <c r="C12" s="165">
        <f>IF(C6=0,0,C6/D7)</f>
        <v>169.04041611861771</v>
      </c>
      <c r="D12" s="166" t="s">
        <v>321</v>
      </c>
      <c r="E12" s="165">
        <f>IF(E6=0,0,E6/F7)</f>
        <v>170.94892150988616</v>
      </c>
      <c r="F12" s="167" t="s">
        <v>321</v>
      </c>
      <c r="G12" s="183"/>
    </row>
    <row r="13" spans="1:8" x14ac:dyDescent="0.2">
      <c r="B13" s="21"/>
      <c r="G13" s="183"/>
    </row>
    <row r="14" spans="1:8" x14ac:dyDescent="0.2">
      <c r="A14" s="751" t="s">
        <v>83</v>
      </c>
      <c r="B14" s="752"/>
      <c r="C14" s="752"/>
      <c r="D14" s="752"/>
      <c r="E14" s="752"/>
      <c r="F14" s="753"/>
      <c r="G14" s="183"/>
    </row>
    <row r="15" spans="1:8" x14ac:dyDescent="0.2">
      <c r="A15" s="754" t="s">
        <v>386</v>
      </c>
      <c r="B15" s="755"/>
      <c r="C15" s="755"/>
      <c r="D15" s="755"/>
      <c r="E15" s="755"/>
      <c r="F15" s="756"/>
      <c r="G15" s="183"/>
    </row>
  </sheetData>
  <mergeCells count="9">
    <mergeCell ref="A14:F14"/>
    <mergeCell ref="A15:F15"/>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indexed="42"/>
    <pageSetUpPr fitToPage="1"/>
  </sheetPr>
  <dimension ref="A1:H23"/>
  <sheetViews>
    <sheetView tabSelected="1" workbookViewId="0">
      <pane xSplit="2" ySplit="5" topLeftCell="C6" activePane="bottomRight" state="frozen"/>
      <selection pane="topRight" activeCell="C1" sqref="C1"/>
      <selection pane="bottomLeft" activeCell="A6" sqref="A6"/>
      <selection pane="bottomRight" activeCell="B27" sqref="B27"/>
    </sheetView>
  </sheetViews>
  <sheetFormatPr defaultRowHeight="12.75" x14ac:dyDescent="0.2"/>
  <cols>
    <col min="1" max="1" width="8.28515625" style="91" customWidth="1"/>
    <col min="2" max="2" width="77.7109375" style="91" customWidth="1"/>
    <col min="3" max="6" width="14.7109375" style="91" customWidth="1"/>
    <col min="7" max="16384" width="9.140625" style="91"/>
  </cols>
  <sheetData>
    <row r="1" spans="1:8" ht="50.1" customHeight="1" x14ac:dyDescent="0.2">
      <c r="A1" s="774" t="s">
        <v>1001</v>
      </c>
      <c r="B1" s="775"/>
      <c r="C1" s="775"/>
      <c r="D1" s="775"/>
      <c r="E1" s="775"/>
      <c r="F1" s="776"/>
      <c r="H1" s="118"/>
    </row>
    <row r="2" spans="1:8" ht="33" customHeight="1" x14ac:dyDescent="0.2">
      <c r="A2" s="779" t="s">
        <v>1215</v>
      </c>
      <c r="B2" s="780"/>
      <c r="C2" s="780"/>
      <c r="D2" s="780"/>
      <c r="E2" s="780"/>
      <c r="F2" s="781"/>
    </row>
    <row r="3" spans="1:8" ht="18.75" customHeight="1" x14ac:dyDescent="0.2">
      <c r="A3" s="766" t="s">
        <v>209</v>
      </c>
      <c r="B3" s="710" t="s">
        <v>336</v>
      </c>
      <c r="C3" s="706" t="s">
        <v>792</v>
      </c>
      <c r="D3" s="706"/>
      <c r="E3" s="706" t="s">
        <v>359</v>
      </c>
      <c r="F3" s="778"/>
    </row>
    <row r="4" spans="1:8" ht="18.75" customHeight="1" x14ac:dyDescent="0.2">
      <c r="A4" s="777"/>
      <c r="B4" s="710"/>
      <c r="C4" s="98">
        <v>2015</v>
      </c>
      <c r="D4" s="98">
        <v>2016</v>
      </c>
      <c r="E4" s="14">
        <v>2015</v>
      </c>
      <c r="F4" s="28">
        <v>2016</v>
      </c>
    </row>
    <row r="5" spans="1:8" ht="15.75" x14ac:dyDescent="0.2">
      <c r="A5" s="30"/>
      <c r="B5" s="88"/>
      <c r="C5" s="542" t="s">
        <v>290</v>
      </c>
      <c r="D5" s="542" t="s">
        <v>291</v>
      </c>
      <c r="E5" s="36" t="s">
        <v>292</v>
      </c>
      <c r="F5" s="90" t="s">
        <v>299</v>
      </c>
    </row>
    <row r="6" spans="1:8" ht="31.5" x14ac:dyDescent="0.2">
      <c r="A6" s="30">
        <v>1</v>
      </c>
      <c r="B6" s="45" t="s">
        <v>713</v>
      </c>
      <c r="C6" s="542" t="s">
        <v>321</v>
      </c>
      <c r="D6" s="542" t="s">
        <v>321</v>
      </c>
      <c r="E6" s="149">
        <v>1363</v>
      </c>
      <c r="F6" s="155">
        <v>1363</v>
      </c>
      <c r="G6" s="647"/>
    </row>
    <row r="7" spans="1:8" ht="37.5" x14ac:dyDescent="0.2">
      <c r="A7" s="30">
        <f>A6+1</f>
        <v>2</v>
      </c>
      <c r="B7" s="65" t="s">
        <v>348</v>
      </c>
      <c r="C7" s="542" t="s">
        <v>321</v>
      </c>
      <c r="D7" s="542" t="s">
        <v>321</v>
      </c>
      <c r="E7" s="149">
        <v>16556</v>
      </c>
      <c r="F7" s="155">
        <v>16334</v>
      </c>
    </row>
    <row r="8" spans="1:8" ht="15.75" x14ac:dyDescent="0.2">
      <c r="A8" s="30">
        <v>3</v>
      </c>
      <c r="B8" s="81" t="s">
        <v>277</v>
      </c>
      <c r="C8" s="542" t="s">
        <v>321</v>
      </c>
      <c r="D8" s="542" t="s">
        <v>321</v>
      </c>
      <c r="E8" s="62">
        <f>E7/12</f>
        <v>1379.6666666666667</v>
      </c>
      <c r="F8" s="148">
        <f>F7/12</f>
        <v>1361.1666666666667</v>
      </c>
    </row>
    <row r="9" spans="1:8" ht="31.5" x14ac:dyDescent="0.2">
      <c r="A9" s="30">
        <f t="shared" ref="A9:A18" si="0">A8+1</f>
        <v>4</v>
      </c>
      <c r="B9" s="65" t="s">
        <v>362</v>
      </c>
      <c r="C9" s="52">
        <v>797962.5</v>
      </c>
      <c r="D9" s="578">
        <v>815184.5</v>
      </c>
      <c r="E9" s="83" t="s">
        <v>321</v>
      </c>
      <c r="F9" s="85" t="s">
        <v>321</v>
      </c>
    </row>
    <row r="10" spans="1:8" ht="31.5" x14ac:dyDescent="0.2">
      <c r="A10" s="30">
        <f t="shared" si="0"/>
        <v>5</v>
      </c>
      <c r="B10" s="65" t="s">
        <v>379</v>
      </c>
      <c r="C10" s="52">
        <v>1984</v>
      </c>
      <c r="D10" s="52">
        <v>2180</v>
      </c>
      <c r="E10" s="52">
        <v>18</v>
      </c>
      <c r="F10" s="59">
        <v>19</v>
      </c>
    </row>
    <row r="11" spans="1:8" ht="31.5" x14ac:dyDescent="0.2">
      <c r="A11" s="30">
        <f t="shared" si="0"/>
        <v>6</v>
      </c>
      <c r="B11" s="65" t="s">
        <v>1065</v>
      </c>
      <c r="C11" s="149">
        <v>694935</v>
      </c>
      <c r="D11" s="149">
        <v>718178</v>
      </c>
      <c r="E11" s="83" t="s">
        <v>321</v>
      </c>
      <c r="F11" s="85" t="s">
        <v>321</v>
      </c>
      <c r="G11" s="647"/>
    </row>
    <row r="12" spans="1:8" ht="15.75" x14ac:dyDescent="0.2">
      <c r="A12" s="30">
        <f t="shared" si="0"/>
        <v>7</v>
      </c>
      <c r="B12" s="65" t="s">
        <v>360</v>
      </c>
      <c r="C12" s="52">
        <v>159815.73000000001</v>
      </c>
      <c r="D12" s="52">
        <v>126203.23</v>
      </c>
      <c r="E12" s="83" t="s">
        <v>321</v>
      </c>
      <c r="F12" s="85" t="s">
        <v>321</v>
      </c>
    </row>
    <row r="13" spans="1:8" ht="15.75" x14ac:dyDescent="0.2">
      <c r="A13" s="30">
        <f t="shared" si="0"/>
        <v>8</v>
      </c>
      <c r="B13" s="65" t="s">
        <v>380</v>
      </c>
      <c r="C13" s="62">
        <f>SUM(C9:C12)</f>
        <v>1654697.23</v>
      </c>
      <c r="D13" s="62">
        <f>SUM(D9:D12)</f>
        <v>1661745.73</v>
      </c>
      <c r="E13" s="83" t="s">
        <v>321</v>
      </c>
      <c r="F13" s="85" t="s">
        <v>321</v>
      </c>
    </row>
    <row r="14" spans="1:8" ht="15.75" x14ac:dyDescent="0.2">
      <c r="A14" s="30">
        <f t="shared" si="0"/>
        <v>9</v>
      </c>
      <c r="B14" s="65" t="s">
        <v>381</v>
      </c>
      <c r="C14" s="62">
        <f>C15+C16</f>
        <v>1255153.01</v>
      </c>
      <c r="D14" s="62">
        <f>D15+D16</f>
        <v>1090616.7</v>
      </c>
      <c r="E14" s="83" t="s">
        <v>321</v>
      </c>
      <c r="F14" s="85" t="s">
        <v>321</v>
      </c>
    </row>
    <row r="15" spans="1:8" ht="15.75" x14ac:dyDescent="0.2">
      <c r="A15" s="30">
        <f t="shared" si="0"/>
        <v>10</v>
      </c>
      <c r="B15" s="46" t="s">
        <v>61</v>
      </c>
      <c r="C15" s="52">
        <v>452673.53</v>
      </c>
      <c r="D15" s="52">
        <v>469014.07</v>
      </c>
      <c r="E15" s="83" t="s">
        <v>321</v>
      </c>
      <c r="F15" s="85" t="s">
        <v>321</v>
      </c>
    </row>
    <row r="16" spans="1:8" ht="15.75" x14ac:dyDescent="0.2">
      <c r="A16" s="30">
        <f t="shared" si="0"/>
        <v>11</v>
      </c>
      <c r="B16" s="46" t="s">
        <v>62</v>
      </c>
      <c r="C16" s="52">
        <v>802479.48</v>
      </c>
      <c r="D16" s="52">
        <v>621602.63</v>
      </c>
      <c r="E16" s="83" t="s">
        <v>321</v>
      </c>
      <c r="F16" s="85" t="s">
        <v>321</v>
      </c>
    </row>
    <row r="17" spans="1:6" ht="31.5" x14ac:dyDescent="0.2">
      <c r="A17" s="30">
        <f t="shared" si="0"/>
        <v>12</v>
      </c>
      <c r="B17" s="65" t="s">
        <v>382</v>
      </c>
      <c r="C17" s="62">
        <f>+C13-C14</f>
        <v>399544.22</v>
      </c>
      <c r="D17" s="62">
        <f>+D13-D14</f>
        <v>571129.03</v>
      </c>
      <c r="E17" s="83" t="s">
        <v>321</v>
      </c>
      <c r="F17" s="85" t="s">
        <v>321</v>
      </c>
    </row>
    <row r="18" spans="1:6" ht="16.5" thickBot="1" x14ac:dyDescent="0.25">
      <c r="A18" s="31">
        <f t="shared" si="0"/>
        <v>13</v>
      </c>
      <c r="B18" s="96" t="s">
        <v>383</v>
      </c>
      <c r="C18" s="63">
        <f>IF(E8=0,0,C14/E8)</f>
        <v>909.75091326407346</v>
      </c>
      <c r="D18" s="63">
        <f>IF(F8=0,0,D14/F8)</f>
        <v>801.236708705767</v>
      </c>
      <c r="E18" s="86" t="s">
        <v>321</v>
      </c>
      <c r="F18" s="87" t="s">
        <v>321</v>
      </c>
    </row>
    <row r="20" spans="1:6" ht="15" x14ac:dyDescent="0.2">
      <c r="A20" s="751" t="s">
        <v>361</v>
      </c>
      <c r="B20" s="752"/>
      <c r="C20" s="752"/>
      <c r="D20" s="752"/>
      <c r="E20" s="752"/>
      <c r="F20" s="753"/>
    </row>
    <row r="21" spans="1:6" ht="35.25" customHeight="1" x14ac:dyDescent="0.2">
      <c r="A21" s="771" t="s">
        <v>88</v>
      </c>
      <c r="B21" s="772"/>
      <c r="C21" s="772"/>
      <c r="D21" s="772"/>
      <c r="E21" s="772"/>
      <c r="F21" s="773"/>
    </row>
    <row r="23" spans="1:6" x14ac:dyDescent="0.2">
      <c r="A23" s="652" t="s">
        <v>1230</v>
      </c>
      <c r="B23" s="652"/>
      <c r="C23" s="652"/>
      <c r="F23" s="647"/>
    </row>
  </sheetData>
  <mergeCells count="8">
    <mergeCell ref="A21:F21"/>
    <mergeCell ref="A1:F1"/>
    <mergeCell ref="A3:A4"/>
    <mergeCell ref="B3:B4"/>
    <mergeCell ref="C3:D3"/>
    <mergeCell ref="E3:F3"/>
    <mergeCell ref="A2:F2"/>
    <mergeCell ref="A20:F20"/>
  </mergeCells>
  <phoneticPr fontId="6" type="noConversion"/>
  <pageMargins left="0.66" right="0.45" top="0.98425196850393704" bottom="0.77" header="0.51181102362204722" footer="0.51181102362204722"/>
  <pageSetup paperSize="9" scale="91" fitToWidth="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K29"/>
  <sheetViews>
    <sheetView workbookViewId="0">
      <pane xSplit="2" ySplit="4" topLeftCell="C5" activePane="bottomRight" state="frozen"/>
      <selection pane="topRight" activeCell="C1" sqref="C1"/>
      <selection pane="bottomLeft" activeCell="A5" sqref="A5"/>
      <selection pane="bottomRight" activeCell="B52" sqref="B52"/>
    </sheetView>
  </sheetViews>
  <sheetFormatPr defaultRowHeight="15.75" x14ac:dyDescent="0.25"/>
  <cols>
    <col min="1" max="1" width="8.140625" style="259" customWidth="1"/>
    <col min="2" max="2" width="94" style="282" customWidth="1"/>
    <col min="3" max="3" width="18.7109375" style="259" customWidth="1"/>
    <col min="4" max="4" width="18.5703125" style="259" customWidth="1"/>
    <col min="5" max="5" width="11.42578125" style="260" customWidth="1"/>
    <col min="6" max="16384" width="9.140625" style="259"/>
  </cols>
  <sheetData>
    <row r="1" spans="1:11" ht="50.1" customHeight="1" thickBot="1" x14ac:dyDescent="0.3">
      <c r="A1" s="785" t="s">
        <v>1002</v>
      </c>
      <c r="B1" s="786"/>
      <c r="C1" s="786"/>
      <c r="D1" s="787"/>
      <c r="E1" s="258"/>
    </row>
    <row r="2" spans="1:11" ht="29.25" customHeight="1" x14ac:dyDescent="0.25">
      <c r="A2" s="788" t="s">
        <v>1216</v>
      </c>
      <c r="B2" s="789"/>
      <c r="C2" s="789"/>
      <c r="D2" s="790"/>
    </row>
    <row r="3" spans="1:11" ht="33" customHeight="1" x14ac:dyDescent="0.25">
      <c r="A3" s="261" t="s">
        <v>209</v>
      </c>
      <c r="B3" s="262" t="s">
        <v>336</v>
      </c>
      <c r="C3" s="263">
        <v>2015</v>
      </c>
      <c r="D3" s="264">
        <v>2016</v>
      </c>
    </row>
    <row r="4" spans="1:11" x14ac:dyDescent="0.25">
      <c r="A4" s="265"/>
      <c r="B4" s="266"/>
      <c r="C4" s="267" t="s">
        <v>290</v>
      </c>
      <c r="D4" s="295" t="s">
        <v>291</v>
      </c>
    </row>
    <row r="5" spans="1:11" ht="18.75" x14ac:dyDescent="0.25">
      <c r="A5" s="268">
        <v>1</v>
      </c>
      <c r="B5" s="269" t="s">
        <v>283</v>
      </c>
      <c r="C5" s="270">
        <f>+C6+C9</f>
        <v>238738.73</v>
      </c>
      <c r="D5" s="582">
        <f>D6+D9</f>
        <v>213967.11</v>
      </c>
    </row>
    <row r="6" spans="1:11" ht="18.75" customHeight="1" x14ac:dyDescent="0.25">
      <c r="A6" s="268">
        <f t="shared" ref="A6:A13" si="0">A5+1</f>
        <v>2</v>
      </c>
      <c r="B6" s="269" t="s">
        <v>366</v>
      </c>
      <c r="C6" s="270">
        <f>+C7+C8</f>
        <v>147672.73000000001</v>
      </c>
      <c r="D6" s="582">
        <f>+D7+D8</f>
        <v>130515.11</v>
      </c>
    </row>
    <row r="7" spans="1:11" x14ac:dyDescent="0.25">
      <c r="A7" s="268">
        <f t="shared" si="0"/>
        <v>3</v>
      </c>
      <c r="B7" s="271" t="s">
        <v>364</v>
      </c>
      <c r="C7" s="583">
        <v>145856.79</v>
      </c>
      <c r="D7" s="583">
        <v>130515.11</v>
      </c>
    </row>
    <row r="8" spans="1:11" x14ac:dyDescent="0.25">
      <c r="A8" s="268">
        <f t="shared" si="0"/>
        <v>4</v>
      </c>
      <c r="B8" s="271" t="s">
        <v>365</v>
      </c>
      <c r="C8" s="583">
        <v>1815.94</v>
      </c>
      <c r="D8" s="583">
        <v>0</v>
      </c>
    </row>
    <row r="9" spans="1:11" x14ac:dyDescent="0.25">
      <c r="A9" s="268">
        <f t="shared" si="0"/>
        <v>5</v>
      </c>
      <c r="B9" s="269" t="s">
        <v>254</v>
      </c>
      <c r="C9" s="584">
        <f>+C10+C11-C12</f>
        <v>91066</v>
      </c>
      <c r="D9" s="585">
        <f>+D10+D11-D12</f>
        <v>83452</v>
      </c>
    </row>
    <row r="10" spans="1:11" ht="19.5" customHeight="1" x14ac:dyDescent="0.25">
      <c r="A10" s="268">
        <f t="shared" si="0"/>
        <v>6</v>
      </c>
      <c r="B10" s="271" t="s">
        <v>194</v>
      </c>
      <c r="C10" s="586">
        <v>22201.24</v>
      </c>
      <c r="D10" s="585">
        <f>+C12</f>
        <v>17169.240000000005</v>
      </c>
    </row>
    <row r="11" spans="1:11" x14ac:dyDescent="0.25">
      <c r="A11" s="268">
        <f t="shared" si="0"/>
        <v>7</v>
      </c>
      <c r="B11" s="271" t="s">
        <v>226</v>
      </c>
      <c r="C11" s="583">
        <v>86034</v>
      </c>
      <c r="D11" s="583">
        <v>87856</v>
      </c>
    </row>
    <row r="12" spans="1:11" x14ac:dyDescent="0.25">
      <c r="A12" s="268">
        <f t="shared" si="0"/>
        <v>8</v>
      </c>
      <c r="B12" s="271" t="s">
        <v>761</v>
      </c>
      <c r="C12" s="584">
        <f>C10+C11-C20</f>
        <v>17169.240000000005</v>
      </c>
      <c r="D12" s="585">
        <f>D10+D11-D20</f>
        <v>21573.240000000005</v>
      </c>
    </row>
    <row r="13" spans="1:11" ht="30" customHeight="1" x14ac:dyDescent="0.25">
      <c r="A13" s="268">
        <f t="shared" si="0"/>
        <v>9</v>
      </c>
      <c r="B13" s="269" t="s">
        <v>762</v>
      </c>
      <c r="C13" s="587">
        <v>261308.15</v>
      </c>
      <c r="D13" s="587">
        <v>228353.11</v>
      </c>
    </row>
    <row r="14" spans="1:11" x14ac:dyDescent="0.25">
      <c r="A14" s="268"/>
      <c r="B14" s="296" t="s">
        <v>307</v>
      </c>
      <c r="C14" s="588"/>
      <c r="D14" s="588"/>
      <c r="E14" s="272"/>
      <c r="F14" s="273"/>
      <c r="G14" s="273"/>
      <c r="H14" s="273"/>
      <c r="I14" s="273"/>
      <c r="J14" s="273"/>
      <c r="K14" s="273"/>
    </row>
    <row r="15" spans="1:11" ht="18.75" x14ac:dyDescent="0.25">
      <c r="A15" s="268">
        <f>A13+1</f>
        <v>10</v>
      </c>
      <c r="B15" s="297" t="s">
        <v>367</v>
      </c>
      <c r="C15" s="583">
        <v>261308.15</v>
      </c>
      <c r="D15" s="583">
        <v>228353.11</v>
      </c>
    </row>
    <row r="16" spans="1:11" ht="30.75" customHeight="1" x14ac:dyDescent="0.25">
      <c r="A16" s="268">
        <f t="shared" ref="A16:A21" si="1">+A15+1</f>
        <v>11</v>
      </c>
      <c r="B16" s="269" t="s">
        <v>763</v>
      </c>
      <c r="C16" s="270">
        <f>C5-C13</f>
        <v>-22569.419999999984</v>
      </c>
      <c r="D16" s="582">
        <f>D5-D13</f>
        <v>-14386</v>
      </c>
    </row>
    <row r="17" spans="1:5" ht="18.75" x14ac:dyDescent="0.25">
      <c r="A17" s="268">
        <f t="shared" si="1"/>
        <v>12</v>
      </c>
      <c r="B17" s="269" t="s">
        <v>764</v>
      </c>
      <c r="C17" s="270">
        <f>C18+C19</f>
        <v>91066</v>
      </c>
      <c r="D17" s="582">
        <f>D18+D19</f>
        <v>83452</v>
      </c>
    </row>
    <row r="18" spans="1:5" x14ac:dyDescent="0.25">
      <c r="A18" s="313">
        <f t="shared" si="1"/>
        <v>13</v>
      </c>
      <c r="B18" s="274" t="s">
        <v>919</v>
      </c>
      <c r="C18" s="589">
        <v>91066</v>
      </c>
      <c r="D18" s="589">
        <v>83452</v>
      </c>
    </row>
    <row r="19" spans="1:5" ht="18.75" x14ac:dyDescent="0.25">
      <c r="A19" s="313">
        <f>+A18+1</f>
        <v>14</v>
      </c>
      <c r="B19" s="274" t="s">
        <v>765</v>
      </c>
      <c r="C19" s="589">
        <v>0</v>
      </c>
      <c r="D19" s="589">
        <v>0</v>
      </c>
    </row>
    <row r="20" spans="1:5" x14ac:dyDescent="0.25">
      <c r="A20" s="313">
        <f>+A19+1</f>
        <v>15</v>
      </c>
      <c r="B20" s="269" t="s">
        <v>777</v>
      </c>
      <c r="C20" s="270">
        <f>(C18*1+C19*1)</f>
        <v>91066</v>
      </c>
      <c r="D20" s="582">
        <f>(D18*1+D19*1)</f>
        <v>83452</v>
      </c>
    </row>
    <row r="21" spans="1:5" ht="16.5" thickBot="1" x14ac:dyDescent="0.3">
      <c r="A21" s="314">
        <f t="shared" si="1"/>
        <v>16</v>
      </c>
      <c r="B21" s="275" t="s">
        <v>791</v>
      </c>
      <c r="C21" s="590">
        <f>IF(C18=0,0,C15/C18)</f>
        <v>2.8694370017350055</v>
      </c>
      <c r="D21" s="591">
        <f>IF(D18=0,0,D15/D18)</f>
        <v>2.7363407707424625</v>
      </c>
    </row>
    <row r="22" spans="1:5" s="273" customFormat="1" x14ac:dyDescent="0.25">
      <c r="A22" s="276"/>
      <c r="B22" s="277"/>
      <c r="C22" s="278"/>
      <c r="D22" s="278"/>
      <c r="E22" s="272"/>
    </row>
    <row r="23" spans="1:5" s="280" customFormat="1" x14ac:dyDescent="0.25">
      <c r="A23" s="791" t="s">
        <v>363</v>
      </c>
      <c r="B23" s="792"/>
      <c r="C23" s="792"/>
      <c r="D23" s="793"/>
      <c r="E23" s="279"/>
    </row>
    <row r="24" spans="1:5" s="280" customFormat="1" x14ac:dyDescent="0.25">
      <c r="A24" s="794" t="s">
        <v>698</v>
      </c>
      <c r="B24" s="795"/>
      <c r="C24" s="795"/>
      <c r="D24" s="796"/>
      <c r="E24" s="279"/>
    </row>
    <row r="25" spans="1:5" s="280" customFormat="1" x14ac:dyDescent="0.25">
      <c r="A25" s="797" t="s">
        <v>918</v>
      </c>
      <c r="B25" s="798"/>
      <c r="C25" s="798"/>
      <c r="D25" s="799"/>
      <c r="E25" s="279"/>
    </row>
    <row r="26" spans="1:5" s="280" customFormat="1" x14ac:dyDescent="0.25">
      <c r="A26" s="782" t="s">
        <v>704</v>
      </c>
      <c r="B26" s="783"/>
      <c r="C26" s="783"/>
      <c r="D26" s="784"/>
      <c r="E26" s="279"/>
    </row>
    <row r="27" spans="1:5" s="280" customFormat="1" x14ac:dyDescent="0.25">
      <c r="B27" s="281"/>
      <c r="E27" s="279"/>
    </row>
    <row r="28" spans="1:5" s="280" customFormat="1" x14ac:dyDescent="0.25">
      <c r="B28" s="281"/>
      <c r="E28" s="279"/>
    </row>
    <row r="29" spans="1:5" s="280" customFormat="1" x14ac:dyDescent="0.25">
      <c r="B29" s="281"/>
      <c r="E29" s="279"/>
    </row>
  </sheetData>
  <mergeCells count="6">
    <mergeCell ref="A26:D26"/>
    <mergeCell ref="A1:D1"/>
    <mergeCell ref="A2:D2"/>
    <mergeCell ref="A23:D23"/>
    <mergeCell ref="A24:D24"/>
    <mergeCell ref="A25:D25"/>
  </mergeCells>
  <pageMargins left="0.74803149606299213" right="0.74803149606299213" top="0.59055118110236227" bottom="0.59055118110236227"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tabColor indexed="42"/>
    <pageSetUpPr fitToPage="1"/>
  </sheetPr>
  <dimension ref="A1:I23"/>
  <sheetViews>
    <sheetView workbookViewId="0">
      <pane xSplit="2" ySplit="5" topLeftCell="C6" activePane="bottomRight" state="frozen"/>
      <selection pane="topRight" activeCell="C1" sqref="C1"/>
      <selection pane="bottomLeft" activeCell="A6" sqref="A6"/>
      <selection pane="bottomRight" activeCell="I29" sqref="I29"/>
    </sheetView>
  </sheetViews>
  <sheetFormatPr defaultRowHeight="15.75" x14ac:dyDescent="0.25"/>
  <cols>
    <col min="1" max="1" width="9.140625" style="2"/>
    <col min="2" max="2" width="88.7109375" style="8" customWidth="1"/>
    <col min="3" max="3" width="23.42578125" style="2" customWidth="1"/>
    <col min="4" max="4" width="24.42578125" style="2" customWidth="1"/>
    <col min="5" max="5" width="15.28515625" style="225" bestFit="1" customWidth="1"/>
    <col min="6" max="6" width="9.140625" style="225"/>
    <col min="7" max="16384" width="9.140625" style="2"/>
  </cols>
  <sheetData>
    <row r="1" spans="1:6" ht="50.1" customHeight="1" thickBot="1" x14ac:dyDescent="0.3">
      <c r="A1" s="800" t="s">
        <v>1003</v>
      </c>
      <c r="B1" s="801"/>
      <c r="C1" s="801"/>
      <c r="D1" s="802"/>
    </row>
    <row r="2" spans="1:6" ht="27.75" customHeight="1" x14ac:dyDescent="0.25">
      <c r="A2" s="673" t="s">
        <v>1216</v>
      </c>
      <c r="B2" s="674"/>
      <c r="C2" s="674"/>
      <c r="D2" s="675"/>
    </row>
    <row r="3" spans="1:6" ht="18.75" customHeight="1" x14ac:dyDescent="0.25">
      <c r="A3" s="691" t="s">
        <v>209</v>
      </c>
      <c r="B3" s="803" t="s">
        <v>336</v>
      </c>
      <c r="C3" s="804" t="s">
        <v>311</v>
      </c>
      <c r="D3" s="805"/>
    </row>
    <row r="4" spans="1:6" s="5" customFormat="1" ht="19.5" customHeight="1" x14ac:dyDescent="0.2">
      <c r="A4" s="691"/>
      <c r="B4" s="803"/>
      <c r="C4" s="16">
        <v>2015</v>
      </c>
      <c r="D4" s="15">
        <v>2016</v>
      </c>
      <c r="E4" s="226"/>
      <c r="F4" s="226"/>
    </row>
    <row r="5" spans="1:6" s="5" customFormat="1" x14ac:dyDescent="0.2">
      <c r="A5" s="30"/>
      <c r="B5" s="27"/>
      <c r="C5" s="16" t="s">
        <v>290</v>
      </c>
      <c r="D5" s="15" t="s">
        <v>291</v>
      </c>
      <c r="E5" s="226"/>
      <c r="F5" s="226"/>
    </row>
    <row r="6" spans="1:6" s="5" customFormat="1" x14ac:dyDescent="0.2">
      <c r="A6" s="106">
        <v>1</v>
      </c>
      <c r="B6" s="60" t="s">
        <v>218</v>
      </c>
      <c r="C6" s="592">
        <v>46622.23</v>
      </c>
      <c r="D6" s="592">
        <v>0</v>
      </c>
      <c r="E6" s="226"/>
      <c r="F6" s="226"/>
    </row>
    <row r="7" spans="1:6" s="5" customFormat="1" x14ac:dyDescent="0.2">
      <c r="A7" s="106">
        <f t="shared" ref="A7:A20" si="0">A6+1</f>
        <v>2</v>
      </c>
      <c r="B7" s="45" t="s">
        <v>167</v>
      </c>
      <c r="C7" s="50">
        <f>SUM(C8:C13)</f>
        <v>1102526.72</v>
      </c>
      <c r="D7" s="51">
        <f>SUM(D8:D13)</f>
        <v>731765.95</v>
      </c>
      <c r="E7" s="226"/>
      <c r="F7" s="226"/>
    </row>
    <row r="8" spans="1:6" s="5" customFormat="1" ht="18.75" x14ac:dyDescent="0.2">
      <c r="A8" s="106">
        <f t="shared" si="0"/>
        <v>3</v>
      </c>
      <c r="B8" s="61" t="s">
        <v>389</v>
      </c>
      <c r="C8" s="155">
        <v>0</v>
      </c>
      <c r="D8" s="155">
        <v>0</v>
      </c>
      <c r="E8" s="226"/>
      <c r="F8" s="226"/>
    </row>
    <row r="9" spans="1:6" s="5" customFormat="1" x14ac:dyDescent="0.2">
      <c r="A9" s="106">
        <f t="shared" si="0"/>
        <v>4</v>
      </c>
      <c r="B9" s="61" t="s">
        <v>392</v>
      </c>
      <c r="C9" s="155">
        <v>699178.91</v>
      </c>
      <c r="D9" s="155">
        <v>731765.95</v>
      </c>
      <c r="E9" s="226"/>
      <c r="F9" s="226"/>
    </row>
    <row r="10" spans="1:6" s="5" customFormat="1" x14ac:dyDescent="0.2">
      <c r="A10" s="106">
        <f t="shared" si="0"/>
        <v>5</v>
      </c>
      <c r="B10" s="61" t="s">
        <v>1102</v>
      </c>
      <c r="C10" s="155">
        <v>4750</v>
      </c>
      <c r="D10" s="155">
        <v>0</v>
      </c>
      <c r="E10" s="226"/>
      <c r="F10" s="226"/>
    </row>
    <row r="11" spans="1:6" s="5" customFormat="1" x14ac:dyDescent="0.2">
      <c r="A11" s="106">
        <f t="shared" si="0"/>
        <v>6</v>
      </c>
      <c r="B11" s="61" t="s">
        <v>390</v>
      </c>
      <c r="C11" s="155">
        <v>394595.81</v>
      </c>
      <c r="D11" s="155">
        <v>0</v>
      </c>
      <c r="E11" s="226"/>
      <c r="F11" s="226"/>
    </row>
    <row r="12" spans="1:6" s="5" customFormat="1" x14ac:dyDescent="0.2">
      <c r="A12" s="106">
        <f t="shared" si="0"/>
        <v>7</v>
      </c>
      <c r="B12" s="61" t="s">
        <v>391</v>
      </c>
      <c r="C12" s="155">
        <v>4002</v>
      </c>
      <c r="D12" s="155">
        <v>0</v>
      </c>
      <c r="E12" s="226"/>
      <c r="F12" s="226"/>
    </row>
    <row r="13" spans="1:6" s="5" customFormat="1" ht="19.5" customHeight="1" x14ac:dyDescent="0.2">
      <c r="A13" s="106">
        <f t="shared" si="0"/>
        <v>8</v>
      </c>
      <c r="B13" s="61" t="s">
        <v>393</v>
      </c>
      <c r="C13" s="155">
        <v>0</v>
      </c>
      <c r="D13" s="155">
        <v>0</v>
      </c>
      <c r="E13" s="226"/>
      <c r="F13" s="226"/>
    </row>
    <row r="14" spans="1:6" s="5" customFormat="1" ht="21.75" customHeight="1" x14ac:dyDescent="0.2">
      <c r="A14" s="106">
        <f t="shared" si="0"/>
        <v>9</v>
      </c>
      <c r="B14" s="45" t="s">
        <v>58</v>
      </c>
      <c r="C14" s="50">
        <f>C6+C7</f>
        <v>1149148.95</v>
      </c>
      <c r="D14" s="50">
        <f>D6+D7</f>
        <v>731765.95</v>
      </c>
      <c r="E14" s="226"/>
      <c r="F14" s="226"/>
    </row>
    <row r="15" spans="1:6" s="5" customFormat="1" ht="40.5" customHeight="1" x14ac:dyDescent="0.2">
      <c r="A15" s="106">
        <f t="shared" si="0"/>
        <v>10</v>
      </c>
      <c r="B15" s="45" t="s">
        <v>267</v>
      </c>
      <c r="C15" s="593">
        <v>250000</v>
      </c>
      <c r="D15" s="592">
        <v>100000</v>
      </c>
      <c r="E15" s="226"/>
      <c r="F15" s="226"/>
    </row>
    <row r="16" spans="1:6" s="5" customFormat="1" ht="31.5" x14ac:dyDescent="0.2">
      <c r="A16" s="134" t="s">
        <v>720</v>
      </c>
      <c r="B16" s="65" t="s">
        <v>808</v>
      </c>
      <c r="C16" s="593">
        <v>4330228.66</v>
      </c>
      <c r="D16" s="592">
        <v>197721.96</v>
      </c>
      <c r="E16" s="226"/>
      <c r="F16" s="226"/>
    </row>
    <row r="17" spans="1:9" s="5" customFormat="1" ht="28.5" customHeight="1" x14ac:dyDescent="0.2">
      <c r="A17" s="106">
        <f>A15+1</f>
        <v>11</v>
      </c>
      <c r="B17" s="45" t="s">
        <v>809</v>
      </c>
      <c r="C17" s="593">
        <v>1021841.52</v>
      </c>
      <c r="D17" s="592">
        <v>984086.52</v>
      </c>
      <c r="E17" s="226"/>
      <c r="F17" s="226"/>
    </row>
    <row r="18" spans="1:9" s="5" customFormat="1" ht="23.25" customHeight="1" x14ac:dyDescent="0.2">
      <c r="A18" s="106">
        <f t="shared" si="0"/>
        <v>12</v>
      </c>
      <c r="B18" s="45" t="s">
        <v>266</v>
      </c>
      <c r="C18" s="593"/>
      <c r="D18" s="592"/>
      <c r="E18" s="226"/>
      <c r="F18" s="226"/>
    </row>
    <row r="19" spans="1:9" s="5" customFormat="1" ht="33" customHeight="1" x14ac:dyDescent="0.2">
      <c r="A19" s="106">
        <f t="shared" si="0"/>
        <v>13</v>
      </c>
      <c r="B19" s="45" t="s">
        <v>810</v>
      </c>
      <c r="C19" s="593"/>
      <c r="D19" s="592"/>
      <c r="E19" s="226"/>
      <c r="F19" s="226"/>
    </row>
    <row r="20" spans="1:9" s="5" customFormat="1" ht="21" customHeight="1" thickBot="1" x14ac:dyDescent="0.25">
      <c r="A20" s="107">
        <f t="shared" si="0"/>
        <v>14</v>
      </c>
      <c r="B20" s="47" t="s">
        <v>90</v>
      </c>
      <c r="C20" s="153">
        <f>SUM(C14:C19)</f>
        <v>6751219.1300000008</v>
      </c>
      <c r="D20" s="54">
        <f>SUM(D14:D19)</f>
        <v>2013574.43</v>
      </c>
      <c r="E20" s="226"/>
      <c r="F20" s="226"/>
    </row>
    <row r="21" spans="1:9" ht="9" customHeight="1" x14ac:dyDescent="0.25"/>
    <row r="22" spans="1:9" ht="18" customHeight="1" x14ac:dyDescent="0.25">
      <c r="A22" s="751" t="s">
        <v>94</v>
      </c>
      <c r="B22" s="752"/>
      <c r="C22" s="752"/>
      <c r="D22" s="753"/>
    </row>
    <row r="23" spans="1:9" x14ac:dyDescent="0.25">
      <c r="A23" s="771" t="s">
        <v>18</v>
      </c>
      <c r="B23" s="772"/>
      <c r="C23" s="772"/>
      <c r="D23" s="773"/>
      <c r="E23" s="226"/>
      <c r="F23" s="226"/>
      <c r="G23" s="143"/>
      <c r="H23" s="143"/>
      <c r="I23" s="143"/>
    </row>
  </sheetData>
  <mergeCells count="7">
    <mergeCell ref="A23:D23"/>
    <mergeCell ref="A22:D22"/>
    <mergeCell ref="A1:D1"/>
    <mergeCell ref="A3:A4"/>
    <mergeCell ref="B3:B4"/>
    <mergeCell ref="C3:D3"/>
    <mergeCell ref="A2:D2"/>
  </mergeCells>
  <phoneticPr fontId="0" type="noConversion"/>
  <printOptions gridLines="1"/>
  <pageMargins left="0.74803149606299213" right="0.74803149606299213" top="0.98425196850393704" bottom="0.98425196850393704" header="0.51181102362204722" footer="0.51181102362204722"/>
  <pageSetup paperSize="9" scale="91"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tabColor indexed="42"/>
    <pageSetUpPr fitToPage="1"/>
  </sheetPr>
  <dimension ref="A1:L82"/>
  <sheetViews>
    <sheetView zoomScaleNormal="100" workbookViewId="0">
      <pane xSplit="2" ySplit="5" topLeftCell="C9" activePane="bottomRight" state="frozen"/>
      <selection pane="topRight" activeCell="C1" sqref="C1"/>
      <selection pane="bottomLeft" activeCell="A6" sqref="A6"/>
      <selection pane="bottomRight" activeCell="B29" sqref="B29"/>
    </sheetView>
  </sheetViews>
  <sheetFormatPr defaultRowHeight="15.75" x14ac:dyDescent="0.25"/>
  <cols>
    <col min="1" max="1" width="7.42578125" style="2" customWidth="1"/>
    <col min="2" max="2" width="51.5703125" style="8" customWidth="1"/>
    <col min="3" max="3" width="17" style="8" customWidth="1"/>
    <col min="4" max="4" width="18.140625" style="2" customWidth="1"/>
    <col min="5" max="5" width="18.5703125" style="2" customWidth="1"/>
    <col min="6" max="6" width="16.28515625" style="2" customWidth="1"/>
    <col min="7" max="7" width="15.28515625" style="2" customWidth="1"/>
    <col min="8" max="8" width="15.7109375" style="2" customWidth="1"/>
    <col min="9" max="9" width="20.140625" style="2" customWidth="1"/>
    <col min="10" max="10" width="9.85546875" style="2" customWidth="1"/>
    <col min="11" max="11" width="11.85546875" style="2" customWidth="1"/>
    <col min="12" max="16384" width="9.140625" style="2"/>
  </cols>
  <sheetData>
    <row r="1" spans="1:12" ht="35.1" customHeight="1" thickBot="1" x14ac:dyDescent="0.3">
      <c r="A1" s="808" t="s">
        <v>1004</v>
      </c>
      <c r="B1" s="809"/>
      <c r="C1" s="809"/>
      <c r="D1" s="809"/>
      <c r="E1" s="809"/>
      <c r="F1" s="809"/>
      <c r="G1" s="809"/>
      <c r="H1" s="809"/>
      <c r="I1" s="810"/>
    </row>
    <row r="2" spans="1:12" ht="35.1" customHeight="1" x14ac:dyDescent="0.25">
      <c r="A2" s="700" t="s">
        <v>1216</v>
      </c>
      <c r="B2" s="701"/>
      <c r="C2" s="701"/>
      <c r="D2" s="701"/>
      <c r="E2" s="701"/>
      <c r="F2" s="701"/>
      <c r="G2" s="701"/>
      <c r="H2" s="701"/>
      <c r="I2" s="702"/>
    </row>
    <row r="3" spans="1:12" s="5" customFormat="1" ht="35.25" customHeight="1" x14ac:dyDescent="0.2">
      <c r="A3" s="767" t="s">
        <v>209</v>
      </c>
      <c r="B3" s="693" t="s">
        <v>336</v>
      </c>
      <c r="C3" s="813" t="s">
        <v>1005</v>
      </c>
      <c r="D3" s="813" t="s">
        <v>1006</v>
      </c>
      <c r="E3" s="693" t="s">
        <v>1007</v>
      </c>
      <c r="F3" s="693" t="s">
        <v>181</v>
      </c>
      <c r="G3" s="811" t="s">
        <v>233</v>
      </c>
      <c r="H3" s="811" t="s">
        <v>735</v>
      </c>
      <c r="I3" s="806" t="s">
        <v>234</v>
      </c>
    </row>
    <row r="4" spans="1:12" s="5" customFormat="1" ht="72" customHeight="1" x14ac:dyDescent="0.2">
      <c r="A4" s="691"/>
      <c r="B4" s="710"/>
      <c r="C4" s="814"/>
      <c r="D4" s="814"/>
      <c r="E4" s="710"/>
      <c r="F4" s="710"/>
      <c r="G4" s="812"/>
      <c r="H4" s="812"/>
      <c r="I4" s="807"/>
    </row>
    <row r="5" spans="1:12" s="5" customFormat="1" x14ac:dyDescent="0.2">
      <c r="A5" s="30"/>
      <c r="B5" s="92"/>
      <c r="C5" s="95" t="s">
        <v>290</v>
      </c>
      <c r="D5" s="95" t="s">
        <v>291</v>
      </c>
      <c r="E5" s="36" t="s">
        <v>292</v>
      </c>
      <c r="F5" s="36" t="s">
        <v>299</v>
      </c>
      <c r="G5" s="36" t="s">
        <v>293</v>
      </c>
      <c r="H5" s="36" t="s">
        <v>294</v>
      </c>
      <c r="I5" s="234" t="s">
        <v>721</v>
      </c>
    </row>
    <row r="6" spans="1:12" s="5" customFormat="1" x14ac:dyDescent="0.2">
      <c r="A6" s="30">
        <v>1</v>
      </c>
      <c r="B6" s="69" t="s">
        <v>385</v>
      </c>
      <c r="C6" s="52">
        <f>C8</f>
        <v>0</v>
      </c>
      <c r="D6" s="52">
        <f>D8</f>
        <v>3728.94</v>
      </c>
      <c r="E6" s="52">
        <f>E8</f>
        <v>0</v>
      </c>
      <c r="F6" s="52">
        <f>F8</f>
        <v>11053</v>
      </c>
      <c r="G6" s="52"/>
      <c r="H6" s="52">
        <f>H8</f>
        <v>0</v>
      </c>
      <c r="I6" s="148">
        <f t="shared" ref="I6:I16" si="0">SUM(C6:H6)</f>
        <v>14781.94</v>
      </c>
    </row>
    <row r="7" spans="1:12" s="5" customFormat="1" x14ac:dyDescent="0.2">
      <c r="A7" s="30"/>
      <c r="B7" s="70" t="s">
        <v>307</v>
      </c>
      <c r="C7" s="52"/>
      <c r="D7" s="52"/>
      <c r="E7" s="52"/>
      <c r="F7" s="52"/>
      <c r="G7" s="52"/>
      <c r="H7" s="52"/>
      <c r="I7" s="148"/>
    </row>
    <row r="8" spans="1:12" s="5" customFormat="1" x14ac:dyDescent="0.2">
      <c r="A8" s="30">
        <v>2</v>
      </c>
      <c r="B8" s="112" t="s">
        <v>59</v>
      </c>
      <c r="C8" s="52"/>
      <c r="D8" s="52">
        <v>3728.94</v>
      </c>
      <c r="E8" s="52"/>
      <c r="F8" s="52">
        <v>11053</v>
      </c>
      <c r="G8" s="52"/>
      <c r="H8" s="52"/>
      <c r="I8" s="148">
        <f t="shared" si="0"/>
        <v>14781.94</v>
      </c>
    </row>
    <row r="9" spans="1:12" x14ac:dyDescent="0.25">
      <c r="A9" s="30">
        <v>3</v>
      </c>
      <c r="B9" s="69" t="s">
        <v>289</v>
      </c>
      <c r="C9" s="52"/>
      <c r="D9" s="52"/>
      <c r="E9" s="52"/>
      <c r="F9" s="52"/>
      <c r="G9" s="52"/>
      <c r="H9" s="52"/>
      <c r="I9" s="148">
        <f t="shared" si="0"/>
        <v>0</v>
      </c>
    </row>
    <row r="10" spans="1:12" ht="31.5" x14ac:dyDescent="0.25">
      <c r="A10" s="30">
        <v>4</v>
      </c>
      <c r="B10" s="69" t="s">
        <v>251</v>
      </c>
      <c r="C10" s="62">
        <f t="shared" ref="C10:H10" si="1">SUM(C11:C15)</f>
        <v>0</v>
      </c>
      <c r="D10" s="62">
        <f t="shared" si="1"/>
        <v>45919.97</v>
      </c>
      <c r="E10" s="62">
        <f t="shared" si="1"/>
        <v>54611.979999999996</v>
      </c>
      <c r="F10" s="62">
        <f t="shared" si="1"/>
        <v>27025.58</v>
      </c>
      <c r="G10" s="62">
        <f t="shared" si="1"/>
        <v>0</v>
      </c>
      <c r="H10" s="62">
        <f t="shared" si="1"/>
        <v>0</v>
      </c>
      <c r="I10" s="148">
        <f t="shared" si="0"/>
        <v>127557.53</v>
      </c>
    </row>
    <row r="11" spans="1:12" x14ac:dyDescent="0.25">
      <c r="A11" s="30">
        <v>5</v>
      </c>
      <c r="B11" s="112" t="s">
        <v>355</v>
      </c>
      <c r="C11" s="52"/>
      <c r="D11" s="52">
        <v>2845.07</v>
      </c>
      <c r="E11" s="52"/>
      <c r="F11" s="52">
        <v>4388.38</v>
      </c>
      <c r="G11" s="52"/>
      <c r="H11" s="52"/>
      <c r="I11" s="148">
        <f t="shared" si="0"/>
        <v>7233.4500000000007</v>
      </c>
    </row>
    <row r="12" spans="1:12" ht="31.5" x14ac:dyDescent="0.25">
      <c r="A12" s="30">
        <v>6</v>
      </c>
      <c r="B12" s="507" t="s">
        <v>1169</v>
      </c>
      <c r="C12" s="52"/>
      <c r="D12" s="52"/>
      <c r="E12" s="52">
        <v>33416.400000000001</v>
      </c>
      <c r="F12" s="52">
        <v>7788</v>
      </c>
      <c r="G12" s="52"/>
      <c r="H12" s="52"/>
      <c r="I12" s="148">
        <f t="shared" si="0"/>
        <v>41204.400000000001</v>
      </c>
      <c r="J12" s="251"/>
      <c r="K12" s="251"/>
      <c r="L12" s="508"/>
    </row>
    <row r="13" spans="1:12" x14ac:dyDescent="0.25">
      <c r="A13" s="30">
        <v>7</v>
      </c>
      <c r="B13" s="131" t="s">
        <v>356</v>
      </c>
      <c r="C13" s="52"/>
      <c r="D13" s="52">
        <v>7129.56</v>
      </c>
      <c r="E13" s="52">
        <v>1789.99</v>
      </c>
      <c r="F13" s="52">
        <v>7603.2</v>
      </c>
      <c r="G13" s="52"/>
      <c r="H13" s="52"/>
      <c r="I13" s="148">
        <f t="shared" si="0"/>
        <v>16522.75</v>
      </c>
    </row>
    <row r="14" spans="1:12" ht="31.5" x14ac:dyDescent="0.25">
      <c r="A14" s="30">
        <v>8</v>
      </c>
      <c r="B14" s="112" t="s">
        <v>357</v>
      </c>
      <c r="C14" s="52"/>
      <c r="D14" s="52">
        <v>35945.339999999997</v>
      </c>
      <c r="E14" s="52">
        <v>19405.59</v>
      </c>
      <c r="F14" s="52">
        <v>7246</v>
      </c>
      <c r="G14" s="52"/>
      <c r="H14" s="52"/>
      <c r="I14" s="148">
        <f t="shared" si="0"/>
        <v>62596.929999999993</v>
      </c>
      <c r="J14" s="122"/>
    </row>
    <row r="15" spans="1:12" ht="31.5" x14ac:dyDescent="0.25">
      <c r="A15" s="42">
        <v>9</v>
      </c>
      <c r="B15" s="112" t="s">
        <v>358</v>
      </c>
      <c r="C15" s="52"/>
      <c r="D15" s="52"/>
      <c r="E15" s="52"/>
      <c r="F15" s="52"/>
      <c r="G15" s="52"/>
      <c r="H15" s="52"/>
      <c r="I15" s="148">
        <f t="shared" si="0"/>
        <v>0</v>
      </c>
    </row>
    <row r="16" spans="1:12" x14ac:dyDescent="0.25">
      <c r="A16" s="30">
        <v>10</v>
      </c>
      <c r="B16" s="64" t="s">
        <v>184</v>
      </c>
      <c r="C16" s="52"/>
      <c r="D16" s="52"/>
      <c r="E16" s="52"/>
      <c r="F16" s="52">
        <v>34800</v>
      </c>
      <c r="G16" s="52"/>
      <c r="H16" s="52"/>
      <c r="I16" s="148">
        <f t="shared" si="0"/>
        <v>34800</v>
      </c>
    </row>
    <row r="17" spans="1:9" x14ac:dyDescent="0.25">
      <c r="A17" s="30">
        <v>11</v>
      </c>
      <c r="B17" s="69" t="s">
        <v>185</v>
      </c>
      <c r="C17" s="52">
        <v>22238.5</v>
      </c>
      <c r="D17" s="52"/>
      <c r="E17" s="52">
        <v>14857.08</v>
      </c>
      <c r="F17" s="52">
        <v>350</v>
      </c>
      <c r="G17" s="52"/>
      <c r="H17" s="52"/>
      <c r="I17" s="148">
        <f>SUM(C17:H17)</f>
        <v>37445.58</v>
      </c>
    </row>
    <row r="18" spans="1:9" x14ac:dyDescent="0.25">
      <c r="A18" s="30">
        <v>12</v>
      </c>
      <c r="B18" s="69" t="s">
        <v>304</v>
      </c>
      <c r="C18" s="52">
        <v>552179.78</v>
      </c>
      <c r="D18" s="52">
        <v>148073.04999999999</v>
      </c>
      <c r="E18" s="52">
        <v>51714.43</v>
      </c>
      <c r="F18" s="52">
        <v>96711.59</v>
      </c>
      <c r="G18" s="52"/>
      <c r="H18" s="52"/>
      <c r="I18" s="148">
        <f>SUM(C18:H18)</f>
        <v>848678.85000000009</v>
      </c>
    </row>
    <row r="19" spans="1:9" x14ac:dyDescent="0.25">
      <c r="A19" s="30">
        <v>13</v>
      </c>
      <c r="B19" s="69" t="s">
        <v>186</v>
      </c>
      <c r="C19" s="52"/>
      <c r="D19" s="52"/>
      <c r="E19" s="52"/>
      <c r="F19" s="52"/>
      <c r="G19" s="52"/>
      <c r="H19" s="52"/>
      <c r="I19" s="148">
        <f>SUM(C19:H19)</f>
        <v>0</v>
      </c>
    </row>
    <row r="20" spans="1:9" x14ac:dyDescent="0.25">
      <c r="A20" s="30">
        <v>14</v>
      </c>
      <c r="B20" s="69" t="s">
        <v>312</v>
      </c>
      <c r="C20" s="52"/>
      <c r="D20" s="52"/>
      <c r="E20" s="52"/>
      <c r="F20" s="52"/>
      <c r="G20" s="52"/>
      <c r="H20" s="52"/>
      <c r="I20" s="148">
        <f>SUM(C20:H20)</f>
        <v>0</v>
      </c>
    </row>
    <row r="21" spans="1:9" ht="48" thickBot="1" x14ac:dyDescent="0.3">
      <c r="A21" s="31">
        <v>15</v>
      </c>
      <c r="B21" s="392" t="s">
        <v>60</v>
      </c>
      <c r="C21" s="594">
        <f t="shared" ref="C21:H21" si="2">+C6+C9+C10+C16+C17+C18+C19+C20</f>
        <v>574418.28</v>
      </c>
      <c r="D21" s="594">
        <f t="shared" si="2"/>
        <v>197721.96</v>
      </c>
      <c r="E21" s="594">
        <f t="shared" si="2"/>
        <v>121183.48999999999</v>
      </c>
      <c r="F21" s="594">
        <f t="shared" si="2"/>
        <v>169940.16999999998</v>
      </c>
      <c r="G21" s="594">
        <f t="shared" si="2"/>
        <v>0</v>
      </c>
      <c r="H21" s="594">
        <f t="shared" si="2"/>
        <v>0</v>
      </c>
      <c r="I21" s="595">
        <f>SUM(C21:H21)</f>
        <v>1063263.8999999999</v>
      </c>
    </row>
    <row r="22" spans="1:9" s="388" customFormat="1" x14ac:dyDescent="0.25">
      <c r="B22" s="389" t="s">
        <v>920</v>
      </c>
      <c r="C22" s="390" t="s">
        <v>321</v>
      </c>
      <c r="D22" s="390" t="s">
        <v>321</v>
      </c>
      <c r="E22" s="390" t="s">
        <v>321</v>
      </c>
      <c r="F22" s="390" t="s">
        <v>321</v>
      </c>
      <c r="G22" s="390" t="s">
        <v>321</v>
      </c>
      <c r="H22" s="390" t="s">
        <v>321</v>
      </c>
      <c r="I22" s="391">
        <v>36967.199999999997</v>
      </c>
    </row>
    <row r="23" spans="1:9" x14ac:dyDescent="0.25">
      <c r="C23" s="224"/>
      <c r="D23" s="223"/>
      <c r="E23" s="223"/>
      <c r="F23" s="223"/>
      <c r="G23" s="223"/>
      <c r="H23" s="223"/>
    </row>
    <row r="24" spans="1:9" x14ac:dyDescent="0.25">
      <c r="C24" s="223"/>
      <c r="D24" s="223"/>
      <c r="E24" s="223"/>
      <c r="F24" s="223"/>
      <c r="G24" s="223"/>
      <c r="H24" s="223"/>
    </row>
    <row r="25" spans="1:9" x14ac:dyDescent="0.25">
      <c r="C25" s="223"/>
      <c r="D25" s="223"/>
      <c r="E25" s="223"/>
      <c r="F25" s="223"/>
      <c r="G25" s="223"/>
      <c r="H25" s="223"/>
    </row>
    <row r="26" spans="1:9" x14ac:dyDescent="0.25">
      <c r="C26" s="223"/>
      <c r="D26" s="223"/>
      <c r="E26" s="223"/>
      <c r="F26" s="223"/>
      <c r="G26" s="223"/>
      <c r="H26" s="223"/>
    </row>
    <row r="27" spans="1:9" x14ac:dyDescent="0.25">
      <c r="C27" s="223"/>
      <c r="D27" s="223"/>
      <c r="E27" s="223"/>
      <c r="F27" s="223"/>
      <c r="G27" s="223"/>
      <c r="H27" s="223"/>
    </row>
    <row r="28" spans="1:9" x14ac:dyDescent="0.25">
      <c r="C28" s="223"/>
      <c r="D28" s="223"/>
      <c r="E28" s="223"/>
      <c r="F28" s="223"/>
      <c r="G28" s="223"/>
      <c r="H28" s="223"/>
    </row>
    <row r="29" spans="1:9" x14ac:dyDescent="0.25">
      <c r="C29" s="223"/>
      <c r="D29" s="223"/>
      <c r="E29" s="223"/>
      <c r="F29" s="223"/>
      <c r="G29" s="223"/>
      <c r="H29" s="223"/>
    </row>
    <row r="30" spans="1:9" x14ac:dyDescent="0.25">
      <c r="C30" s="223"/>
      <c r="D30" s="223"/>
      <c r="E30" s="223"/>
      <c r="F30" s="223"/>
      <c r="G30" s="223"/>
      <c r="H30" s="223"/>
    </row>
    <row r="31" spans="1:9" x14ac:dyDescent="0.25">
      <c r="C31" s="223"/>
      <c r="D31" s="223"/>
      <c r="E31" s="223"/>
      <c r="F31" s="223"/>
      <c r="G31" s="223"/>
      <c r="H31" s="223"/>
    </row>
    <row r="32" spans="1:9" x14ac:dyDescent="0.25">
      <c r="C32" s="223"/>
      <c r="D32" s="223"/>
      <c r="E32" s="223"/>
      <c r="F32" s="223"/>
      <c r="G32" s="223"/>
      <c r="H32" s="223"/>
    </row>
    <row r="33" spans="3:8" x14ac:dyDescent="0.25">
      <c r="C33" s="223"/>
      <c r="D33" s="223"/>
      <c r="E33" s="223"/>
      <c r="F33" s="223"/>
      <c r="G33" s="223"/>
      <c r="H33" s="223"/>
    </row>
    <row r="34" spans="3:8" x14ac:dyDescent="0.25">
      <c r="C34" s="223"/>
      <c r="D34" s="223"/>
      <c r="E34" s="223"/>
      <c r="F34" s="223"/>
      <c r="G34" s="223"/>
      <c r="H34" s="223"/>
    </row>
    <row r="35" spans="3:8" x14ac:dyDescent="0.25">
      <c r="C35" s="223"/>
      <c r="D35" s="223"/>
      <c r="E35" s="223"/>
      <c r="F35" s="223"/>
      <c r="G35" s="223"/>
      <c r="H35" s="223"/>
    </row>
    <row r="36" spans="3:8" x14ac:dyDescent="0.25">
      <c r="C36" s="223"/>
      <c r="D36" s="223"/>
      <c r="E36" s="223"/>
      <c r="F36" s="223"/>
      <c r="G36" s="223"/>
      <c r="H36" s="223"/>
    </row>
    <row r="37" spans="3:8" x14ac:dyDescent="0.25">
      <c r="C37" s="223"/>
      <c r="D37" s="223"/>
      <c r="E37" s="223"/>
      <c r="F37" s="223"/>
      <c r="G37" s="223"/>
      <c r="H37" s="223"/>
    </row>
    <row r="38" spans="3:8" x14ac:dyDescent="0.25">
      <c r="C38" s="223"/>
      <c r="D38" s="223"/>
      <c r="E38" s="223"/>
      <c r="F38" s="223"/>
      <c r="G38" s="223"/>
      <c r="H38" s="223"/>
    </row>
    <row r="39" spans="3:8" x14ac:dyDescent="0.25">
      <c r="C39" s="223"/>
      <c r="D39" s="223"/>
      <c r="E39" s="223"/>
      <c r="F39" s="223"/>
      <c r="G39" s="223"/>
      <c r="H39" s="223"/>
    </row>
    <row r="40" spans="3:8" x14ac:dyDescent="0.25">
      <c r="C40" s="223"/>
      <c r="D40" s="223"/>
      <c r="E40" s="223"/>
      <c r="F40" s="223"/>
      <c r="G40" s="223"/>
      <c r="H40" s="223"/>
    </row>
    <row r="41" spans="3:8" x14ac:dyDescent="0.25">
      <c r="C41" s="223"/>
      <c r="D41" s="223"/>
      <c r="E41" s="223"/>
      <c r="F41" s="223"/>
      <c r="G41" s="223"/>
      <c r="H41" s="223"/>
    </row>
    <row r="42" spans="3:8" x14ac:dyDescent="0.25">
      <c r="C42" s="223"/>
      <c r="D42" s="223"/>
      <c r="E42" s="223"/>
      <c r="F42" s="223"/>
      <c r="G42" s="223"/>
      <c r="H42" s="223"/>
    </row>
    <row r="43" spans="3:8" x14ac:dyDescent="0.25">
      <c r="C43" s="223"/>
      <c r="D43" s="223"/>
      <c r="E43" s="223"/>
      <c r="F43" s="223"/>
      <c r="G43" s="223"/>
      <c r="H43" s="223"/>
    </row>
    <row r="44" spans="3:8" x14ac:dyDescent="0.25">
      <c r="C44" s="223"/>
      <c r="D44" s="223"/>
      <c r="E44" s="223"/>
      <c r="F44" s="223"/>
      <c r="G44" s="223"/>
      <c r="H44" s="223"/>
    </row>
    <row r="45" spans="3:8" x14ac:dyDescent="0.25">
      <c r="C45" s="223"/>
      <c r="D45" s="223"/>
      <c r="E45" s="223"/>
      <c r="F45" s="223"/>
      <c r="G45" s="223"/>
      <c r="H45" s="223"/>
    </row>
    <row r="46" spans="3:8" x14ac:dyDescent="0.25">
      <c r="C46" s="223"/>
      <c r="D46" s="223"/>
      <c r="E46" s="223"/>
      <c r="F46" s="223"/>
      <c r="G46" s="223"/>
      <c r="H46" s="223"/>
    </row>
    <row r="47" spans="3:8" x14ac:dyDescent="0.25">
      <c r="C47" s="223"/>
      <c r="D47" s="223"/>
      <c r="E47" s="223"/>
      <c r="F47" s="223"/>
      <c r="G47" s="223"/>
      <c r="H47" s="223"/>
    </row>
    <row r="48" spans="3:8" x14ac:dyDescent="0.25">
      <c r="C48" s="223"/>
      <c r="D48" s="223"/>
      <c r="E48" s="223"/>
      <c r="F48" s="223"/>
      <c r="G48" s="223"/>
      <c r="H48" s="223"/>
    </row>
    <row r="49" spans="3:8" x14ac:dyDescent="0.25">
      <c r="C49" s="223"/>
      <c r="D49" s="223"/>
      <c r="E49" s="223"/>
      <c r="F49" s="223"/>
      <c r="G49" s="223"/>
      <c r="H49" s="223"/>
    </row>
    <row r="50" spans="3:8" x14ac:dyDescent="0.25">
      <c r="C50" s="223"/>
      <c r="D50" s="223"/>
      <c r="E50" s="223"/>
      <c r="F50" s="223"/>
      <c r="G50" s="223"/>
      <c r="H50" s="223"/>
    </row>
    <row r="51" spans="3:8" x14ac:dyDescent="0.25">
      <c r="C51" s="223"/>
      <c r="D51" s="223"/>
      <c r="E51" s="223"/>
      <c r="F51" s="223"/>
      <c r="G51" s="223"/>
      <c r="H51" s="223"/>
    </row>
    <row r="52" spans="3:8" x14ac:dyDescent="0.25">
      <c r="C52" s="223"/>
      <c r="D52" s="223"/>
      <c r="E52" s="223"/>
      <c r="F52" s="223"/>
      <c r="G52" s="223"/>
      <c r="H52" s="223"/>
    </row>
    <row r="53" spans="3:8" x14ac:dyDescent="0.25">
      <c r="C53" s="223"/>
      <c r="D53" s="223"/>
      <c r="E53" s="223"/>
      <c r="F53" s="223"/>
      <c r="G53" s="223"/>
      <c r="H53" s="223"/>
    </row>
    <row r="54" spans="3:8" x14ac:dyDescent="0.25">
      <c r="C54" s="223"/>
      <c r="D54" s="223"/>
      <c r="E54" s="223"/>
      <c r="F54" s="223"/>
      <c r="G54" s="223"/>
      <c r="H54" s="223"/>
    </row>
    <row r="55" spans="3:8" x14ac:dyDescent="0.25">
      <c r="C55" s="223"/>
      <c r="D55" s="223"/>
      <c r="E55" s="223"/>
      <c r="F55" s="223"/>
      <c r="G55" s="223"/>
      <c r="H55" s="223"/>
    </row>
    <row r="56" spans="3:8" x14ac:dyDescent="0.25">
      <c r="C56" s="223"/>
      <c r="D56" s="223"/>
      <c r="E56" s="223"/>
      <c r="F56" s="223"/>
      <c r="G56" s="223"/>
      <c r="H56" s="223"/>
    </row>
    <row r="57" spans="3:8" x14ac:dyDescent="0.25">
      <c r="C57" s="223"/>
      <c r="D57" s="223"/>
      <c r="E57" s="223"/>
      <c r="F57" s="223"/>
      <c r="G57" s="223"/>
      <c r="H57" s="223"/>
    </row>
    <row r="58" spans="3:8" x14ac:dyDescent="0.25">
      <c r="C58" s="223"/>
      <c r="D58" s="223"/>
      <c r="E58" s="223"/>
      <c r="F58" s="223"/>
      <c r="G58" s="223"/>
      <c r="H58" s="223"/>
    </row>
    <row r="59" spans="3:8" x14ac:dyDescent="0.25">
      <c r="C59" s="223"/>
      <c r="D59" s="223"/>
      <c r="E59" s="223"/>
      <c r="F59" s="223"/>
      <c r="G59" s="223"/>
      <c r="H59" s="223"/>
    </row>
    <row r="60" spans="3:8" x14ac:dyDescent="0.25">
      <c r="C60" s="223"/>
      <c r="D60" s="223"/>
      <c r="E60" s="223"/>
      <c r="F60" s="223"/>
      <c r="G60" s="223"/>
      <c r="H60" s="223"/>
    </row>
    <row r="61" spans="3:8" x14ac:dyDescent="0.25">
      <c r="C61" s="223"/>
      <c r="D61" s="223"/>
      <c r="E61" s="223"/>
      <c r="F61" s="223"/>
      <c r="G61" s="223"/>
      <c r="H61" s="223"/>
    </row>
    <row r="62" spans="3:8" x14ac:dyDescent="0.25">
      <c r="C62" s="223"/>
      <c r="D62" s="223"/>
      <c r="E62" s="223"/>
      <c r="F62" s="223"/>
      <c r="G62" s="223"/>
      <c r="H62" s="223"/>
    </row>
    <row r="63" spans="3:8" x14ac:dyDescent="0.25">
      <c r="C63" s="223"/>
      <c r="D63" s="223"/>
      <c r="E63" s="223"/>
      <c r="F63" s="223"/>
      <c r="G63" s="223"/>
      <c r="H63" s="223"/>
    </row>
    <row r="64" spans="3:8" x14ac:dyDescent="0.25">
      <c r="C64" s="223"/>
      <c r="D64" s="223"/>
      <c r="E64" s="223"/>
      <c r="F64" s="223"/>
      <c r="G64" s="223"/>
      <c r="H64" s="223"/>
    </row>
    <row r="65" spans="3:8" x14ac:dyDescent="0.25">
      <c r="C65" s="223"/>
      <c r="D65" s="223"/>
      <c r="E65" s="223"/>
      <c r="F65" s="223"/>
      <c r="G65" s="223"/>
      <c r="H65" s="223"/>
    </row>
    <row r="66" spans="3:8" x14ac:dyDescent="0.25">
      <c r="C66" s="223"/>
      <c r="D66" s="223"/>
      <c r="E66" s="223"/>
      <c r="F66" s="223"/>
      <c r="G66" s="223"/>
      <c r="H66" s="223"/>
    </row>
    <row r="67" spans="3:8" x14ac:dyDescent="0.25">
      <c r="C67" s="223"/>
      <c r="D67" s="223"/>
      <c r="E67" s="223"/>
      <c r="F67" s="223"/>
      <c r="G67" s="223"/>
      <c r="H67" s="223"/>
    </row>
    <row r="68" spans="3:8" x14ac:dyDescent="0.25">
      <c r="C68" s="223"/>
      <c r="D68" s="223"/>
      <c r="E68" s="223"/>
      <c r="F68" s="223"/>
      <c r="G68" s="223"/>
      <c r="H68" s="223"/>
    </row>
    <row r="69" spans="3:8" x14ac:dyDescent="0.25">
      <c r="C69" s="223"/>
      <c r="D69" s="223"/>
      <c r="E69" s="223"/>
      <c r="F69" s="223"/>
      <c r="G69" s="223"/>
      <c r="H69" s="223"/>
    </row>
    <row r="70" spans="3:8" x14ac:dyDescent="0.25">
      <c r="C70" s="223"/>
      <c r="D70" s="223"/>
      <c r="E70" s="223"/>
      <c r="F70" s="223"/>
      <c r="G70" s="223"/>
      <c r="H70" s="223"/>
    </row>
    <row r="71" spans="3:8" x14ac:dyDescent="0.25">
      <c r="C71" s="223"/>
      <c r="D71" s="223"/>
      <c r="E71" s="223"/>
      <c r="F71" s="223"/>
      <c r="G71" s="223"/>
      <c r="H71" s="223"/>
    </row>
    <row r="72" spans="3:8" x14ac:dyDescent="0.25">
      <c r="C72" s="223"/>
      <c r="D72" s="223"/>
      <c r="E72" s="223"/>
      <c r="F72" s="223"/>
      <c r="G72" s="223"/>
      <c r="H72" s="223"/>
    </row>
    <row r="73" spans="3:8" x14ac:dyDescent="0.25">
      <c r="C73" s="223"/>
      <c r="D73" s="223"/>
      <c r="E73" s="223"/>
      <c r="F73" s="223"/>
      <c r="G73" s="223"/>
      <c r="H73" s="223"/>
    </row>
    <row r="74" spans="3:8" x14ac:dyDescent="0.25">
      <c r="C74" s="223"/>
      <c r="D74" s="223"/>
      <c r="E74" s="223"/>
      <c r="F74" s="223"/>
      <c r="G74" s="223"/>
      <c r="H74" s="223"/>
    </row>
    <row r="75" spans="3:8" x14ac:dyDescent="0.25">
      <c r="C75" s="223"/>
      <c r="D75" s="223"/>
      <c r="E75" s="223"/>
      <c r="F75" s="223"/>
      <c r="G75" s="223"/>
      <c r="H75" s="223"/>
    </row>
    <row r="76" spans="3:8" x14ac:dyDescent="0.25">
      <c r="C76" s="223"/>
      <c r="D76" s="223"/>
      <c r="E76" s="223"/>
      <c r="F76" s="223"/>
      <c r="G76" s="223"/>
      <c r="H76" s="223"/>
    </row>
    <row r="77" spans="3:8" x14ac:dyDescent="0.25">
      <c r="C77" s="223"/>
      <c r="D77" s="223"/>
      <c r="E77" s="223"/>
      <c r="F77" s="223"/>
      <c r="G77" s="223"/>
      <c r="H77" s="223"/>
    </row>
    <row r="78" spans="3:8" x14ac:dyDescent="0.25">
      <c r="C78" s="223"/>
      <c r="D78" s="223"/>
      <c r="E78" s="223"/>
      <c r="F78" s="223"/>
      <c r="G78" s="223"/>
      <c r="H78" s="223"/>
    </row>
    <row r="79" spans="3:8" x14ac:dyDescent="0.25">
      <c r="C79" s="223"/>
      <c r="D79" s="223"/>
      <c r="E79" s="223"/>
      <c r="F79" s="223"/>
      <c r="G79" s="223"/>
      <c r="H79" s="223"/>
    </row>
    <row r="80" spans="3:8" x14ac:dyDescent="0.25">
      <c r="C80" s="223"/>
      <c r="D80" s="223"/>
      <c r="E80" s="223"/>
      <c r="F80" s="223"/>
      <c r="G80" s="223"/>
      <c r="H80" s="223"/>
    </row>
    <row r="81" spans="3:8" x14ac:dyDescent="0.25">
      <c r="C81" s="223"/>
      <c r="D81" s="223"/>
      <c r="E81" s="223"/>
      <c r="F81" s="223"/>
      <c r="G81" s="223"/>
      <c r="H81" s="223"/>
    </row>
    <row r="82" spans="3:8" x14ac:dyDescent="0.25">
      <c r="C82" s="223"/>
      <c r="D82" s="223"/>
      <c r="E82" s="223"/>
      <c r="F82" s="223"/>
      <c r="G82" s="223"/>
      <c r="H82" s="223"/>
    </row>
  </sheetData>
  <mergeCells count="11">
    <mergeCell ref="E3:E4"/>
    <mergeCell ref="I3:I4"/>
    <mergeCell ref="A1:I1"/>
    <mergeCell ref="A2:I2"/>
    <mergeCell ref="G3:G4"/>
    <mergeCell ref="C3:C4"/>
    <mergeCell ref="H3:H4"/>
    <mergeCell ref="A3:A4"/>
    <mergeCell ref="B3:B4"/>
    <mergeCell ref="D3:D4"/>
    <mergeCell ref="F3:F4"/>
  </mergeCells>
  <phoneticPr fontId="0" type="noConversion"/>
  <printOptions gridLines="1"/>
  <pageMargins left="0.48" right="0.44" top="0.98425196850393704" bottom="0.98425196850393704" header="0.51181102362204722" footer="0.51181102362204722"/>
  <pageSetup paperSize="9" scale="7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IV23"/>
  <sheetViews>
    <sheetView workbookViewId="0">
      <pane xSplit="2" ySplit="5" topLeftCell="C6" activePane="bottomRight" state="frozen"/>
      <selection pane="topRight" activeCell="C1" sqref="C1"/>
      <selection pane="bottomLeft" activeCell="A6" sqref="A6"/>
      <selection pane="bottomRight" activeCell="K22" sqref="K22"/>
    </sheetView>
  </sheetViews>
  <sheetFormatPr defaultRowHeight="15.75" x14ac:dyDescent="0.25"/>
  <cols>
    <col min="1" max="1" width="7.28515625" style="251" customWidth="1"/>
    <col min="2" max="2" width="38.85546875" style="256" customWidth="1"/>
    <col min="3" max="4" width="12.85546875" style="251" customWidth="1"/>
    <col min="5" max="5" width="15.140625" style="251" customWidth="1"/>
    <col min="6" max="6" width="11.85546875" style="251" customWidth="1"/>
    <col min="7" max="7" width="14.5703125" style="251" customWidth="1"/>
    <col min="8" max="8" width="12.7109375" style="251" customWidth="1"/>
    <col min="9" max="9" width="13.42578125" style="251" customWidth="1"/>
    <col min="10" max="10" width="12.42578125" style="251" customWidth="1"/>
    <col min="11" max="11" width="14.5703125" style="251" customWidth="1"/>
    <col min="12" max="12" width="14.42578125" style="251" customWidth="1"/>
    <col min="13" max="13" width="14.85546875" style="251" customWidth="1"/>
    <col min="14" max="14" width="14.7109375" style="251" customWidth="1"/>
    <col min="15" max="15" width="14.140625" style="251" customWidth="1"/>
    <col min="16" max="16" width="14.28515625" style="251" customWidth="1"/>
    <col min="17" max="16384" width="9.140625" style="251"/>
  </cols>
  <sheetData>
    <row r="1" spans="1:256" ht="27.75" customHeight="1" thickBot="1" x14ac:dyDescent="0.3">
      <c r="A1" s="818" t="s">
        <v>1008</v>
      </c>
      <c r="B1" s="819"/>
      <c r="C1" s="819"/>
      <c r="D1" s="819"/>
      <c r="E1" s="819"/>
      <c r="F1" s="819"/>
      <c r="G1" s="819"/>
      <c r="H1" s="819"/>
      <c r="I1" s="819"/>
      <c r="J1" s="819"/>
      <c r="K1" s="819"/>
      <c r="L1" s="819"/>
      <c r="M1" s="819"/>
      <c r="N1" s="820"/>
    </row>
    <row r="2" spans="1:256" ht="28.5" customHeight="1" x14ac:dyDescent="0.25">
      <c r="A2" s="821" t="s">
        <v>1216</v>
      </c>
      <c r="B2" s="822"/>
      <c r="C2" s="822"/>
      <c r="D2" s="822"/>
      <c r="E2" s="822"/>
      <c r="F2" s="822"/>
      <c r="G2" s="822"/>
      <c r="H2" s="822"/>
      <c r="I2" s="823"/>
      <c r="J2" s="823"/>
      <c r="K2" s="822"/>
      <c r="L2" s="822"/>
      <c r="M2" s="822"/>
      <c r="N2" s="824"/>
    </row>
    <row r="3" spans="1:256" ht="51.75" customHeight="1" x14ac:dyDescent="0.25">
      <c r="A3" s="825" t="s">
        <v>209</v>
      </c>
      <c r="B3" s="826" t="s">
        <v>915</v>
      </c>
      <c r="C3" s="815" t="s">
        <v>339</v>
      </c>
      <c r="D3" s="815"/>
      <c r="E3" s="815" t="s">
        <v>340</v>
      </c>
      <c r="F3" s="815"/>
      <c r="G3" s="815" t="s">
        <v>341</v>
      </c>
      <c r="H3" s="804"/>
      <c r="I3" s="828" t="s">
        <v>785</v>
      </c>
      <c r="J3" s="828"/>
      <c r="K3" s="829" t="s">
        <v>313</v>
      </c>
      <c r="L3" s="815"/>
      <c r="M3" s="815" t="s">
        <v>333</v>
      </c>
      <c r="N3" s="816"/>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252"/>
      <c r="BK3" s="252"/>
      <c r="BL3" s="252"/>
      <c r="BM3" s="252"/>
      <c r="BN3" s="252"/>
      <c r="BO3" s="252"/>
      <c r="BP3" s="252"/>
      <c r="BQ3" s="252"/>
      <c r="BR3" s="252"/>
      <c r="BS3" s="252"/>
      <c r="BT3" s="252"/>
      <c r="BU3" s="252"/>
      <c r="BV3" s="252"/>
      <c r="BW3" s="252"/>
      <c r="BX3" s="252"/>
      <c r="BY3" s="252"/>
      <c r="BZ3" s="252"/>
      <c r="CA3" s="252"/>
      <c r="CB3" s="252"/>
      <c r="CC3" s="252"/>
      <c r="CD3" s="252"/>
      <c r="CE3" s="252"/>
      <c r="CF3" s="252"/>
      <c r="CG3" s="252"/>
      <c r="CH3" s="252"/>
      <c r="CI3" s="252"/>
      <c r="CJ3" s="252"/>
      <c r="CK3" s="252"/>
      <c r="CL3" s="252"/>
      <c r="CM3" s="252"/>
      <c r="CN3" s="252"/>
      <c r="CO3" s="252"/>
      <c r="CP3" s="252"/>
      <c r="CQ3" s="252"/>
      <c r="CR3" s="252"/>
      <c r="CS3" s="252"/>
      <c r="CT3" s="252"/>
      <c r="CU3" s="252"/>
      <c r="CV3" s="252"/>
      <c r="CW3" s="252"/>
      <c r="CX3" s="252"/>
      <c r="CY3" s="252"/>
      <c r="CZ3" s="252"/>
      <c r="DA3" s="252"/>
      <c r="DB3" s="252"/>
      <c r="DC3" s="252"/>
      <c r="DD3" s="252"/>
      <c r="DE3" s="252"/>
      <c r="DF3" s="252"/>
      <c r="DG3" s="252"/>
      <c r="DH3" s="252"/>
      <c r="DI3" s="252"/>
      <c r="DJ3" s="252"/>
      <c r="DK3" s="252"/>
      <c r="DL3" s="252"/>
      <c r="DM3" s="252"/>
      <c r="DN3" s="252"/>
      <c r="DO3" s="252"/>
      <c r="DP3" s="252"/>
      <c r="DQ3" s="252"/>
      <c r="DR3" s="252"/>
      <c r="DS3" s="252"/>
      <c r="DT3" s="252"/>
      <c r="DU3" s="252"/>
      <c r="DV3" s="252"/>
      <c r="DW3" s="252"/>
      <c r="DX3" s="252"/>
      <c r="DY3" s="252"/>
      <c r="DZ3" s="252"/>
      <c r="EA3" s="252"/>
      <c r="EB3" s="252"/>
      <c r="EC3" s="252"/>
      <c r="ED3" s="252"/>
      <c r="EE3" s="252"/>
      <c r="EF3" s="252"/>
      <c r="EG3" s="252"/>
      <c r="EH3" s="252"/>
      <c r="EI3" s="252"/>
      <c r="EJ3" s="252"/>
      <c r="EK3" s="252"/>
      <c r="EL3" s="252"/>
      <c r="EM3" s="252"/>
      <c r="EN3" s="252"/>
      <c r="EO3" s="252"/>
      <c r="EP3" s="252"/>
      <c r="EQ3" s="252"/>
      <c r="ER3" s="252"/>
      <c r="ES3" s="252"/>
      <c r="ET3" s="252"/>
      <c r="EU3" s="252"/>
      <c r="EV3" s="252"/>
      <c r="EW3" s="252"/>
      <c r="EX3" s="252"/>
      <c r="EY3" s="252"/>
      <c r="EZ3" s="252"/>
      <c r="FA3" s="252"/>
      <c r="FB3" s="252"/>
      <c r="FC3" s="252"/>
      <c r="FD3" s="252"/>
      <c r="FE3" s="252"/>
      <c r="FF3" s="252"/>
      <c r="FG3" s="252"/>
      <c r="FH3" s="252"/>
      <c r="FI3" s="252"/>
      <c r="FJ3" s="252"/>
      <c r="FK3" s="252"/>
      <c r="FL3" s="252"/>
      <c r="FM3" s="252"/>
      <c r="FN3" s="252"/>
      <c r="FO3" s="252"/>
      <c r="FP3" s="252"/>
      <c r="FQ3" s="252"/>
      <c r="FR3" s="252"/>
      <c r="FS3" s="252"/>
      <c r="FT3" s="252"/>
      <c r="FU3" s="252"/>
      <c r="FV3" s="252"/>
      <c r="FW3" s="252"/>
      <c r="FX3" s="252"/>
      <c r="FY3" s="252"/>
      <c r="FZ3" s="252"/>
      <c r="GA3" s="252"/>
      <c r="GB3" s="252"/>
      <c r="GC3" s="252"/>
      <c r="GD3" s="252"/>
      <c r="GE3" s="252"/>
      <c r="GF3" s="252"/>
      <c r="GG3" s="252"/>
      <c r="GH3" s="252"/>
      <c r="GI3" s="252"/>
      <c r="GJ3" s="252"/>
      <c r="GK3" s="252"/>
      <c r="GL3" s="252"/>
      <c r="GM3" s="252"/>
      <c r="GN3" s="252"/>
      <c r="GO3" s="252"/>
      <c r="GP3" s="252"/>
      <c r="GQ3" s="252"/>
      <c r="GR3" s="252"/>
      <c r="GS3" s="252"/>
      <c r="GT3" s="252"/>
      <c r="GU3" s="252"/>
      <c r="GV3" s="252"/>
      <c r="GW3" s="252"/>
      <c r="GX3" s="252"/>
      <c r="GY3" s="252"/>
      <c r="GZ3" s="252"/>
      <c r="HA3" s="252"/>
      <c r="HB3" s="252"/>
      <c r="HC3" s="252"/>
      <c r="HD3" s="252"/>
      <c r="HE3" s="252"/>
      <c r="HF3" s="252"/>
      <c r="HG3" s="252"/>
      <c r="HH3" s="252"/>
      <c r="HI3" s="252"/>
      <c r="HJ3" s="252"/>
      <c r="HK3" s="252"/>
      <c r="HL3" s="252"/>
      <c r="HM3" s="252"/>
      <c r="HN3" s="252"/>
      <c r="HO3" s="252"/>
      <c r="HP3" s="252"/>
      <c r="HQ3" s="252"/>
      <c r="HR3" s="252"/>
      <c r="HS3" s="252"/>
      <c r="HT3" s="252"/>
      <c r="HU3" s="252"/>
      <c r="HV3" s="252"/>
      <c r="HW3" s="252"/>
      <c r="HX3" s="252"/>
      <c r="HY3" s="252"/>
      <c r="HZ3" s="252"/>
      <c r="IA3" s="252"/>
      <c r="IB3" s="252"/>
      <c r="IC3" s="252"/>
      <c r="ID3" s="252"/>
      <c r="IE3" s="252"/>
      <c r="IF3" s="252"/>
      <c r="IG3" s="252"/>
      <c r="IH3" s="252"/>
      <c r="II3" s="252"/>
      <c r="IJ3" s="252"/>
      <c r="IK3" s="252"/>
      <c r="IL3" s="252"/>
      <c r="IM3" s="252"/>
      <c r="IN3" s="252"/>
      <c r="IO3" s="252"/>
      <c r="IP3" s="252"/>
      <c r="IQ3" s="252"/>
      <c r="IR3" s="252"/>
      <c r="IS3" s="252"/>
      <c r="IT3" s="252"/>
      <c r="IU3" s="252"/>
      <c r="IV3" s="252"/>
    </row>
    <row r="4" spans="1:256" ht="17.25" customHeight="1" x14ac:dyDescent="0.25">
      <c r="A4" s="825"/>
      <c r="B4" s="827"/>
      <c r="C4" s="484">
        <v>2015</v>
      </c>
      <c r="D4" s="484">
        <v>2016</v>
      </c>
      <c r="E4" s="484">
        <v>2015</v>
      </c>
      <c r="F4" s="484">
        <v>2016</v>
      </c>
      <c r="G4" s="484">
        <v>2015</v>
      </c>
      <c r="H4" s="484">
        <v>2016</v>
      </c>
      <c r="I4" s="484">
        <v>2015</v>
      </c>
      <c r="J4" s="484">
        <v>2016</v>
      </c>
      <c r="K4" s="484">
        <v>2015</v>
      </c>
      <c r="L4" s="484">
        <v>2016</v>
      </c>
      <c r="M4" s="484">
        <v>2015</v>
      </c>
      <c r="N4" s="485">
        <v>2016</v>
      </c>
      <c r="O4" s="252"/>
      <c r="P4" s="252"/>
      <c r="Q4" s="252"/>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2"/>
      <c r="AV4" s="252"/>
      <c r="AW4" s="252"/>
      <c r="AX4" s="252"/>
      <c r="AY4" s="252"/>
      <c r="AZ4" s="252"/>
      <c r="BA4" s="252"/>
      <c r="BB4" s="252"/>
      <c r="BC4" s="252"/>
      <c r="BD4" s="252"/>
      <c r="BE4" s="252"/>
      <c r="BF4" s="252"/>
      <c r="BG4" s="252"/>
      <c r="BH4" s="252"/>
      <c r="BI4" s="252"/>
      <c r="BJ4" s="252"/>
      <c r="BK4" s="252"/>
      <c r="BL4" s="252"/>
      <c r="BM4" s="252"/>
      <c r="BN4" s="252"/>
      <c r="BO4" s="252"/>
      <c r="BP4" s="252"/>
      <c r="BQ4" s="252"/>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2"/>
      <c r="EB4" s="252"/>
      <c r="EC4" s="252"/>
      <c r="ED4" s="252"/>
      <c r="EE4" s="252"/>
      <c r="EF4" s="252"/>
      <c r="EG4" s="252"/>
      <c r="EH4" s="252"/>
      <c r="EI4" s="252"/>
      <c r="EJ4" s="252"/>
      <c r="EK4" s="252"/>
      <c r="EL4" s="252"/>
      <c r="EM4" s="252"/>
      <c r="EN4" s="252"/>
      <c r="EO4" s="252"/>
      <c r="EP4" s="252"/>
      <c r="EQ4" s="252"/>
      <c r="ER4" s="252"/>
      <c r="ES4" s="252"/>
      <c r="ET4" s="252"/>
      <c r="EU4" s="252"/>
      <c r="EV4" s="252"/>
      <c r="EW4" s="252"/>
      <c r="EX4" s="252"/>
      <c r="EY4" s="252"/>
      <c r="EZ4" s="252"/>
      <c r="FA4" s="252"/>
      <c r="FB4" s="252"/>
      <c r="FC4" s="252"/>
      <c r="FD4" s="252"/>
      <c r="FE4" s="252"/>
      <c r="FF4" s="252"/>
      <c r="FG4" s="252"/>
      <c r="FH4" s="252"/>
      <c r="FI4" s="252"/>
      <c r="FJ4" s="252"/>
      <c r="FK4" s="252"/>
      <c r="FL4" s="252"/>
      <c r="FM4" s="252"/>
      <c r="FN4" s="252"/>
      <c r="FO4" s="252"/>
      <c r="FP4" s="252"/>
      <c r="FQ4" s="252"/>
      <c r="FR4" s="252"/>
      <c r="FS4" s="252"/>
      <c r="FT4" s="252"/>
      <c r="FU4" s="252"/>
      <c r="FV4" s="252"/>
      <c r="FW4" s="252"/>
      <c r="FX4" s="252"/>
      <c r="FY4" s="252"/>
      <c r="FZ4" s="252"/>
      <c r="GA4" s="252"/>
      <c r="GB4" s="252"/>
      <c r="GC4" s="252"/>
      <c r="GD4" s="252"/>
      <c r="GE4" s="252"/>
      <c r="GF4" s="252"/>
      <c r="GG4" s="252"/>
      <c r="GH4" s="252"/>
      <c r="GI4" s="252"/>
      <c r="GJ4" s="252"/>
      <c r="GK4" s="252"/>
      <c r="GL4" s="252"/>
      <c r="GM4" s="252"/>
      <c r="GN4" s="252"/>
      <c r="GO4" s="252"/>
      <c r="GP4" s="252"/>
      <c r="GQ4" s="252"/>
      <c r="GR4" s="252"/>
      <c r="GS4" s="252"/>
      <c r="GT4" s="252"/>
      <c r="GU4" s="252"/>
      <c r="GV4" s="252"/>
      <c r="GW4" s="252"/>
      <c r="GX4" s="252"/>
      <c r="GY4" s="252"/>
      <c r="GZ4" s="252"/>
      <c r="HA4" s="252"/>
      <c r="HB4" s="252"/>
      <c r="HC4" s="252"/>
      <c r="HD4" s="252"/>
      <c r="HE4" s="252"/>
      <c r="HF4" s="252"/>
      <c r="HG4" s="252"/>
      <c r="HH4" s="252"/>
      <c r="HI4" s="252"/>
      <c r="HJ4" s="252"/>
      <c r="HK4" s="252"/>
      <c r="HL4" s="252"/>
      <c r="HM4" s="252"/>
      <c r="HN4" s="252"/>
      <c r="HO4" s="252"/>
      <c r="HP4" s="252"/>
      <c r="HQ4" s="252"/>
      <c r="HR4" s="252"/>
      <c r="HS4" s="252"/>
      <c r="HT4" s="252"/>
      <c r="HU4" s="252"/>
      <c r="HV4" s="252"/>
      <c r="HW4" s="252"/>
      <c r="HX4" s="252"/>
      <c r="HY4" s="252"/>
      <c r="HZ4" s="252"/>
      <c r="IA4" s="252"/>
      <c r="IB4" s="252"/>
      <c r="IC4" s="252"/>
      <c r="ID4" s="252"/>
      <c r="IE4" s="252"/>
      <c r="IF4" s="252"/>
      <c r="IG4" s="252"/>
      <c r="IH4" s="252"/>
      <c r="II4" s="252"/>
      <c r="IJ4" s="252"/>
      <c r="IK4" s="252"/>
      <c r="IL4" s="252"/>
      <c r="IM4" s="252"/>
      <c r="IN4" s="252"/>
      <c r="IO4" s="252"/>
      <c r="IP4" s="252"/>
      <c r="IQ4" s="252"/>
      <c r="IR4" s="252"/>
      <c r="IS4" s="252"/>
      <c r="IT4" s="252"/>
      <c r="IU4" s="252"/>
      <c r="IV4" s="252"/>
    </row>
    <row r="5" spans="1:256" ht="31.5" x14ac:dyDescent="0.25">
      <c r="A5" s="42"/>
      <c r="B5" s="253"/>
      <c r="C5" s="36" t="s">
        <v>290</v>
      </c>
      <c r="D5" s="36" t="s">
        <v>291</v>
      </c>
      <c r="E5" s="36" t="s">
        <v>292</v>
      </c>
      <c r="F5" s="36" t="s">
        <v>299</v>
      </c>
      <c r="G5" s="36" t="s">
        <v>293</v>
      </c>
      <c r="H5" s="283" t="s">
        <v>294</v>
      </c>
      <c r="I5" s="36" t="s">
        <v>295</v>
      </c>
      <c r="J5" s="36" t="s">
        <v>296</v>
      </c>
      <c r="K5" s="36" t="s">
        <v>297</v>
      </c>
      <c r="L5" s="36" t="s">
        <v>718</v>
      </c>
      <c r="M5" s="318" t="s">
        <v>892</v>
      </c>
      <c r="N5" s="319" t="s">
        <v>893</v>
      </c>
      <c r="O5" s="252"/>
      <c r="P5" s="252"/>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4"/>
      <c r="BI5" s="254"/>
      <c r="BJ5" s="254"/>
      <c r="BK5" s="254"/>
      <c r="BL5" s="254"/>
      <c r="BM5" s="254"/>
      <c r="BN5" s="254"/>
      <c r="BO5" s="254"/>
      <c r="BP5" s="254"/>
      <c r="BQ5" s="254"/>
      <c r="BR5" s="254"/>
      <c r="BS5" s="254"/>
      <c r="BT5" s="254"/>
      <c r="BU5" s="254"/>
      <c r="BV5" s="254"/>
      <c r="BW5" s="254"/>
      <c r="BX5" s="254"/>
      <c r="BY5" s="254"/>
      <c r="BZ5" s="254"/>
      <c r="CA5" s="254"/>
      <c r="CB5" s="254"/>
      <c r="CC5" s="254"/>
      <c r="CD5" s="254"/>
      <c r="CE5" s="254"/>
      <c r="CF5" s="254"/>
      <c r="CG5" s="254"/>
      <c r="CH5" s="254"/>
      <c r="CI5" s="254"/>
      <c r="CJ5" s="254"/>
      <c r="CK5" s="254"/>
      <c r="CL5" s="254"/>
      <c r="CM5" s="254"/>
      <c r="CN5" s="254"/>
      <c r="CO5" s="254"/>
      <c r="CP5" s="254"/>
      <c r="CQ5" s="254"/>
      <c r="CR5" s="254"/>
      <c r="CS5" s="254"/>
      <c r="CT5" s="254"/>
      <c r="CU5" s="254"/>
      <c r="CV5" s="254"/>
      <c r="CW5" s="254"/>
      <c r="CX5" s="254"/>
      <c r="CY5" s="254"/>
      <c r="CZ5" s="254"/>
      <c r="DA5" s="254"/>
      <c r="DB5" s="254"/>
      <c r="DC5" s="254"/>
      <c r="DD5" s="254"/>
      <c r="DE5" s="254"/>
      <c r="DF5" s="254"/>
      <c r="DG5" s="254"/>
      <c r="DH5" s="254"/>
      <c r="DI5" s="254"/>
      <c r="DJ5" s="254"/>
      <c r="DK5" s="254"/>
      <c r="DL5" s="254"/>
      <c r="DM5" s="254"/>
      <c r="DN5" s="254"/>
      <c r="DO5" s="254"/>
      <c r="DP5" s="254"/>
      <c r="DQ5" s="254"/>
      <c r="DR5" s="254"/>
      <c r="DS5" s="254"/>
      <c r="DT5" s="254"/>
      <c r="DU5" s="254"/>
      <c r="DV5" s="254"/>
      <c r="DW5" s="254"/>
      <c r="DX5" s="254"/>
      <c r="DY5" s="254"/>
      <c r="DZ5" s="254"/>
      <c r="EA5" s="254"/>
      <c r="EB5" s="254"/>
      <c r="EC5" s="254"/>
      <c r="ED5" s="254"/>
      <c r="EE5" s="254"/>
      <c r="EF5" s="254"/>
      <c r="EG5" s="254"/>
      <c r="EH5" s="254"/>
      <c r="EI5" s="254"/>
      <c r="EJ5" s="254"/>
      <c r="EK5" s="254"/>
      <c r="EL5" s="254"/>
      <c r="EM5" s="254"/>
      <c r="EN5" s="254"/>
      <c r="EO5" s="254"/>
      <c r="EP5" s="254"/>
      <c r="EQ5" s="254"/>
      <c r="ER5" s="254"/>
      <c r="ES5" s="254"/>
      <c r="ET5" s="254"/>
      <c r="EU5" s="254"/>
      <c r="EV5" s="254"/>
      <c r="EW5" s="254"/>
      <c r="EX5" s="254"/>
      <c r="EY5" s="254"/>
      <c r="EZ5" s="254"/>
      <c r="FA5" s="254"/>
      <c r="FB5" s="254"/>
      <c r="FC5" s="254"/>
      <c r="FD5" s="254"/>
      <c r="FE5" s="254"/>
      <c r="FF5" s="254"/>
      <c r="FG5" s="254"/>
      <c r="FH5" s="254"/>
      <c r="FI5" s="254"/>
      <c r="FJ5" s="254"/>
      <c r="FK5" s="254"/>
      <c r="FL5" s="254"/>
      <c r="FM5" s="254"/>
      <c r="FN5" s="254"/>
      <c r="FO5" s="254"/>
      <c r="FP5" s="254"/>
      <c r="FQ5" s="254"/>
      <c r="FR5" s="254"/>
      <c r="FS5" s="254"/>
      <c r="FT5" s="254"/>
      <c r="FU5" s="254"/>
      <c r="FV5" s="254"/>
      <c r="FW5" s="254"/>
      <c r="FX5" s="254"/>
      <c r="FY5" s="254"/>
      <c r="FZ5" s="254"/>
      <c r="GA5" s="254"/>
      <c r="GB5" s="254"/>
      <c r="GC5" s="254"/>
      <c r="GD5" s="254"/>
      <c r="GE5" s="254"/>
      <c r="GF5" s="254"/>
      <c r="GG5" s="254"/>
      <c r="GH5" s="254"/>
      <c r="GI5" s="254"/>
      <c r="GJ5" s="254"/>
      <c r="GK5" s="254"/>
      <c r="GL5" s="254"/>
      <c r="GM5" s="254"/>
      <c r="GN5" s="254"/>
      <c r="GO5" s="254"/>
      <c r="GP5" s="254"/>
      <c r="GQ5" s="254"/>
      <c r="GR5" s="254"/>
      <c r="GS5" s="254"/>
      <c r="GT5" s="254"/>
      <c r="GU5" s="254"/>
      <c r="GV5" s="254"/>
      <c r="GW5" s="254"/>
      <c r="GX5" s="254"/>
      <c r="GY5" s="254"/>
      <c r="GZ5" s="254"/>
      <c r="HA5" s="254"/>
      <c r="HB5" s="254"/>
      <c r="HC5" s="254"/>
      <c r="HD5" s="254"/>
      <c r="HE5" s="254"/>
      <c r="HF5" s="254"/>
      <c r="HG5" s="254"/>
      <c r="HH5" s="254"/>
      <c r="HI5" s="254"/>
      <c r="HJ5" s="254"/>
      <c r="HK5" s="254"/>
      <c r="HL5" s="254"/>
      <c r="HM5" s="254"/>
      <c r="HN5" s="254"/>
      <c r="HO5" s="254"/>
      <c r="HP5" s="254"/>
      <c r="HQ5" s="254"/>
      <c r="HR5" s="254"/>
      <c r="HS5" s="254"/>
      <c r="HT5" s="254"/>
      <c r="HU5" s="254"/>
      <c r="HV5" s="254"/>
      <c r="HW5" s="254"/>
      <c r="HX5" s="254"/>
      <c r="HY5" s="254"/>
      <c r="HZ5" s="254"/>
      <c r="IA5" s="254"/>
      <c r="IB5" s="254"/>
      <c r="IC5" s="254"/>
      <c r="ID5" s="254"/>
      <c r="IE5" s="254"/>
      <c r="IF5" s="254"/>
      <c r="IG5" s="254"/>
      <c r="IH5" s="254"/>
      <c r="II5" s="254"/>
      <c r="IJ5" s="254"/>
      <c r="IK5" s="254"/>
      <c r="IL5" s="254"/>
      <c r="IM5" s="254"/>
      <c r="IN5" s="254"/>
      <c r="IO5" s="254"/>
      <c r="IP5" s="254"/>
      <c r="IQ5" s="254"/>
      <c r="IR5" s="254"/>
      <c r="IS5" s="254"/>
      <c r="IT5" s="254"/>
      <c r="IU5" s="254"/>
      <c r="IV5" s="254"/>
    </row>
    <row r="6" spans="1:256" ht="31.5" x14ac:dyDescent="0.25">
      <c r="A6" s="42">
        <v>1</v>
      </c>
      <c r="B6" s="393" t="s">
        <v>205</v>
      </c>
      <c r="C6" s="596">
        <v>2350122.79</v>
      </c>
      <c r="D6" s="597">
        <f>C17</f>
        <v>2742761.64</v>
      </c>
      <c r="E6" s="596">
        <v>46622.23</v>
      </c>
      <c r="F6" s="597">
        <f>E17</f>
        <v>0</v>
      </c>
      <c r="G6" s="598">
        <v>172545.41</v>
      </c>
      <c r="H6" s="599">
        <f>G17</f>
        <v>267667.41999999993</v>
      </c>
      <c r="I6" s="596">
        <v>0</v>
      </c>
      <c r="J6" s="597">
        <f>SUM(I17)</f>
        <v>1000</v>
      </c>
      <c r="K6" s="596">
        <v>209455.58</v>
      </c>
      <c r="L6" s="597">
        <f>SUM(K17)</f>
        <v>210098.03</v>
      </c>
      <c r="M6" s="597">
        <f t="shared" ref="M6:N8" si="0">C6+E6+G6+I6+K6</f>
        <v>2778746.0100000002</v>
      </c>
      <c r="N6" s="600">
        <f t="shared" si="0"/>
        <v>3221527.09</v>
      </c>
      <c r="O6" s="252"/>
      <c r="P6" s="252"/>
    </row>
    <row r="7" spans="1:256" ht="31.5" x14ac:dyDescent="0.25">
      <c r="A7" s="42">
        <v>2</v>
      </c>
      <c r="B7" s="394" t="s">
        <v>760</v>
      </c>
      <c r="C7" s="597">
        <f t="shared" ref="C7:L7" si="1">SUM(C8:C15)</f>
        <v>787234.66</v>
      </c>
      <c r="D7" s="597">
        <f t="shared" si="1"/>
        <v>812244.52</v>
      </c>
      <c r="E7" s="597">
        <f t="shared" si="1"/>
        <v>1102526.72</v>
      </c>
      <c r="F7" s="597">
        <f t="shared" si="1"/>
        <v>731765.95</v>
      </c>
      <c r="G7" s="599">
        <f>SUM(G8:G15)</f>
        <v>1953948.01</v>
      </c>
      <c r="H7" s="599">
        <f>SUM(H8:H15)</f>
        <v>1694005.7</v>
      </c>
      <c r="I7" s="597">
        <f t="shared" si="1"/>
        <v>1000</v>
      </c>
      <c r="J7" s="597">
        <f t="shared" si="1"/>
        <v>1000</v>
      </c>
      <c r="K7" s="597">
        <f t="shared" si="1"/>
        <v>13205</v>
      </c>
      <c r="L7" s="597">
        <f t="shared" si="1"/>
        <v>5268.56</v>
      </c>
      <c r="M7" s="597">
        <f t="shared" si="0"/>
        <v>3857914.3899999997</v>
      </c>
      <c r="N7" s="600">
        <f t="shared" si="0"/>
        <v>3244284.73</v>
      </c>
      <c r="O7" s="252"/>
      <c r="P7" s="252"/>
    </row>
    <row r="8" spans="1:256" ht="22.5" customHeight="1" x14ac:dyDescent="0.25">
      <c r="A8" s="42">
        <v>3</v>
      </c>
      <c r="B8" s="395" t="s">
        <v>91</v>
      </c>
      <c r="C8" s="601">
        <v>787234.66</v>
      </c>
      <c r="D8" s="601">
        <v>812244.52</v>
      </c>
      <c r="E8" s="601">
        <v>0</v>
      </c>
      <c r="F8" s="601">
        <v>0</v>
      </c>
      <c r="G8" s="602">
        <v>0</v>
      </c>
      <c r="H8" s="602">
        <v>0</v>
      </c>
      <c r="I8" s="601">
        <v>1000</v>
      </c>
      <c r="J8" s="601">
        <v>1000</v>
      </c>
      <c r="K8" s="601">
        <v>0</v>
      </c>
      <c r="L8" s="601">
        <v>0</v>
      </c>
      <c r="M8" s="597">
        <f t="shared" si="0"/>
        <v>788234.66</v>
      </c>
      <c r="N8" s="600">
        <f t="shared" si="0"/>
        <v>813244.52</v>
      </c>
    </row>
    <row r="9" spans="1:256" ht="21.75" customHeight="1" x14ac:dyDescent="0.25">
      <c r="A9" s="42">
        <v>4</v>
      </c>
      <c r="B9" s="395" t="s">
        <v>322</v>
      </c>
      <c r="C9" s="603" t="s">
        <v>321</v>
      </c>
      <c r="D9" s="603" t="s">
        <v>321</v>
      </c>
      <c r="E9" s="604">
        <v>699178.91</v>
      </c>
      <c r="F9" s="604">
        <v>731765.95</v>
      </c>
      <c r="G9" s="603" t="s">
        <v>321</v>
      </c>
      <c r="H9" s="603" t="s">
        <v>321</v>
      </c>
      <c r="I9" s="605" t="s">
        <v>321</v>
      </c>
      <c r="J9" s="605" t="s">
        <v>321</v>
      </c>
      <c r="K9" s="603" t="s">
        <v>321</v>
      </c>
      <c r="L9" s="603" t="s">
        <v>321</v>
      </c>
      <c r="M9" s="597">
        <f>E9</f>
        <v>699178.91</v>
      </c>
      <c r="N9" s="600">
        <f>F9</f>
        <v>731765.95</v>
      </c>
    </row>
    <row r="10" spans="1:256" ht="31.5" x14ac:dyDescent="0.25">
      <c r="A10" s="42">
        <v>5</v>
      </c>
      <c r="B10" s="395" t="s">
        <v>11</v>
      </c>
      <c r="C10" s="603" t="s">
        <v>321</v>
      </c>
      <c r="D10" s="603" t="s">
        <v>321</v>
      </c>
      <c r="E10" s="601">
        <v>4750</v>
      </c>
      <c r="F10" s="601">
        <v>0</v>
      </c>
      <c r="G10" s="603" t="s">
        <v>321</v>
      </c>
      <c r="H10" s="603" t="s">
        <v>321</v>
      </c>
      <c r="I10" s="605" t="s">
        <v>321</v>
      </c>
      <c r="J10" s="605" t="s">
        <v>321</v>
      </c>
      <c r="K10" s="603" t="s">
        <v>321</v>
      </c>
      <c r="L10" s="603" t="s">
        <v>321</v>
      </c>
      <c r="M10" s="597">
        <f>E10</f>
        <v>4750</v>
      </c>
      <c r="N10" s="600">
        <f>F10</f>
        <v>0</v>
      </c>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4"/>
      <c r="AV10" s="254"/>
      <c r="AW10" s="254"/>
      <c r="AX10" s="254"/>
      <c r="AY10" s="254"/>
      <c r="AZ10" s="254"/>
      <c r="BA10" s="254"/>
      <c r="BB10" s="254"/>
      <c r="BC10" s="254"/>
      <c r="BD10" s="254"/>
      <c r="BE10" s="254"/>
      <c r="BF10" s="254"/>
      <c r="BG10" s="254"/>
      <c r="BH10" s="254"/>
      <c r="BI10" s="254"/>
      <c r="BJ10" s="254"/>
      <c r="BK10" s="254"/>
      <c r="BL10" s="254"/>
      <c r="BM10" s="254"/>
      <c r="BN10" s="254"/>
      <c r="BO10" s="254"/>
      <c r="BP10" s="254"/>
      <c r="BQ10" s="254"/>
      <c r="BR10" s="254"/>
      <c r="BS10" s="254"/>
      <c r="BT10" s="254"/>
      <c r="BU10" s="254"/>
      <c r="BV10" s="254"/>
      <c r="BW10" s="254"/>
      <c r="BX10" s="254"/>
      <c r="BY10" s="254"/>
      <c r="BZ10" s="254"/>
      <c r="CA10" s="254"/>
      <c r="CB10" s="254"/>
      <c r="CC10" s="254"/>
      <c r="CD10" s="254"/>
      <c r="CE10" s="254"/>
      <c r="CF10" s="254"/>
      <c r="CG10" s="254"/>
      <c r="CH10" s="254"/>
      <c r="CI10" s="254"/>
      <c r="CJ10" s="254"/>
      <c r="CK10" s="254"/>
      <c r="CL10" s="254"/>
      <c r="CM10" s="254"/>
      <c r="CN10" s="254"/>
      <c r="CO10" s="254"/>
      <c r="CP10" s="254"/>
      <c r="CQ10" s="254"/>
      <c r="CR10" s="254"/>
      <c r="CS10" s="254"/>
      <c r="CT10" s="254"/>
      <c r="CU10" s="254"/>
      <c r="CV10" s="254"/>
      <c r="CW10" s="254"/>
      <c r="CX10" s="254"/>
      <c r="CY10" s="254"/>
      <c r="CZ10" s="254"/>
      <c r="DA10" s="254"/>
      <c r="DB10" s="254"/>
      <c r="DC10" s="254"/>
      <c r="DD10" s="254"/>
      <c r="DE10" s="254"/>
      <c r="DF10" s="254"/>
      <c r="DG10" s="254"/>
      <c r="DH10" s="254"/>
      <c r="DI10" s="254"/>
      <c r="DJ10" s="254"/>
      <c r="DK10" s="254"/>
      <c r="DL10" s="254"/>
      <c r="DM10" s="254"/>
      <c r="DN10" s="254"/>
      <c r="DO10" s="254"/>
      <c r="DP10" s="254"/>
      <c r="DQ10" s="254"/>
      <c r="DR10" s="254"/>
      <c r="DS10" s="254"/>
      <c r="DT10" s="254"/>
      <c r="DU10" s="254"/>
      <c r="DV10" s="254"/>
      <c r="DW10" s="254"/>
      <c r="DX10" s="254"/>
      <c r="DY10" s="254"/>
      <c r="DZ10" s="254"/>
      <c r="EA10" s="254"/>
      <c r="EB10" s="254"/>
      <c r="EC10" s="254"/>
      <c r="ED10" s="254"/>
      <c r="EE10" s="254"/>
      <c r="EF10" s="254"/>
      <c r="EG10" s="254"/>
      <c r="EH10" s="254"/>
      <c r="EI10" s="254"/>
      <c r="EJ10" s="254"/>
      <c r="EK10" s="254"/>
      <c r="EL10" s="254"/>
      <c r="EM10" s="254"/>
      <c r="EN10" s="254"/>
      <c r="EO10" s="254"/>
      <c r="EP10" s="254"/>
      <c r="EQ10" s="254"/>
      <c r="ER10" s="254"/>
      <c r="ES10" s="254"/>
      <c r="ET10" s="254"/>
      <c r="EU10" s="254"/>
      <c r="EV10" s="254"/>
      <c r="EW10" s="254"/>
      <c r="EX10" s="254"/>
      <c r="EY10" s="254"/>
      <c r="EZ10" s="254"/>
      <c r="FA10" s="254"/>
      <c r="FB10" s="254"/>
      <c r="FC10" s="254"/>
      <c r="FD10" s="254"/>
      <c r="FE10" s="254"/>
      <c r="FF10" s="254"/>
      <c r="FG10" s="254"/>
      <c r="FH10" s="254"/>
      <c r="FI10" s="254"/>
      <c r="FJ10" s="254"/>
      <c r="FK10" s="254"/>
      <c r="FL10" s="254"/>
      <c r="FM10" s="254"/>
      <c r="FN10" s="254"/>
      <c r="FO10" s="254"/>
      <c r="FP10" s="254"/>
      <c r="FQ10" s="254"/>
      <c r="FR10" s="254"/>
      <c r="FS10" s="254"/>
      <c r="FT10" s="254"/>
      <c r="FU10" s="254"/>
      <c r="FV10" s="254"/>
      <c r="FW10" s="254"/>
      <c r="FX10" s="254"/>
      <c r="FY10" s="254"/>
      <c r="FZ10" s="254"/>
      <c r="GA10" s="254"/>
      <c r="GB10" s="254"/>
      <c r="GC10" s="254"/>
      <c r="GD10" s="254"/>
      <c r="GE10" s="254"/>
      <c r="GF10" s="254"/>
      <c r="GG10" s="254"/>
      <c r="GH10" s="254"/>
      <c r="GI10" s="254"/>
      <c r="GJ10" s="254"/>
      <c r="GK10" s="254"/>
      <c r="GL10" s="254"/>
      <c r="GM10" s="254"/>
      <c r="GN10" s="254"/>
      <c r="GO10" s="254"/>
      <c r="GP10" s="254"/>
      <c r="GQ10" s="254"/>
      <c r="GR10" s="254"/>
      <c r="GS10" s="254"/>
      <c r="GT10" s="254"/>
      <c r="GU10" s="254"/>
      <c r="GV10" s="254"/>
      <c r="GW10" s="254"/>
      <c r="GX10" s="254"/>
      <c r="GY10" s="254"/>
      <c r="GZ10" s="254"/>
      <c r="HA10" s="254"/>
      <c r="HB10" s="254"/>
      <c r="HC10" s="254"/>
      <c r="HD10" s="254"/>
      <c r="HE10" s="254"/>
      <c r="HF10" s="254"/>
      <c r="HG10" s="254"/>
      <c r="HH10" s="254"/>
      <c r="HI10" s="254"/>
      <c r="HJ10" s="254"/>
      <c r="HK10" s="254"/>
      <c r="HL10" s="254"/>
      <c r="HM10" s="254"/>
      <c r="HN10" s="254"/>
      <c r="HO10" s="254"/>
      <c r="HP10" s="254"/>
      <c r="HQ10" s="254"/>
      <c r="HR10" s="254"/>
      <c r="HS10" s="254"/>
      <c r="HT10" s="254"/>
      <c r="HU10" s="254"/>
      <c r="HV10" s="254"/>
      <c r="HW10" s="254"/>
      <c r="HX10" s="254"/>
      <c r="HY10" s="254"/>
      <c r="HZ10" s="254"/>
      <c r="IA10" s="254"/>
      <c r="IB10" s="254"/>
      <c r="IC10" s="254"/>
      <c r="ID10" s="254"/>
      <c r="IE10" s="254"/>
      <c r="IF10" s="254"/>
      <c r="IG10" s="254"/>
      <c r="IH10" s="254"/>
      <c r="II10" s="254"/>
      <c r="IJ10" s="254"/>
      <c r="IK10" s="254"/>
      <c r="IL10" s="254"/>
      <c r="IM10" s="254"/>
      <c r="IN10" s="254"/>
      <c r="IO10" s="254"/>
      <c r="IP10" s="254"/>
      <c r="IQ10" s="254"/>
      <c r="IR10" s="254"/>
      <c r="IS10" s="254"/>
      <c r="IT10" s="254"/>
      <c r="IU10" s="254"/>
      <c r="IV10" s="254"/>
    </row>
    <row r="11" spans="1:256" ht="31.5" x14ac:dyDescent="0.25">
      <c r="A11" s="42">
        <v>6</v>
      </c>
      <c r="B11" s="395" t="s">
        <v>323</v>
      </c>
      <c r="C11" s="603" t="s">
        <v>321</v>
      </c>
      <c r="D11" s="603" t="s">
        <v>321</v>
      </c>
      <c r="E11" s="601">
        <v>394595.81</v>
      </c>
      <c r="F11" s="601">
        <v>0</v>
      </c>
      <c r="G11" s="602">
        <v>0</v>
      </c>
      <c r="H11" s="602">
        <v>0</v>
      </c>
      <c r="I11" s="606">
        <v>0</v>
      </c>
      <c r="J11" s="606">
        <v>0</v>
      </c>
      <c r="K11" s="596">
        <v>0</v>
      </c>
      <c r="L11" s="596">
        <v>0</v>
      </c>
      <c r="M11" s="597">
        <f>E11+G11+I11+K11</f>
        <v>394595.81</v>
      </c>
      <c r="N11" s="600">
        <f>F11+H11+J11+L11</f>
        <v>0</v>
      </c>
    </row>
    <row r="12" spans="1:256" ht="17.25" customHeight="1" x14ac:dyDescent="0.25">
      <c r="A12" s="42">
        <v>7</v>
      </c>
      <c r="B12" s="395" t="s">
        <v>324</v>
      </c>
      <c r="C12" s="601">
        <v>0</v>
      </c>
      <c r="D12" s="601">
        <v>0</v>
      </c>
      <c r="E12" s="601">
        <v>4002</v>
      </c>
      <c r="F12" s="601">
        <v>0</v>
      </c>
      <c r="G12" s="602">
        <v>0</v>
      </c>
      <c r="H12" s="602">
        <v>0</v>
      </c>
      <c r="I12" s="606">
        <v>0</v>
      </c>
      <c r="J12" s="606">
        <v>0</v>
      </c>
      <c r="K12" s="601">
        <v>13205</v>
      </c>
      <c r="L12" s="601">
        <v>5268.56</v>
      </c>
      <c r="M12" s="597">
        <f>C12+E12+G12+I12+K12</f>
        <v>17207</v>
      </c>
      <c r="N12" s="600">
        <f>D12+F12+H12+J12+L12</f>
        <v>5268.56</v>
      </c>
    </row>
    <row r="13" spans="1:256" ht="18.75" x14ac:dyDescent="0.25">
      <c r="A13" s="42">
        <v>8</v>
      </c>
      <c r="B13" s="396" t="s">
        <v>92</v>
      </c>
      <c r="C13" s="603" t="s">
        <v>321</v>
      </c>
      <c r="D13" s="603" t="s">
        <v>321</v>
      </c>
      <c r="E13" s="603" t="s">
        <v>321</v>
      </c>
      <c r="F13" s="603" t="s">
        <v>321</v>
      </c>
      <c r="G13" s="602">
        <v>1884437</v>
      </c>
      <c r="H13" s="602">
        <v>1624851</v>
      </c>
      <c r="I13" s="607" t="s">
        <v>321</v>
      </c>
      <c r="J13" s="607" t="s">
        <v>321</v>
      </c>
      <c r="K13" s="608" t="s">
        <v>321</v>
      </c>
      <c r="L13" s="608" t="s">
        <v>321</v>
      </c>
      <c r="M13" s="597">
        <f>G13</f>
        <v>1884437</v>
      </c>
      <c r="N13" s="600">
        <f>H13</f>
        <v>1624851</v>
      </c>
    </row>
    <row r="14" spans="1:256" ht="19.5" customHeight="1" x14ac:dyDescent="0.25">
      <c r="A14" s="42">
        <v>9</v>
      </c>
      <c r="B14" s="395" t="s">
        <v>24</v>
      </c>
      <c r="C14" s="603" t="s">
        <v>321</v>
      </c>
      <c r="D14" s="603" t="s">
        <v>321</v>
      </c>
      <c r="E14" s="603" t="s">
        <v>321</v>
      </c>
      <c r="F14" s="603" t="s">
        <v>321</v>
      </c>
      <c r="G14" s="602">
        <v>69511.009999999995</v>
      </c>
      <c r="H14" s="602">
        <v>69154.7</v>
      </c>
      <c r="I14" s="609" t="s">
        <v>321</v>
      </c>
      <c r="J14" s="609" t="s">
        <v>321</v>
      </c>
      <c r="K14" s="608" t="s">
        <v>321</v>
      </c>
      <c r="L14" s="608" t="s">
        <v>321</v>
      </c>
      <c r="M14" s="597">
        <f>G14</f>
        <v>69511.009999999995</v>
      </c>
      <c r="N14" s="600">
        <f>H14</f>
        <v>69154.7</v>
      </c>
    </row>
    <row r="15" spans="1:256" ht="18.75" x14ac:dyDescent="0.25">
      <c r="A15" s="42">
        <v>10</v>
      </c>
      <c r="B15" s="395" t="s">
        <v>93</v>
      </c>
      <c r="C15" s="601">
        <v>0</v>
      </c>
      <c r="D15" s="601">
        <v>0</v>
      </c>
      <c r="E15" s="601">
        <v>0</v>
      </c>
      <c r="F15" s="601">
        <v>0</v>
      </c>
      <c r="G15" s="602">
        <v>0</v>
      </c>
      <c r="H15" s="602">
        <v>0</v>
      </c>
      <c r="I15" s="606">
        <v>0</v>
      </c>
      <c r="J15" s="606">
        <v>0</v>
      </c>
      <c r="K15" s="601">
        <v>0</v>
      </c>
      <c r="L15" s="601">
        <v>0</v>
      </c>
      <c r="M15" s="597">
        <f>C15+E15+G15+I15+K15</f>
        <v>0</v>
      </c>
      <c r="N15" s="600">
        <f>D15+F15+H15+J15+L15</f>
        <v>0</v>
      </c>
    </row>
    <row r="16" spans="1:256" ht="31.5" x14ac:dyDescent="0.25">
      <c r="A16" s="42">
        <v>11</v>
      </c>
      <c r="B16" s="393" t="s">
        <v>206</v>
      </c>
      <c r="C16" s="596">
        <v>394595.81</v>
      </c>
      <c r="D16" s="596">
        <v>0</v>
      </c>
      <c r="E16" s="596">
        <v>1149148.95</v>
      </c>
      <c r="F16" s="596">
        <v>182507.01</v>
      </c>
      <c r="G16" s="602">
        <v>1858826</v>
      </c>
      <c r="H16" s="602">
        <v>1511851</v>
      </c>
      <c r="I16" s="596">
        <v>0</v>
      </c>
      <c r="J16" s="596">
        <v>0</v>
      </c>
      <c r="K16" s="596">
        <v>12562.55</v>
      </c>
      <c r="L16" s="596">
        <v>9990.11</v>
      </c>
      <c r="M16" s="597">
        <f t="shared" ref="M16:N18" si="2">C16+E16+G16+I16+K16</f>
        <v>3415133.3099999996</v>
      </c>
      <c r="N16" s="600">
        <f t="shared" si="2"/>
        <v>1704348.12</v>
      </c>
    </row>
    <row r="17" spans="1:14" ht="31.5" x14ac:dyDescent="0.25">
      <c r="A17" s="42">
        <v>12</v>
      </c>
      <c r="B17" s="393" t="s">
        <v>25</v>
      </c>
      <c r="C17" s="597">
        <f t="shared" ref="C17:L17" si="3">C6+C7-C16</f>
        <v>2742761.64</v>
      </c>
      <c r="D17" s="597">
        <f t="shared" si="3"/>
        <v>3555006.16</v>
      </c>
      <c r="E17" s="597">
        <f t="shared" si="3"/>
        <v>0</v>
      </c>
      <c r="F17" s="597">
        <f t="shared" si="3"/>
        <v>549258.93999999994</v>
      </c>
      <c r="G17" s="599">
        <f t="shared" si="3"/>
        <v>267667.41999999993</v>
      </c>
      <c r="H17" s="599">
        <f t="shared" si="3"/>
        <v>449822.11999999988</v>
      </c>
      <c r="I17" s="597">
        <f t="shared" si="3"/>
        <v>1000</v>
      </c>
      <c r="J17" s="597">
        <f t="shared" si="3"/>
        <v>2000</v>
      </c>
      <c r="K17" s="597">
        <f t="shared" si="3"/>
        <v>210098.03</v>
      </c>
      <c r="L17" s="597">
        <f t="shared" si="3"/>
        <v>205376.47999999998</v>
      </c>
      <c r="M17" s="597">
        <f t="shared" si="2"/>
        <v>3221527.09</v>
      </c>
      <c r="N17" s="600">
        <f t="shared" si="2"/>
        <v>4761463.6999999993</v>
      </c>
    </row>
    <row r="18" spans="1:14" ht="48.75" customHeight="1" thickBot="1" x14ac:dyDescent="0.3">
      <c r="A18" s="255">
        <v>13</v>
      </c>
      <c r="B18" s="397" t="s">
        <v>914</v>
      </c>
      <c r="C18" s="610">
        <v>0</v>
      </c>
      <c r="D18" s="610">
        <v>0</v>
      </c>
      <c r="E18" s="610">
        <v>0</v>
      </c>
      <c r="F18" s="610">
        <v>0</v>
      </c>
      <c r="G18" s="611">
        <v>0</v>
      </c>
      <c r="H18" s="611">
        <v>0</v>
      </c>
      <c r="I18" s="610">
        <v>0</v>
      </c>
      <c r="J18" s="610">
        <v>0</v>
      </c>
      <c r="K18" s="610">
        <v>0</v>
      </c>
      <c r="L18" s="610">
        <v>0</v>
      </c>
      <c r="M18" s="612">
        <f t="shared" si="2"/>
        <v>0</v>
      </c>
      <c r="N18" s="613">
        <f t="shared" si="2"/>
        <v>0</v>
      </c>
    </row>
    <row r="19" spans="1:14" x14ac:dyDescent="0.25">
      <c r="H19" s="648"/>
      <c r="I19" s="257"/>
      <c r="J19" s="257"/>
    </row>
    <row r="20" spans="1:14" x14ac:dyDescent="0.25">
      <c r="A20" s="257" t="s">
        <v>94</v>
      </c>
      <c r="B20" s="257"/>
      <c r="C20" s="257"/>
      <c r="E20" s="257"/>
      <c r="F20" s="257"/>
      <c r="G20" s="257"/>
      <c r="H20" s="649"/>
      <c r="I20" s="257"/>
      <c r="J20" s="257"/>
      <c r="K20" s="257"/>
      <c r="L20" s="257"/>
      <c r="M20" s="257"/>
      <c r="N20" s="257"/>
    </row>
    <row r="21" spans="1:14" x14ac:dyDescent="0.25">
      <c r="A21" s="257" t="s">
        <v>95</v>
      </c>
      <c r="B21" s="257"/>
      <c r="C21" s="257"/>
      <c r="D21" s="257"/>
      <c r="E21" s="257"/>
      <c r="F21" s="257"/>
      <c r="G21" s="257"/>
      <c r="H21" s="649"/>
      <c r="I21" s="257"/>
      <c r="J21" s="257"/>
      <c r="K21" s="257"/>
      <c r="L21" s="257"/>
      <c r="M21" s="257"/>
      <c r="N21" s="257"/>
    </row>
    <row r="22" spans="1:14" ht="33" customHeight="1" x14ac:dyDescent="0.25">
      <c r="A22" s="817" t="s">
        <v>96</v>
      </c>
      <c r="B22" s="817"/>
      <c r="C22" s="817"/>
      <c r="D22" s="257"/>
      <c r="E22" s="257"/>
      <c r="F22" s="257"/>
      <c r="G22" s="257"/>
      <c r="H22" s="257"/>
      <c r="I22" s="257"/>
      <c r="J22" s="257"/>
      <c r="K22" s="257"/>
      <c r="L22" s="257"/>
      <c r="M22" s="257"/>
      <c r="N22" s="257"/>
    </row>
    <row r="23" spans="1:14" x14ac:dyDescent="0.25">
      <c r="L23" s="257"/>
    </row>
  </sheetData>
  <mergeCells count="11">
    <mergeCell ref="M3:N3"/>
    <mergeCell ref="A22:C22"/>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7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tabColor indexed="42"/>
    <pageSetUpPr fitToPage="1"/>
  </sheetPr>
  <dimension ref="A1:D22"/>
  <sheetViews>
    <sheetView zoomScaleNormal="100" workbookViewId="0">
      <pane xSplit="2" ySplit="4" topLeftCell="C5" activePane="bottomRight" state="frozen"/>
      <selection pane="topRight" activeCell="C1" sqref="C1"/>
      <selection pane="bottomLeft" activeCell="A5" sqref="A5"/>
      <selection pane="bottomRight" activeCell="H19" sqref="H19"/>
    </sheetView>
  </sheetViews>
  <sheetFormatPr defaultRowHeight="15.75" x14ac:dyDescent="0.2"/>
  <cols>
    <col min="1" max="1" width="10.5703125" style="12" customWidth="1"/>
    <col min="2" max="2" width="43.140625" style="71" customWidth="1"/>
    <col min="3" max="3" width="28.42578125" style="11" customWidth="1"/>
    <col min="4" max="4" width="52.7109375" style="11" customWidth="1"/>
    <col min="5" max="16384" width="9.140625" style="11"/>
  </cols>
  <sheetData>
    <row r="1" spans="1:4" ht="50.1" customHeight="1" thickBot="1" x14ac:dyDescent="0.25">
      <c r="A1" s="676" t="s">
        <v>1009</v>
      </c>
      <c r="B1" s="677"/>
      <c r="C1" s="677"/>
      <c r="D1" s="678"/>
    </row>
    <row r="2" spans="1:4" ht="35.1" customHeight="1" x14ac:dyDescent="0.2">
      <c r="A2" s="673" t="s">
        <v>1217</v>
      </c>
      <c r="B2" s="674"/>
      <c r="C2" s="674"/>
      <c r="D2" s="675"/>
    </row>
    <row r="3" spans="1:4" ht="31.5" x14ac:dyDescent="0.2">
      <c r="A3" s="110" t="s">
        <v>209</v>
      </c>
      <c r="B3" s="98" t="s">
        <v>300</v>
      </c>
      <c r="C3" s="98" t="s">
        <v>1010</v>
      </c>
      <c r="D3" s="34" t="s">
        <v>778</v>
      </c>
    </row>
    <row r="4" spans="1:4" s="13" customFormat="1" ht="18" customHeight="1" x14ac:dyDescent="0.2">
      <c r="A4" s="106"/>
      <c r="B4" s="109" t="s">
        <v>290</v>
      </c>
      <c r="C4" s="89" t="s">
        <v>291</v>
      </c>
      <c r="D4" s="90" t="s">
        <v>292</v>
      </c>
    </row>
    <row r="5" spans="1:4" s="13" customFormat="1" ht="31.5" x14ac:dyDescent="0.2">
      <c r="A5" s="106">
        <v>1</v>
      </c>
      <c r="B5" s="69" t="s">
        <v>26</v>
      </c>
      <c r="C5" s="62">
        <f>SUM(C6:C19)</f>
        <v>15911328.26</v>
      </c>
      <c r="D5" s="68"/>
    </row>
    <row r="6" spans="1:4" x14ac:dyDescent="0.2">
      <c r="A6" s="106">
        <v>2</v>
      </c>
      <c r="B6" s="61" t="s">
        <v>195</v>
      </c>
      <c r="C6" s="149">
        <v>0</v>
      </c>
      <c r="D6" s="145" t="s">
        <v>1196</v>
      </c>
    </row>
    <row r="7" spans="1:4" x14ac:dyDescent="0.2">
      <c r="A7" s="106">
        <v>3</v>
      </c>
      <c r="B7" s="61" t="s">
        <v>196</v>
      </c>
      <c r="C7" s="149">
        <v>4780748.7699999996</v>
      </c>
      <c r="D7" s="145" t="s">
        <v>1197</v>
      </c>
    </row>
    <row r="8" spans="1:4" x14ac:dyDescent="0.2">
      <c r="A8" s="106">
        <v>4</v>
      </c>
      <c r="B8" s="112" t="s">
        <v>197</v>
      </c>
      <c r="C8" s="149"/>
      <c r="D8" s="126"/>
    </row>
    <row r="9" spans="1:4" ht="31.5" x14ac:dyDescent="0.2">
      <c r="A9" s="106">
        <v>5</v>
      </c>
      <c r="B9" s="112" t="s">
        <v>169</v>
      </c>
      <c r="C9" s="149"/>
      <c r="D9" s="126"/>
    </row>
    <row r="10" spans="1:4" x14ac:dyDescent="0.2">
      <c r="A10" s="106">
        <v>6</v>
      </c>
      <c r="B10" s="112" t="s">
        <v>280</v>
      </c>
      <c r="C10" s="149">
        <v>3923075.25</v>
      </c>
      <c r="D10" s="145" t="s">
        <v>1198</v>
      </c>
    </row>
    <row r="11" spans="1:4" x14ac:dyDescent="0.2">
      <c r="A11" s="106">
        <v>7</v>
      </c>
      <c r="B11" s="112" t="s">
        <v>281</v>
      </c>
      <c r="C11" s="149">
        <v>99730.92</v>
      </c>
      <c r="D11" s="145" t="s">
        <v>1199</v>
      </c>
    </row>
    <row r="12" spans="1:4" ht="31.5" x14ac:dyDescent="0.2">
      <c r="A12" s="106">
        <v>8</v>
      </c>
      <c r="B12" s="112" t="s">
        <v>402</v>
      </c>
      <c r="C12" s="149"/>
      <c r="D12" s="126"/>
    </row>
    <row r="13" spans="1:4" x14ac:dyDescent="0.2">
      <c r="A13" s="106">
        <v>9</v>
      </c>
      <c r="B13" s="112" t="s">
        <v>170</v>
      </c>
      <c r="C13" s="149"/>
      <c r="D13" s="126"/>
    </row>
    <row r="14" spans="1:4" x14ac:dyDescent="0.2">
      <c r="A14" s="106">
        <v>10</v>
      </c>
      <c r="B14" s="112" t="s">
        <v>171</v>
      </c>
      <c r="C14" s="149"/>
      <c r="D14" s="126"/>
    </row>
    <row r="15" spans="1:4" ht="30" x14ac:dyDescent="0.2">
      <c r="A15" s="106">
        <v>11</v>
      </c>
      <c r="B15" s="112" t="s">
        <v>172</v>
      </c>
      <c r="C15" s="149">
        <v>101980.66</v>
      </c>
      <c r="D15" s="145" t="s">
        <v>1200</v>
      </c>
    </row>
    <row r="16" spans="1:4" x14ac:dyDescent="0.2">
      <c r="A16" s="106">
        <v>12</v>
      </c>
      <c r="B16" s="112" t="s">
        <v>173</v>
      </c>
      <c r="C16" s="149">
        <v>7865.15</v>
      </c>
      <c r="D16" s="145" t="s">
        <v>1201</v>
      </c>
    </row>
    <row r="17" spans="1:4" x14ac:dyDescent="0.2">
      <c r="A17" s="106">
        <v>13</v>
      </c>
      <c r="B17" s="112" t="s">
        <v>174</v>
      </c>
      <c r="C17" s="149"/>
      <c r="D17" s="126"/>
    </row>
    <row r="18" spans="1:4" x14ac:dyDescent="0.2">
      <c r="A18" s="106">
        <v>14</v>
      </c>
      <c r="B18" s="112" t="s">
        <v>175</v>
      </c>
      <c r="C18" s="149">
        <v>10000</v>
      </c>
      <c r="D18" s="145" t="s">
        <v>1202</v>
      </c>
    </row>
    <row r="19" spans="1:4" ht="120" x14ac:dyDescent="0.2">
      <c r="A19" s="106">
        <v>15</v>
      </c>
      <c r="B19" s="112" t="s">
        <v>180</v>
      </c>
      <c r="C19" s="149">
        <v>6987927.5099999998</v>
      </c>
      <c r="D19" s="145" t="s">
        <v>1203</v>
      </c>
    </row>
    <row r="20" spans="1:4" x14ac:dyDescent="0.2">
      <c r="A20" s="106">
        <v>16</v>
      </c>
      <c r="B20" s="69" t="s">
        <v>314</v>
      </c>
      <c r="C20" s="149">
        <v>0</v>
      </c>
      <c r="D20" s="145" t="s">
        <v>1204</v>
      </c>
    </row>
    <row r="21" spans="1:4" x14ac:dyDescent="0.2">
      <c r="A21" s="106">
        <v>17</v>
      </c>
      <c r="B21" s="111" t="s">
        <v>728</v>
      </c>
      <c r="C21" s="168"/>
      <c r="D21" s="146"/>
    </row>
    <row r="22" spans="1:4" ht="32.25" thickBot="1" x14ac:dyDescent="0.25">
      <c r="A22" s="107">
        <v>18</v>
      </c>
      <c r="B22" s="82" t="s">
        <v>56</v>
      </c>
      <c r="C22" s="488">
        <f>+C5+C20+C21</f>
        <v>15911328.26</v>
      </c>
      <c r="D22" s="78"/>
    </row>
  </sheetData>
  <mergeCells count="2">
    <mergeCell ref="A1:D1"/>
    <mergeCell ref="A2:D2"/>
  </mergeCells>
  <phoneticPr fontId="0" type="noConversion"/>
  <printOptions gridLines="1"/>
  <pageMargins left="0.74803149606299213" right="0.74803149606299213" top="0.98425196850393704" bottom="0.79" header="0.51181102362204722" footer="0.51181102362204722"/>
  <pageSetup paperSize="9" scale="9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16"/>
  <sheetViews>
    <sheetView workbookViewId="0">
      <pane xSplit="2" ySplit="5" topLeftCell="C6" activePane="bottomRight" state="frozen"/>
      <selection pane="topRight" activeCell="C1" sqref="C1"/>
      <selection pane="bottomLeft" activeCell="A6" sqref="A6"/>
      <selection pane="bottomRight" activeCell="A2" sqref="A2:H2"/>
    </sheetView>
  </sheetViews>
  <sheetFormatPr defaultRowHeight="15.75" x14ac:dyDescent="0.2"/>
  <cols>
    <col min="1" max="1" width="7.7109375" style="20" customWidth="1"/>
    <col min="2" max="2" width="47.5703125" style="21" customWidth="1"/>
    <col min="3" max="3" width="17.85546875" style="22" customWidth="1"/>
    <col min="4" max="4" width="16.85546875" style="22" customWidth="1"/>
    <col min="5" max="5" width="17.140625" style="22" customWidth="1"/>
    <col min="6" max="6" width="18.140625" style="22" customWidth="1"/>
    <col min="7" max="7" width="17.42578125" style="22" customWidth="1"/>
    <col min="8" max="8" width="17" style="22" customWidth="1"/>
    <col min="9" max="16384" width="9.140625" style="22"/>
  </cols>
  <sheetData>
    <row r="1" spans="1:9" s="25" customFormat="1" ht="69" customHeight="1" thickBot="1" x14ac:dyDescent="0.25">
      <c r="A1" s="830" t="s">
        <v>1011</v>
      </c>
      <c r="B1" s="831"/>
      <c r="C1" s="831"/>
      <c r="D1" s="831"/>
      <c r="E1" s="831"/>
      <c r="F1" s="831"/>
      <c r="G1" s="831"/>
      <c r="H1" s="832"/>
      <c r="I1" s="291"/>
    </row>
    <row r="2" spans="1:9" s="25" customFormat="1" ht="35.1" customHeight="1" x14ac:dyDescent="0.2">
      <c r="A2" s="700" t="s">
        <v>1223</v>
      </c>
      <c r="B2" s="701"/>
      <c r="C2" s="701"/>
      <c r="D2" s="701"/>
      <c r="E2" s="701"/>
      <c r="F2" s="701"/>
      <c r="G2" s="701"/>
      <c r="H2" s="702"/>
    </row>
    <row r="3" spans="1:9" ht="27" customHeight="1" x14ac:dyDescent="0.2">
      <c r="A3" s="767" t="s">
        <v>209</v>
      </c>
      <c r="B3" s="693" t="s">
        <v>336</v>
      </c>
      <c r="C3" s="705" t="s">
        <v>308</v>
      </c>
      <c r="D3" s="705"/>
      <c r="E3" s="705" t="s">
        <v>309</v>
      </c>
      <c r="F3" s="705"/>
      <c r="G3" s="833" t="s">
        <v>231</v>
      </c>
      <c r="H3" s="834"/>
    </row>
    <row r="4" spans="1:9" ht="33" customHeight="1" x14ac:dyDescent="0.2">
      <c r="A4" s="691"/>
      <c r="B4" s="710"/>
      <c r="C4" s="14" t="s">
        <v>76</v>
      </c>
      <c r="D4" s="14" t="s">
        <v>198</v>
      </c>
      <c r="E4" s="14" t="s">
        <v>76</v>
      </c>
      <c r="F4" s="14" t="s">
        <v>198</v>
      </c>
      <c r="G4" s="14" t="s">
        <v>76</v>
      </c>
      <c r="H4" s="28" t="s">
        <v>198</v>
      </c>
    </row>
    <row r="5" spans="1:9" ht="21.6" customHeight="1" x14ac:dyDescent="0.2">
      <c r="A5" s="29"/>
      <c r="B5" s="17"/>
      <c r="C5" s="43" t="s">
        <v>290</v>
      </c>
      <c r="D5" s="43" t="s">
        <v>291</v>
      </c>
      <c r="E5" s="43" t="s">
        <v>292</v>
      </c>
      <c r="F5" s="43" t="s">
        <v>299</v>
      </c>
      <c r="G5" s="43" t="s">
        <v>33</v>
      </c>
      <c r="H5" s="292" t="s">
        <v>34</v>
      </c>
    </row>
    <row r="6" spans="1:9" ht="19.5" customHeight="1" x14ac:dyDescent="0.2">
      <c r="A6" s="293">
        <v>1</v>
      </c>
      <c r="B6" s="235" t="s">
        <v>894</v>
      </c>
      <c r="C6" s="614">
        <f>C7</f>
        <v>141491.01999999999</v>
      </c>
      <c r="D6" s="614">
        <f>D8</f>
        <v>16646.02</v>
      </c>
      <c r="E6" s="614">
        <f>E7</f>
        <v>176909</v>
      </c>
      <c r="F6" s="614">
        <f>F8</f>
        <v>20812.96</v>
      </c>
      <c r="G6" s="614">
        <f>C6+E6</f>
        <v>318400.02</v>
      </c>
      <c r="H6" s="615">
        <f>D6+F6</f>
        <v>37458.979999999996</v>
      </c>
    </row>
    <row r="7" spans="1:9" ht="19.5" customHeight="1" x14ac:dyDescent="0.2">
      <c r="A7" s="293">
        <v>2</v>
      </c>
      <c r="B7" s="325" t="s">
        <v>895</v>
      </c>
      <c r="C7" s="616">
        <v>141491.01999999999</v>
      </c>
      <c r="D7" s="617" t="s">
        <v>800</v>
      </c>
      <c r="E7" s="616">
        <v>176909</v>
      </c>
      <c r="F7" s="617" t="s">
        <v>800</v>
      </c>
      <c r="G7" s="614">
        <f t="shared" ref="G7:G16" si="0">C7+E7</f>
        <v>318400.02</v>
      </c>
      <c r="H7" s="618" t="s">
        <v>800</v>
      </c>
    </row>
    <row r="8" spans="1:9" ht="19.5" customHeight="1" x14ac:dyDescent="0.2">
      <c r="A8" s="293">
        <f t="shared" ref="A8:A14" si="1">A7+1</f>
        <v>3</v>
      </c>
      <c r="B8" s="325" t="s">
        <v>896</v>
      </c>
      <c r="C8" s="617" t="s">
        <v>800</v>
      </c>
      <c r="D8" s="616">
        <v>16646.02</v>
      </c>
      <c r="E8" s="617" t="s">
        <v>800</v>
      </c>
      <c r="F8" s="616">
        <v>20812.96</v>
      </c>
      <c r="G8" s="619" t="s">
        <v>800</v>
      </c>
      <c r="H8" s="615">
        <f t="shared" ref="H8:H16" si="2">D8+F8</f>
        <v>37458.979999999996</v>
      </c>
    </row>
    <row r="9" spans="1:9" ht="19.5" customHeight="1" x14ac:dyDescent="0.2">
      <c r="A9" s="293">
        <f t="shared" si="1"/>
        <v>4</v>
      </c>
      <c r="B9" s="235" t="s">
        <v>897</v>
      </c>
      <c r="C9" s="614">
        <f>SUM(C10:C11)</f>
        <v>34146.06</v>
      </c>
      <c r="D9" s="614">
        <f>SUM(D10:D11)</f>
        <v>4017.43</v>
      </c>
      <c r="E9" s="614">
        <f>SUM(E10:E11)</f>
        <v>0</v>
      </c>
      <c r="F9" s="614">
        <f>SUM(F10:F11)</f>
        <v>0</v>
      </c>
      <c r="G9" s="614">
        <f t="shared" si="0"/>
        <v>34146.06</v>
      </c>
      <c r="H9" s="615">
        <f t="shared" si="2"/>
        <v>4017.43</v>
      </c>
    </row>
    <row r="10" spans="1:9" ht="19.5" customHeight="1" x14ac:dyDescent="0.2">
      <c r="A10" s="293">
        <f t="shared" si="1"/>
        <v>5</v>
      </c>
      <c r="B10" s="325" t="s">
        <v>898</v>
      </c>
      <c r="C10" s="616">
        <v>34146.06</v>
      </c>
      <c r="D10" s="617" t="s">
        <v>800</v>
      </c>
      <c r="E10" s="616">
        <v>0</v>
      </c>
      <c r="F10" s="617" t="s">
        <v>800</v>
      </c>
      <c r="G10" s="614">
        <f t="shared" si="0"/>
        <v>34146.06</v>
      </c>
      <c r="H10" s="618" t="s">
        <v>800</v>
      </c>
    </row>
    <row r="11" spans="1:9" ht="19.5" customHeight="1" x14ac:dyDescent="0.2">
      <c r="A11" s="293">
        <f t="shared" si="1"/>
        <v>6</v>
      </c>
      <c r="B11" s="325" t="s">
        <v>899</v>
      </c>
      <c r="C11" s="617" t="s">
        <v>800</v>
      </c>
      <c r="D11" s="616">
        <v>4017.43</v>
      </c>
      <c r="E11" s="617" t="s">
        <v>800</v>
      </c>
      <c r="F11" s="616">
        <v>0</v>
      </c>
      <c r="G11" s="619" t="s">
        <v>800</v>
      </c>
      <c r="H11" s="615">
        <f t="shared" si="2"/>
        <v>4017.43</v>
      </c>
    </row>
    <row r="12" spans="1:9" ht="31.5" x14ac:dyDescent="0.2">
      <c r="A12" s="293">
        <f t="shared" si="1"/>
        <v>7</v>
      </c>
      <c r="B12" s="235" t="s">
        <v>804</v>
      </c>
      <c r="C12" s="614">
        <f t="shared" ref="C12:H12" si="3">C6+C9</f>
        <v>175637.08</v>
      </c>
      <c r="D12" s="614">
        <f t="shared" si="3"/>
        <v>20663.45</v>
      </c>
      <c r="E12" s="614">
        <f t="shared" si="3"/>
        <v>176909</v>
      </c>
      <c r="F12" s="614">
        <f t="shared" si="3"/>
        <v>20812.96</v>
      </c>
      <c r="G12" s="614">
        <f t="shared" si="3"/>
        <v>352546.08</v>
      </c>
      <c r="H12" s="615">
        <f t="shared" si="3"/>
        <v>41476.409999999996</v>
      </c>
      <c r="I12" s="317"/>
    </row>
    <row r="13" spans="1:9" ht="26.25" customHeight="1" x14ac:dyDescent="0.2">
      <c r="A13" s="293">
        <f t="shared" si="1"/>
        <v>8</v>
      </c>
      <c r="B13" s="235" t="s">
        <v>806</v>
      </c>
      <c r="C13" s="614">
        <f>SUM(C14:C15)</f>
        <v>0</v>
      </c>
      <c r="D13" s="614">
        <f>SUM(D14:D15)</f>
        <v>0</v>
      </c>
      <c r="E13" s="614">
        <f>SUM(E14:E15)</f>
        <v>0</v>
      </c>
      <c r="F13" s="614">
        <f>SUM(F14:F15)</f>
        <v>0</v>
      </c>
      <c r="G13" s="614">
        <f t="shared" si="0"/>
        <v>0</v>
      </c>
      <c r="H13" s="615">
        <f t="shared" si="2"/>
        <v>0</v>
      </c>
    </row>
    <row r="14" spans="1:9" ht="24" customHeight="1" x14ac:dyDescent="0.2">
      <c r="A14" s="293">
        <f t="shared" si="1"/>
        <v>9</v>
      </c>
      <c r="B14" s="236"/>
      <c r="C14" s="620"/>
      <c r="D14" s="620"/>
      <c r="E14" s="620"/>
      <c r="F14" s="620"/>
      <c r="G14" s="614">
        <f t="shared" si="0"/>
        <v>0</v>
      </c>
      <c r="H14" s="615">
        <f t="shared" si="2"/>
        <v>0</v>
      </c>
    </row>
    <row r="15" spans="1:9" ht="24.75" customHeight="1" x14ac:dyDescent="0.2">
      <c r="A15" s="293" t="s">
        <v>805</v>
      </c>
      <c r="B15" s="237"/>
      <c r="C15" s="620"/>
      <c r="D15" s="620"/>
      <c r="E15" s="620"/>
      <c r="F15" s="620"/>
      <c r="G15" s="614">
        <f t="shared" si="0"/>
        <v>0</v>
      </c>
      <c r="H15" s="615">
        <f t="shared" si="2"/>
        <v>0</v>
      </c>
    </row>
    <row r="16" spans="1:9" ht="23.25" customHeight="1" thickBot="1" x14ac:dyDescent="0.25">
      <c r="A16" s="294">
        <v>10</v>
      </c>
      <c r="B16" s="320" t="s">
        <v>807</v>
      </c>
      <c r="C16" s="621">
        <f>C12+C13</f>
        <v>175637.08</v>
      </c>
      <c r="D16" s="621">
        <f>D12+D13</f>
        <v>20663.45</v>
      </c>
      <c r="E16" s="621">
        <f>E12+E13</f>
        <v>176909</v>
      </c>
      <c r="F16" s="621">
        <f>F12+F13</f>
        <v>20812.96</v>
      </c>
      <c r="G16" s="622">
        <f t="shared" si="0"/>
        <v>352546.07999999996</v>
      </c>
      <c r="H16" s="623">
        <f t="shared" si="2"/>
        <v>41476.410000000003</v>
      </c>
    </row>
  </sheetData>
  <sheetProtection selectLockedCells="1"/>
  <mergeCells count="7">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8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indexed="42"/>
    <pageSetUpPr fitToPage="1"/>
  </sheetPr>
  <dimension ref="A1:I24"/>
  <sheetViews>
    <sheetView zoomScaleNormal="100" workbookViewId="0">
      <pane xSplit="2" ySplit="4" topLeftCell="C8" activePane="bottomRight" state="frozen"/>
      <selection pane="topRight" activeCell="C1" sqref="C1"/>
      <selection pane="bottomLeft" activeCell="A5" sqref="A5"/>
      <selection pane="bottomRight" activeCell="A2" sqref="A2:E2"/>
    </sheetView>
  </sheetViews>
  <sheetFormatPr defaultRowHeight="15.75" x14ac:dyDescent="0.25"/>
  <cols>
    <col min="1" max="1" width="9.5703125" style="3" customWidth="1"/>
    <col min="2" max="2" width="58.42578125" style="1" customWidth="1"/>
    <col min="3" max="3" width="22.140625" style="19" customWidth="1"/>
    <col min="4" max="4" width="21.140625" style="19" customWidth="1"/>
    <col min="5" max="5" width="24.140625" style="19" customWidth="1"/>
    <col min="6" max="16384" width="9.140625" style="1"/>
  </cols>
  <sheetData>
    <row r="1" spans="1:9" ht="80.25" customHeight="1" thickBot="1" x14ac:dyDescent="0.3">
      <c r="A1" s="835" t="s">
        <v>1012</v>
      </c>
      <c r="B1" s="836"/>
      <c r="C1" s="836"/>
      <c r="D1" s="836"/>
      <c r="E1" s="837"/>
      <c r="F1" s="7"/>
      <c r="G1" s="7"/>
    </row>
    <row r="2" spans="1:9" ht="35.1" customHeight="1" x14ac:dyDescent="0.25">
      <c r="A2" s="673" t="s">
        <v>1227</v>
      </c>
      <c r="B2" s="674"/>
      <c r="C2" s="674"/>
      <c r="D2" s="674"/>
      <c r="E2" s="675"/>
      <c r="F2" s="7"/>
      <c r="G2" s="7"/>
    </row>
    <row r="3" spans="1:9" s="10" customFormat="1" ht="46.9" customHeight="1" x14ac:dyDescent="0.25">
      <c r="A3" s="369" t="s">
        <v>209</v>
      </c>
      <c r="B3" s="371" t="s">
        <v>336</v>
      </c>
      <c r="C3" s="371" t="s">
        <v>308</v>
      </c>
      <c r="D3" s="371" t="s">
        <v>309</v>
      </c>
      <c r="E3" s="372" t="s">
        <v>217</v>
      </c>
    </row>
    <row r="4" spans="1:9" s="10" customFormat="1" ht="16.5" customHeight="1" x14ac:dyDescent="0.25">
      <c r="A4" s="369"/>
      <c r="B4" s="371"/>
      <c r="C4" s="371" t="s">
        <v>290</v>
      </c>
      <c r="D4" s="371" t="s">
        <v>291</v>
      </c>
      <c r="E4" s="372" t="s">
        <v>30</v>
      </c>
    </row>
    <row r="5" spans="1:9" s="10" customFormat="1" ht="17.45" customHeight="1" x14ac:dyDescent="0.25">
      <c r="A5" s="369"/>
      <c r="B5" s="176" t="s">
        <v>378</v>
      </c>
      <c r="C5" s="67"/>
      <c r="D5" s="67"/>
      <c r="E5" s="135"/>
    </row>
    <row r="6" spans="1:9" s="10" customFormat="1" ht="17.45" customHeight="1" x14ac:dyDescent="0.25">
      <c r="A6" s="134">
        <v>1</v>
      </c>
      <c r="B6" s="108" t="s">
        <v>409</v>
      </c>
      <c r="C6" s="50">
        <f>SUM(C7:C10)</f>
        <v>310789</v>
      </c>
      <c r="D6" s="50">
        <f>SUM(D7:D10)</f>
        <v>0</v>
      </c>
      <c r="E6" s="51">
        <f>C6+D6</f>
        <v>310789</v>
      </c>
    </row>
    <row r="7" spans="1:9" s="19" customFormat="1" x14ac:dyDescent="0.2">
      <c r="A7" s="30">
        <f>A6+1</f>
        <v>2</v>
      </c>
      <c r="B7" s="131" t="s">
        <v>140</v>
      </c>
      <c r="C7" s="531">
        <v>310789</v>
      </c>
      <c r="D7" s="532">
        <v>0</v>
      </c>
      <c r="E7" s="51">
        <f>C7+D7</f>
        <v>310789</v>
      </c>
    </row>
    <row r="8" spans="1:9" s="19" customFormat="1" x14ac:dyDescent="0.2">
      <c r="A8" s="30">
        <f>A7+1</f>
        <v>3</v>
      </c>
      <c r="B8" s="131" t="s">
        <v>406</v>
      </c>
      <c r="C8" s="531"/>
      <c r="D8" s="531"/>
      <c r="E8" s="51">
        <f t="shared" ref="E8:E16" si="0">C8+D8</f>
        <v>0</v>
      </c>
      <c r="G8" s="374"/>
    </row>
    <row r="9" spans="1:9" s="19" customFormat="1" x14ac:dyDescent="0.2">
      <c r="A9" s="30">
        <f>A8+1</f>
        <v>4</v>
      </c>
      <c r="B9" s="131"/>
      <c r="C9" s="531"/>
      <c r="D9" s="531"/>
      <c r="E9" s="51"/>
    </row>
    <row r="10" spans="1:9" s="19" customFormat="1" x14ac:dyDescent="0.2">
      <c r="A10" s="30">
        <f>A9+1</f>
        <v>5</v>
      </c>
      <c r="B10" s="131"/>
      <c r="C10" s="531"/>
      <c r="D10" s="531"/>
      <c r="E10" s="51">
        <f t="shared" si="0"/>
        <v>0</v>
      </c>
    </row>
    <row r="11" spans="1:9" s="19" customFormat="1" x14ac:dyDescent="0.2">
      <c r="A11" s="42"/>
      <c r="B11" s="176" t="s">
        <v>727</v>
      </c>
      <c r="C11" s="530"/>
      <c r="D11" s="530"/>
      <c r="E11" s="135"/>
    </row>
    <row r="12" spans="1:9" x14ac:dyDescent="0.25">
      <c r="A12" s="42">
        <v>6</v>
      </c>
      <c r="B12" s="131" t="s">
        <v>16</v>
      </c>
      <c r="C12" s="533">
        <v>12198</v>
      </c>
      <c r="D12" s="533">
        <v>0</v>
      </c>
      <c r="E12" s="51">
        <f t="shared" si="0"/>
        <v>12198</v>
      </c>
    </row>
    <row r="13" spans="1:9" x14ac:dyDescent="0.25">
      <c r="A13" s="42">
        <v>7</v>
      </c>
      <c r="B13" s="131" t="s">
        <v>17</v>
      </c>
      <c r="C13" s="531">
        <v>213900</v>
      </c>
      <c r="D13" s="531">
        <v>0</v>
      </c>
      <c r="E13" s="51">
        <f t="shared" si="0"/>
        <v>213900</v>
      </c>
    </row>
    <row r="14" spans="1:9" s="44" customFormat="1" x14ac:dyDescent="0.25">
      <c r="A14" s="42"/>
      <c r="B14" s="81"/>
      <c r="C14" s="169"/>
      <c r="D14" s="169"/>
      <c r="E14" s="135"/>
    </row>
    <row r="15" spans="1:9" x14ac:dyDescent="0.25">
      <c r="A15" s="42">
        <v>8</v>
      </c>
      <c r="B15" s="81" t="s">
        <v>410</v>
      </c>
      <c r="C15" s="152">
        <f>SUM(C16:C17)</f>
        <v>0</v>
      </c>
      <c r="D15" s="152">
        <f>SUM(D16:D17)</f>
        <v>0</v>
      </c>
      <c r="E15" s="51">
        <f t="shared" si="0"/>
        <v>0</v>
      </c>
    </row>
    <row r="16" spans="1:9" ht="31.5" x14ac:dyDescent="0.25">
      <c r="A16" s="42" t="s">
        <v>408</v>
      </c>
      <c r="B16" s="335" t="s">
        <v>833</v>
      </c>
      <c r="C16" s="151"/>
      <c r="D16" s="151"/>
      <c r="E16" s="51">
        <f t="shared" si="0"/>
        <v>0</v>
      </c>
      <c r="I16" s="373"/>
    </row>
    <row r="17" spans="1:5" x14ac:dyDescent="0.25">
      <c r="A17" s="42"/>
      <c r="B17" s="81"/>
      <c r="C17" s="169"/>
      <c r="D17" s="169"/>
      <c r="E17" s="135"/>
    </row>
    <row r="18" spans="1:5" ht="16.5" thickBot="1" x14ac:dyDescent="0.3">
      <c r="A18" s="138">
        <v>9</v>
      </c>
      <c r="B18" s="139" t="s">
        <v>696</v>
      </c>
      <c r="C18" s="63">
        <f>C6+C12+C13+C15</f>
        <v>536887</v>
      </c>
      <c r="D18" s="63">
        <f>D6+D12+D13+D15</f>
        <v>0</v>
      </c>
      <c r="E18" s="150">
        <f>E6+E12+E13+E15</f>
        <v>536887</v>
      </c>
    </row>
    <row r="19" spans="1:5" x14ac:dyDescent="0.25">
      <c r="E19" s="22"/>
    </row>
    <row r="21" spans="1:5" x14ac:dyDescent="0.25">
      <c r="B21" s="231"/>
      <c r="C21" s="3"/>
    </row>
    <row r="22" spans="1:5" x14ac:dyDescent="0.25">
      <c r="B22" s="3"/>
      <c r="C22" s="3"/>
    </row>
    <row r="23" spans="1:5" x14ac:dyDescent="0.25">
      <c r="B23" s="3"/>
      <c r="C23" s="3"/>
    </row>
    <row r="24" spans="1:5" x14ac:dyDescent="0.25">
      <c r="D24" s="374"/>
    </row>
  </sheetData>
  <protectedRanges>
    <protectedRange sqref="C8:D10" name="Rozsah2_1"/>
    <protectedRange sqref="C11:D11" name="Rozsah2_2"/>
  </protectedRanges>
  <mergeCells count="2">
    <mergeCell ref="A1:E1"/>
    <mergeCell ref="A2:E2"/>
  </mergeCells>
  <phoneticPr fontId="6" type="noConversion"/>
  <pageMargins left="0.79" right="0.74803149606299213" top="0.98425196850393704" bottom="0.77" header="0.51181102362204722" footer="0.51181102362204722"/>
  <pageSetup paperSize="9" scale="9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G26"/>
  <sheetViews>
    <sheetView workbookViewId="0">
      <pane xSplit="2" ySplit="5" topLeftCell="C15" activePane="bottomRight" state="frozen"/>
      <selection pane="topRight" activeCell="C1" sqref="C1"/>
      <selection pane="bottomLeft" activeCell="A6" sqref="A6"/>
      <selection pane="bottomRight" activeCell="B6" sqref="B6"/>
    </sheetView>
  </sheetViews>
  <sheetFormatPr defaultRowHeight="15.75" x14ac:dyDescent="0.2"/>
  <cols>
    <col min="1" max="1" width="9.140625" style="19"/>
    <col min="2" max="2" width="75.42578125" style="72" customWidth="1"/>
    <col min="3" max="6" width="17.28515625" style="19" customWidth="1"/>
    <col min="7" max="7" width="14.5703125" style="19" customWidth="1"/>
    <col min="8" max="16384" width="9.140625" style="19"/>
  </cols>
  <sheetData>
    <row r="1" spans="1:7" ht="35.1" customHeight="1" thickBot="1" x14ac:dyDescent="0.25">
      <c r="A1" s="670" t="s">
        <v>1013</v>
      </c>
      <c r="B1" s="845"/>
      <c r="C1" s="845"/>
      <c r="D1" s="845"/>
      <c r="E1" s="845"/>
      <c r="F1" s="846"/>
    </row>
    <row r="2" spans="1:7" ht="35.1" customHeight="1" x14ac:dyDescent="0.2">
      <c r="A2" s="700" t="s">
        <v>1228</v>
      </c>
      <c r="B2" s="768"/>
      <c r="C2" s="769" t="s">
        <v>917</v>
      </c>
      <c r="D2" s="769"/>
      <c r="E2" s="769"/>
      <c r="F2" s="770"/>
    </row>
    <row r="3" spans="1:7" ht="22.9" customHeight="1" x14ac:dyDescent="0.2">
      <c r="A3" s="691" t="s">
        <v>209</v>
      </c>
      <c r="B3" s="710" t="s">
        <v>336</v>
      </c>
      <c r="C3" s="706">
        <v>2015</v>
      </c>
      <c r="D3" s="706"/>
      <c r="E3" s="706">
        <v>2016</v>
      </c>
      <c r="F3" s="778"/>
    </row>
    <row r="4" spans="1:7" ht="75" customHeight="1" x14ac:dyDescent="0.2">
      <c r="A4" s="691"/>
      <c r="B4" s="710"/>
      <c r="C4" s="385" t="s">
        <v>38</v>
      </c>
      <c r="D4" s="385" t="s">
        <v>199</v>
      </c>
      <c r="E4" s="385" t="s">
        <v>38</v>
      </c>
      <c r="F4" s="387" t="s">
        <v>200</v>
      </c>
    </row>
    <row r="5" spans="1:7" x14ac:dyDescent="0.2">
      <c r="A5" s="30"/>
      <c r="B5" s="97"/>
      <c r="C5" s="40" t="s">
        <v>290</v>
      </c>
      <c r="D5" s="40" t="s">
        <v>291</v>
      </c>
      <c r="E5" s="40" t="s">
        <v>292</v>
      </c>
      <c r="F5" s="41" t="s">
        <v>299</v>
      </c>
    </row>
    <row r="6" spans="1:7" ht="31.5" x14ac:dyDescent="0.2">
      <c r="A6" s="30">
        <v>1</v>
      </c>
      <c r="B6" s="64" t="s">
        <v>951</v>
      </c>
      <c r="C6" s="133">
        <f>C7+C10+C16+C19+C13</f>
        <v>74237</v>
      </c>
      <c r="D6" s="133">
        <f t="shared" ref="D6:F6" si="0">D7+D10+D16+D19+D13</f>
        <v>628</v>
      </c>
      <c r="E6" s="133">
        <f t="shared" si="0"/>
        <v>67468</v>
      </c>
      <c r="F6" s="133">
        <f t="shared" si="0"/>
        <v>435</v>
      </c>
      <c r="G6" s="429"/>
    </row>
    <row r="7" spans="1:7" x14ac:dyDescent="0.2">
      <c r="A7" s="30">
        <v>2</v>
      </c>
      <c r="B7" s="64" t="s">
        <v>121</v>
      </c>
      <c r="C7" s="133">
        <f>SUM(C8:C9)</f>
        <v>185</v>
      </c>
      <c r="D7" s="133">
        <f t="shared" ref="D7:F7" si="1">SUM(D8:D9)</f>
        <v>2</v>
      </c>
      <c r="E7" s="133">
        <f t="shared" si="1"/>
        <v>1447</v>
      </c>
      <c r="F7" s="133">
        <f t="shared" si="1"/>
        <v>11</v>
      </c>
      <c r="G7" s="429"/>
    </row>
    <row r="8" spans="1:7" x14ac:dyDescent="0.2">
      <c r="A8" s="30">
        <v>3</v>
      </c>
      <c r="B8" s="26" t="s">
        <v>57</v>
      </c>
      <c r="C8" s="543">
        <v>185</v>
      </c>
      <c r="D8" s="543">
        <v>2</v>
      </c>
      <c r="E8" s="543">
        <v>1447</v>
      </c>
      <c r="F8" s="544">
        <v>11</v>
      </c>
      <c r="G8" s="429"/>
    </row>
    <row r="9" spans="1:7" ht="18.75" x14ac:dyDescent="0.2">
      <c r="A9" s="30">
        <v>4</v>
      </c>
      <c r="B9" s="26" t="s">
        <v>143</v>
      </c>
      <c r="C9" s="543"/>
      <c r="D9" s="543"/>
      <c r="E9" s="543"/>
      <c r="F9" s="544"/>
      <c r="G9" s="429"/>
    </row>
    <row r="10" spans="1:7" ht="21" customHeight="1" x14ac:dyDescent="0.2">
      <c r="A10" s="30">
        <v>5</v>
      </c>
      <c r="B10" s="64" t="s">
        <v>946</v>
      </c>
      <c r="C10" s="133">
        <f>SUM(C11:C12)</f>
        <v>20787</v>
      </c>
      <c r="D10" s="133">
        <f t="shared" ref="D10:F10" si="2">SUM(D11:D12)</f>
        <v>169</v>
      </c>
      <c r="E10" s="133">
        <f t="shared" si="2"/>
        <v>18135</v>
      </c>
      <c r="F10" s="133">
        <f t="shared" si="2"/>
        <v>134</v>
      </c>
      <c r="G10" s="429"/>
    </row>
    <row r="11" spans="1:7" x14ac:dyDescent="0.2">
      <c r="A11" s="30">
        <v>6</v>
      </c>
      <c r="B11" s="26" t="s">
        <v>57</v>
      </c>
      <c r="C11" s="543">
        <v>20787</v>
      </c>
      <c r="D11" s="543">
        <v>169</v>
      </c>
      <c r="E11" s="543">
        <v>18135</v>
      </c>
      <c r="F11" s="544">
        <v>134</v>
      </c>
      <c r="G11" s="429"/>
    </row>
    <row r="12" spans="1:7" ht="18.75" x14ac:dyDescent="0.2">
      <c r="A12" s="30">
        <v>7</v>
      </c>
      <c r="B12" s="26" t="s">
        <v>143</v>
      </c>
      <c r="C12" s="543"/>
      <c r="D12" s="543"/>
      <c r="E12" s="543"/>
      <c r="F12" s="544"/>
      <c r="G12" s="429"/>
    </row>
    <row r="13" spans="1:7" x14ac:dyDescent="0.2">
      <c r="A13" s="30">
        <v>8</v>
      </c>
      <c r="B13" s="427" t="s">
        <v>948</v>
      </c>
      <c r="C13" s="133">
        <f>C14+C15</f>
        <v>0</v>
      </c>
      <c r="D13" s="133">
        <f t="shared" ref="D13:F13" si="3">D14+D15</f>
        <v>0</v>
      </c>
      <c r="E13" s="133">
        <f t="shared" si="3"/>
        <v>0</v>
      </c>
      <c r="F13" s="133">
        <f t="shared" si="3"/>
        <v>0</v>
      </c>
      <c r="G13" s="429"/>
    </row>
    <row r="14" spans="1:7" x14ac:dyDescent="0.2">
      <c r="A14" s="30">
        <v>9</v>
      </c>
      <c r="B14" s="428" t="s">
        <v>57</v>
      </c>
      <c r="C14" s="154"/>
      <c r="D14" s="154"/>
      <c r="E14" s="154"/>
      <c r="F14" s="170"/>
      <c r="G14" s="429"/>
    </row>
    <row r="15" spans="1:7" ht="18.75" x14ac:dyDescent="0.2">
      <c r="A15" s="30">
        <v>10</v>
      </c>
      <c r="B15" s="428" t="s">
        <v>947</v>
      </c>
      <c r="C15" s="154"/>
      <c r="D15" s="154"/>
      <c r="E15" s="154"/>
      <c r="F15" s="170"/>
      <c r="G15" s="429"/>
    </row>
    <row r="16" spans="1:7" x14ac:dyDescent="0.2">
      <c r="A16" s="30">
        <v>11</v>
      </c>
      <c r="B16" s="64" t="s">
        <v>949</v>
      </c>
      <c r="C16" s="133">
        <f>SUM(C17:C18)</f>
        <v>53265</v>
      </c>
      <c r="D16" s="133">
        <f t="shared" ref="D16:F16" si="4">SUM(D17:D18)</f>
        <v>457</v>
      </c>
      <c r="E16" s="133">
        <f t="shared" si="4"/>
        <v>47886</v>
      </c>
      <c r="F16" s="133">
        <f t="shared" si="4"/>
        <v>290</v>
      </c>
    </row>
    <row r="17" spans="1:6" x14ac:dyDescent="0.2">
      <c r="A17" s="30">
        <v>12</v>
      </c>
      <c r="B17" s="26" t="s">
        <v>57</v>
      </c>
      <c r="C17" s="543">
        <v>53265</v>
      </c>
      <c r="D17" s="543">
        <v>457</v>
      </c>
      <c r="E17" s="543">
        <v>47886</v>
      </c>
      <c r="F17" s="544">
        <v>290</v>
      </c>
    </row>
    <row r="18" spans="1:6" ht="18.75" x14ac:dyDescent="0.2">
      <c r="A18" s="30">
        <v>13</v>
      </c>
      <c r="B18" s="26" t="s">
        <v>143</v>
      </c>
      <c r="C18" s="543"/>
      <c r="D18" s="543"/>
      <c r="E18" s="543"/>
      <c r="F18" s="544"/>
    </row>
    <row r="19" spans="1:6" x14ac:dyDescent="0.2">
      <c r="A19" s="30">
        <v>14</v>
      </c>
      <c r="B19" s="64" t="s">
        <v>950</v>
      </c>
      <c r="C19" s="133">
        <f>SUM(C20:C21)</f>
        <v>0</v>
      </c>
      <c r="D19" s="133">
        <f t="shared" ref="D19:F19" si="5">SUM(D20:D21)</f>
        <v>0</v>
      </c>
      <c r="E19" s="133">
        <f t="shared" si="5"/>
        <v>0</v>
      </c>
      <c r="F19" s="133">
        <f t="shared" si="5"/>
        <v>0</v>
      </c>
    </row>
    <row r="20" spans="1:6" x14ac:dyDescent="0.2">
      <c r="A20" s="30">
        <v>15</v>
      </c>
      <c r="B20" s="26" t="s">
        <v>57</v>
      </c>
      <c r="C20" s="154"/>
      <c r="D20" s="154"/>
      <c r="E20" s="154"/>
      <c r="F20" s="170"/>
    </row>
    <row r="21" spans="1:6" ht="18.75" x14ac:dyDescent="0.2">
      <c r="A21" s="30">
        <v>16</v>
      </c>
      <c r="B21" s="119" t="s">
        <v>143</v>
      </c>
      <c r="C21" s="171"/>
      <c r="D21" s="171"/>
      <c r="E21" s="171"/>
      <c r="F21" s="172"/>
    </row>
    <row r="22" spans="1:6" ht="19.5" thickBot="1" x14ac:dyDescent="0.25">
      <c r="A22" s="30">
        <v>17</v>
      </c>
      <c r="B22" s="120" t="s">
        <v>788</v>
      </c>
      <c r="C22" s="173" t="s">
        <v>321</v>
      </c>
      <c r="D22" s="545">
        <v>628</v>
      </c>
      <c r="E22" s="173" t="s">
        <v>321</v>
      </c>
      <c r="F22" s="546">
        <v>435</v>
      </c>
    </row>
    <row r="23" spans="1:6" s="121" customFormat="1" x14ac:dyDescent="0.2">
      <c r="A23" s="406"/>
      <c r="B23" s="407"/>
      <c r="C23" s="408"/>
      <c r="D23" s="409"/>
      <c r="E23" s="408"/>
      <c r="F23" s="409"/>
    </row>
    <row r="24" spans="1:6" x14ac:dyDescent="0.2">
      <c r="A24" s="839" t="s">
        <v>715</v>
      </c>
      <c r="B24" s="840"/>
      <c r="C24" s="840"/>
      <c r="D24" s="840"/>
      <c r="E24" s="840"/>
      <c r="F24" s="841"/>
    </row>
    <row r="25" spans="1:6" x14ac:dyDescent="0.2">
      <c r="A25" s="842" t="s">
        <v>716</v>
      </c>
      <c r="B25" s="843"/>
      <c r="C25" s="843"/>
      <c r="D25" s="843"/>
      <c r="E25" s="843"/>
      <c r="F25" s="844"/>
    </row>
    <row r="26" spans="1:6" x14ac:dyDescent="0.2">
      <c r="A26" s="838" t="s">
        <v>942</v>
      </c>
      <c r="B26" s="838"/>
      <c r="C26" s="838"/>
      <c r="D26" s="838"/>
      <c r="E26" s="838"/>
      <c r="F26" s="838"/>
    </row>
  </sheetData>
  <mergeCells count="10">
    <mergeCell ref="C2:F2"/>
    <mergeCell ref="A26:F26"/>
    <mergeCell ref="A24:F24"/>
    <mergeCell ref="A25:F25"/>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8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H16"/>
  <sheetViews>
    <sheetView zoomScaleNormal="100" workbookViewId="0">
      <pane xSplit="2" ySplit="5" topLeftCell="C6" activePane="bottomRight" state="frozen"/>
      <selection pane="topRight" activeCell="C1" sqref="C1"/>
      <selection pane="bottomLeft" activeCell="A5" sqref="A5"/>
      <selection pane="bottomRight" activeCell="C20" sqref="C20"/>
    </sheetView>
  </sheetViews>
  <sheetFormatPr defaultRowHeight="18.75" x14ac:dyDescent="0.25"/>
  <cols>
    <col min="1" max="1" width="9.140625" style="259"/>
    <col min="2" max="2" width="67" style="282" customWidth="1"/>
    <col min="3" max="3" width="20.28515625" style="324" customWidth="1"/>
    <col min="4" max="4" width="23.5703125" style="324" customWidth="1"/>
    <col min="5" max="5" width="22.140625" style="324" customWidth="1"/>
    <col min="6" max="6" width="23.85546875" style="259" customWidth="1"/>
    <col min="7" max="7" width="16.140625" style="259" customWidth="1"/>
    <col min="8" max="16384" width="9.140625" style="259"/>
  </cols>
  <sheetData>
    <row r="1" spans="1:8" ht="50.1" customHeight="1" thickBot="1" x14ac:dyDescent="0.3">
      <c r="A1" s="785" t="s">
        <v>1177</v>
      </c>
      <c r="B1" s="847"/>
      <c r="C1" s="847"/>
      <c r="D1" s="848"/>
      <c r="E1" s="848"/>
      <c r="F1" s="849"/>
    </row>
    <row r="2" spans="1:8" ht="35.1" customHeight="1" thickBot="1" x14ac:dyDescent="0.3">
      <c r="A2" s="850" t="s">
        <v>1227</v>
      </c>
      <c r="B2" s="851"/>
      <c r="C2" s="851"/>
      <c r="D2" s="852"/>
      <c r="E2" s="852"/>
      <c r="F2" s="853"/>
    </row>
    <row r="3" spans="1:8" ht="33" customHeight="1" x14ac:dyDescent="0.25">
      <c r="A3" s="691" t="s">
        <v>209</v>
      </c>
      <c r="B3" s="857" t="s">
        <v>336</v>
      </c>
      <c r="C3" s="854">
        <v>2015</v>
      </c>
      <c r="D3" s="854"/>
      <c r="E3" s="854">
        <v>2016</v>
      </c>
      <c r="F3" s="855"/>
    </row>
    <row r="4" spans="1:8" ht="71.25" customHeight="1" x14ac:dyDescent="0.25">
      <c r="A4" s="691"/>
      <c r="B4" s="858"/>
      <c r="C4" s="518" t="s">
        <v>1184</v>
      </c>
      <c r="D4" s="518" t="s">
        <v>1185</v>
      </c>
      <c r="E4" s="518" t="s">
        <v>1184</v>
      </c>
      <c r="F4" s="521" t="s">
        <v>1185</v>
      </c>
    </row>
    <row r="5" spans="1:8" ht="18.75" customHeight="1" x14ac:dyDescent="0.25">
      <c r="A5" s="261"/>
      <c r="B5" s="262"/>
      <c r="C5" s="263" t="s">
        <v>290</v>
      </c>
      <c r="D5" s="263" t="s">
        <v>291</v>
      </c>
      <c r="E5" s="519" t="s">
        <v>292</v>
      </c>
      <c r="F5" s="522" t="s">
        <v>299</v>
      </c>
    </row>
    <row r="6" spans="1:8" s="321" customFormat="1" ht="34.5" customHeight="1" x14ac:dyDescent="0.2">
      <c r="A6" s="268">
        <v>1</v>
      </c>
      <c r="B6" s="520" t="s">
        <v>794</v>
      </c>
      <c r="C6" s="529">
        <v>57</v>
      </c>
      <c r="D6" s="529">
        <v>157</v>
      </c>
      <c r="E6" s="270">
        <f>C9</f>
        <v>0</v>
      </c>
      <c r="F6" s="523">
        <f>D9</f>
        <v>8</v>
      </c>
      <c r="G6" s="412"/>
      <c r="H6" s="413"/>
    </row>
    <row r="7" spans="1:8" ht="36" customHeight="1" x14ac:dyDescent="0.25">
      <c r="A7" s="268">
        <v>2</v>
      </c>
      <c r="B7" s="520" t="s">
        <v>1178</v>
      </c>
      <c r="C7" s="529">
        <v>103368</v>
      </c>
      <c r="D7" s="529">
        <v>267330</v>
      </c>
      <c r="E7" s="529">
        <v>300</v>
      </c>
      <c r="F7" s="534">
        <v>302820</v>
      </c>
    </row>
    <row r="8" spans="1:8" ht="35.25" customHeight="1" x14ac:dyDescent="0.25">
      <c r="A8" s="268">
        <v>3</v>
      </c>
      <c r="B8" s="520" t="s">
        <v>795</v>
      </c>
      <c r="C8" s="529">
        <v>103425</v>
      </c>
      <c r="D8" s="529">
        <v>267479</v>
      </c>
      <c r="E8" s="529">
        <v>300</v>
      </c>
      <c r="F8" s="534">
        <v>302828</v>
      </c>
    </row>
    <row r="9" spans="1:8" ht="39.75" customHeight="1" x14ac:dyDescent="0.25">
      <c r="A9" s="268">
        <v>4</v>
      </c>
      <c r="B9" s="520" t="s">
        <v>1179</v>
      </c>
      <c r="C9" s="270">
        <f>C6+C7-C8</f>
        <v>0</v>
      </c>
      <c r="D9" s="270">
        <f>D6+D7-D8</f>
        <v>8</v>
      </c>
      <c r="E9" s="270">
        <f>E6+E7-E8</f>
        <v>0</v>
      </c>
      <c r="F9" s="523">
        <f>F6+F7-F8</f>
        <v>0</v>
      </c>
    </row>
    <row r="10" spans="1:8" ht="36" customHeight="1" thickBot="1" x14ac:dyDescent="0.3">
      <c r="A10" s="524">
        <v>5</v>
      </c>
      <c r="B10" s="525" t="s">
        <v>1180</v>
      </c>
      <c r="C10" s="535">
        <v>323</v>
      </c>
      <c r="D10" s="535">
        <v>1242</v>
      </c>
      <c r="E10" s="535">
        <v>2</v>
      </c>
      <c r="F10" s="536">
        <v>956</v>
      </c>
    </row>
    <row r="11" spans="1:8" ht="21" customHeight="1" x14ac:dyDescent="0.25">
      <c r="A11" s="322"/>
      <c r="B11" s="323"/>
      <c r="C11" s="259"/>
      <c r="D11" s="259"/>
      <c r="E11" s="259"/>
      <c r="G11" s="321"/>
    </row>
    <row r="12" spans="1:8" ht="21" customHeight="1" x14ac:dyDescent="0.25">
      <c r="A12" s="856" t="s">
        <v>1181</v>
      </c>
      <c r="B12" s="856"/>
      <c r="C12" s="856"/>
      <c r="D12" s="856"/>
      <c r="E12" s="856"/>
      <c r="F12" s="856"/>
    </row>
    <row r="13" spans="1:8" ht="18" x14ac:dyDescent="0.25">
      <c r="A13" s="414" t="s">
        <v>1182</v>
      </c>
      <c r="B13" s="415"/>
      <c r="C13" s="410"/>
      <c r="D13" s="410"/>
      <c r="E13" s="410"/>
      <c r="F13" s="411"/>
    </row>
    <row r="14" spans="1:8" ht="18" x14ac:dyDescent="0.25">
      <c r="A14" s="414" t="s">
        <v>1183</v>
      </c>
      <c r="B14" s="415"/>
      <c r="C14" s="410"/>
      <c r="D14" s="410"/>
      <c r="E14" s="410"/>
      <c r="F14" s="411"/>
    </row>
    <row r="16" spans="1:8" x14ac:dyDescent="0.25">
      <c r="C16" s="324" t="s">
        <v>162</v>
      </c>
    </row>
  </sheetData>
  <mergeCells count="7">
    <mergeCell ref="A1:F1"/>
    <mergeCell ref="A2:F2"/>
    <mergeCell ref="E3:F3"/>
    <mergeCell ref="A12:F12"/>
    <mergeCell ref="C3:D3"/>
    <mergeCell ref="B3:B4"/>
    <mergeCell ref="A3:A4"/>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5">
    <tabColor indexed="42"/>
    <pageSetUpPr fitToPage="1"/>
  </sheetPr>
  <dimension ref="A1:N12"/>
  <sheetViews>
    <sheetView workbookViewId="0">
      <pane xSplit="1" ySplit="5" topLeftCell="B6" activePane="bottomRight" state="frozen"/>
      <selection pane="topRight" activeCell="B1" sqref="B1"/>
      <selection pane="bottomLeft" activeCell="A6" sqref="A6"/>
      <selection pane="bottomRight" activeCell="F9" sqref="F9:G9"/>
    </sheetView>
  </sheetViews>
  <sheetFormatPr defaultRowHeight="15.75" x14ac:dyDescent="0.2"/>
  <cols>
    <col min="1" max="1" width="8.85546875" style="75" customWidth="1"/>
    <col min="2" max="2" width="20.5703125" style="75" customWidth="1"/>
    <col min="3" max="3" width="18.28515625" style="75" customWidth="1"/>
    <col min="4" max="4" width="15.85546875" style="75" customWidth="1"/>
    <col min="5" max="5" width="15.7109375" style="75" customWidth="1"/>
    <col min="6" max="6" width="14.5703125" style="75" customWidth="1"/>
    <col min="7" max="7" width="18.7109375" style="75" customWidth="1"/>
    <col min="8" max="8" width="20.28515625" style="75" customWidth="1"/>
    <col min="9" max="9" width="18" style="75" customWidth="1"/>
    <col min="10" max="10" width="16.5703125" style="75" customWidth="1"/>
    <col min="11" max="11" width="16.85546875" style="75" customWidth="1"/>
    <col min="12" max="12" width="17" style="75" customWidth="1"/>
    <col min="13" max="13" width="17.7109375" style="75" customWidth="1"/>
    <col min="14" max="16384" width="9.140625" style="75"/>
  </cols>
  <sheetData>
    <row r="1" spans="1:14" s="73" customFormat="1" ht="35.1" customHeight="1" thickBot="1" x14ac:dyDescent="0.25">
      <c r="A1" s="863" t="s">
        <v>1014</v>
      </c>
      <c r="B1" s="864"/>
      <c r="C1" s="864"/>
      <c r="D1" s="864"/>
      <c r="E1" s="864"/>
      <c r="F1" s="864"/>
      <c r="G1" s="864"/>
      <c r="H1" s="864"/>
      <c r="I1" s="864"/>
      <c r="J1" s="864"/>
      <c r="K1" s="864"/>
      <c r="L1" s="864"/>
      <c r="M1" s="865"/>
    </row>
    <row r="2" spans="1:14" s="73" customFormat="1" ht="42.75" customHeight="1" x14ac:dyDescent="0.2">
      <c r="A2" s="700" t="s">
        <v>1219</v>
      </c>
      <c r="B2" s="701"/>
      <c r="C2" s="701"/>
      <c r="D2" s="701"/>
      <c r="E2" s="701"/>
      <c r="F2" s="701"/>
      <c r="G2" s="701"/>
      <c r="H2" s="701"/>
      <c r="I2" s="701"/>
      <c r="J2" s="701"/>
      <c r="K2" s="701"/>
      <c r="L2" s="701"/>
      <c r="M2" s="702"/>
    </row>
    <row r="3" spans="1:14" s="73" customFormat="1" ht="45.75" customHeight="1" x14ac:dyDescent="0.2">
      <c r="A3" s="859" t="s">
        <v>209</v>
      </c>
      <c r="B3" s="861" t="s">
        <v>1015</v>
      </c>
      <c r="C3" s="861"/>
      <c r="D3" s="861"/>
      <c r="E3" s="861"/>
      <c r="F3" s="861"/>
      <c r="G3" s="861"/>
      <c r="H3" s="861" t="s">
        <v>1016</v>
      </c>
      <c r="I3" s="861"/>
      <c r="J3" s="861"/>
      <c r="K3" s="861"/>
      <c r="L3" s="861"/>
      <c r="M3" s="862"/>
    </row>
    <row r="4" spans="1:14" s="74" customFormat="1" ht="171.75" customHeight="1" x14ac:dyDescent="0.2">
      <c r="A4" s="860"/>
      <c r="B4" s="315" t="s">
        <v>789</v>
      </c>
      <c r="C4" s="315" t="s">
        <v>790</v>
      </c>
      <c r="D4" s="315" t="s">
        <v>232</v>
      </c>
      <c r="E4" s="315" t="s">
        <v>81</v>
      </c>
      <c r="F4" s="315" t="s">
        <v>82</v>
      </c>
      <c r="G4" s="315" t="s">
        <v>207</v>
      </c>
      <c r="H4" s="315" t="s">
        <v>789</v>
      </c>
      <c r="I4" s="315" t="s">
        <v>790</v>
      </c>
      <c r="J4" s="315" t="s">
        <v>232</v>
      </c>
      <c r="K4" s="315" t="s">
        <v>81</v>
      </c>
      <c r="L4" s="100" t="s">
        <v>82</v>
      </c>
      <c r="M4" s="102" t="s">
        <v>207</v>
      </c>
    </row>
    <row r="5" spans="1:14" x14ac:dyDescent="0.2">
      <c r="A5" s="103"/>
      <c r="B5" s="101" t="s">
        <v>290</v>
      </c>
      <c r="C5" s="101" t="s">
        <v>291</v>
      </c>
      <c r="D5" s="101" t="s">
        <v>292</v>
      </c>
      <c r="E5" s="101" t="s">
        <v>299</v>
      </c>
      <c r="F5" s="101" t="s">
        <v>293</v>
      </c>
      <c r="G5" s="101" t="s">
        <v>717</v>
      </c>
      <c r="H5" s="101" t="s">
        <v>295</v>
      </c>
      <c r="I5" s="101" t="s">
        <v>296</v>
      </c>
      <c r="J5" s="101" t="s">
        <v>297</v>
      </c>
      <c r="K5" s="101" t="s">
        <v>718</v>
      </c>
      <c r="L5" s="233" t="s">
        <v>719</v>
      </c>
      <c r="M5" s="104" t="s">
        <v>945</v>
      </c>
    </row>
    <row r="6" spans="1:14" ht="36" customHeight="1" thickBot="1" x14ac:dyDescent="0.25">
      <c r="A6" s="105">
        <v>1</v>
      </c>
      <c r="B6" s="624">
        <v>18409617.949999999</v>
      </c>
      <c r="C6" s="624">
        <v>8858352.6400000006</v>
      </c>
      <c r="D6" s="624">
        <v>2684675.1</v>
      </c>
      <c r="E6" s="624">
        <v>233408.46</v>
      </c>
      <c r="F6" s="624">
        <v>3965380.49</v>
      </c>
      <c r="G6" s="625">
        <f>SUM(B6:F6)</f>
        <v>34151434.640000001</v>
      </c>
      <c r="H6" s="624">
        <v>17876471.079999998</v>
      </c>
      <c r="I6" s="624">
        <v>7777243.96</v>
      </c>
      <c r="J6" s="624">
        <v>4377081.38</v>
      </c>
      <c r="K6" s="624">
        <v>426754.5</v>
      </c>
      <c r="L6" s="624">
        <v>3569954.8</v>
      </c>
      <c r="M6" s="626">
        <f>SUM(H6:L6)</f>
        <v>34027505.719999999</v>
      </c>
    </row>
    <row r="7" spans="1:14" x14ac:dyDescent="0.2">
      <c r="H7" s="645"/>
      <c r="I7" s="550"/>
      <c r="J7" s="550"/>
      <c r="K7" s="550"/>
      <c r="L7" s="550"/>
      <c r="M7" s="550"/>
      <c r="N7" s="551"/>
    </row>
    <row r="8" spans="1:14" x14ac:dyDescent="0.2">
      <c r="H8" s="549"/>
      <c r="I8" s="549"/>
    </row>
    <row r="9" spans="1:14" ht="15.75" customHeight="1" x14ac:dyDescent="0.2">
      <c r="B9" s="464" t="s">
        <v>913</v>
      </c>
      <c r="C9" s="464"/>
      <c r="H9" s="551"/>
      <c r="I9" s="551"/>
      <c r="J9" s="551"/>
    </row>
    <row r="10" spans="1:14" ht="15.75" customHeight="1" x14ac:dyDescent="0.2">
      <c r="B10" s="464"/>
      <c r="C10" s="464"/>
      <c r="H10" s="551"/>
      <c r="I10" s="551"/>
      <c r="J10" s="551"/>
    </row>
    <row r="11" spans="1:14" x14ac:dyDescent="0.2">
      <c r="B11" s="464" t="s">
        <v>734</v>
      </c>
      <c r="C11" s="464"/>
      <c r="H11" s="645"/>
      <c r="I11" s="645"/>
      <c r="J11" s="551"/>
    </row>
    <row r="12" spans="1:14" x14ac:dyDescent="0.2">
      <c r="H12" s="551"/>
      <c r="I12" s="551"/>
      <c r="J12" s="551"/>
    </row>
  </sheetData>
  <mergeCells count="5">
    <mergeCell ref="A3:A4"/>
    <mergeCell ref="B3:G3"/>
    <mergeCell ref="H3:M3"/>
    <mergeCell ref="A1:M1"/>
    <mergeCell ref="A2:M2"/>
  </mergeCells>
  <phoneticPr fontId="24" type="noConversion"/>
  <pageMargins left="0.4" right="0.27" top="0.98425196850393704" bottom="0.98425196850393704" header="0.51181102362204722" footer="0.51181102362204722"/>
  <pageSetup paperSize="9" scale="6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4"/>
  <sheetViews>
    <sheetView workbookViewId="0">
      <pane xSplit="3" ySplit="3" topLeftCell="D40" activePane="bottomRight" state="frozen"/>
      <selection pane="topRight" activeCell="D1" sqref="D1"/>
      <selection pane="bottomLeft" activeCell="A4" sqref="A4"/>
      <selection pane="bottomRight" activeCell="B49" sqref="B49"/>
    </sheetView>
  </sheetViews>
  <sheetFormatPr defaultRowHeight="15.75" x14ac:dyDescent="0.2"/>
  <cols>
    <col min="1" max="1" width="7.28515625" style="184" customWidth="1"/>
    <col min="2" max="2" width="39.85546875" style="184" customWidth="1"/>
    <col min="3" max="3" width="9.42578125" style="184" customWidth="1"/>
    <col min="4" max="4" width="18.42578125" style="184" customWidth="1"/>
    <col min="5" max="5" width="16.7109375" style="184" customWidth="1"/>
    <col min="6" max="6" width="15.42578125" style="184" customWidth="1"/>
    <col min="7" max="7" width="5.140625" style="184" customWidth="1"/>
    <col min="8" max="16384" width="9.140625" style="184"/>
  </cols>
  <sheetData>
    <row r="1" spans="1:7" ht="66.75" customHeight="1" thickBot="1" x14ac:dyDescent="0.25">
      <c r="A1" s="872" t="s">
        <v>1017</v>
      </c>
      <c r="B1" s="873"/>
      <c r="C1" s="873"/>
      <c r="D1" s="873"/>
      <c r="E1" s="873"/>
      <c r="F1" s="874"/>
    </row>
    <row r="2" spans="1:7" ht="36.75" customHeight="1" thickBot="1" x14ac:dyDescent="0.25">
      <c r="A2" s="875" t="s">
        <v>1225</v>
      </c>
      <c r="B2" s="876"/>
      <c r="C2" s="876"/>
      <c r="D2" s="876"/>
      <c r="E2" s="876"/>
      <c r="F2" s="877"/>
    </row>
    <row r="3" spans="1:7" s="185" customFormat="1" ht="69" customHeight="1" x14ac:dyDescent="0.2">
      <c r="A3" s="444" t="s">
        <v>542</v>
      </c>
      <c r="B3" s="444" t="s">
        <v>411</v>
      </c>
      <c r="C3" s="445" t="s">
        <v>209</v>
      </c>
      <c r="D3" s="445" t="s">
        <v>1018</v>
      </c>
      <c r="E3" s="446" t="s">
        <v>1019</v>
      </c>
      <c r="F3" s="443" t="s">
        <v>991</v>
      </c>
      <c r="G3" s="184"/>
    </row>
    <row r="4" spans="1:7" s="185" customFormat="1" x14ac:dyDescent="0.2">
      <c r="A4" s="449"/>
      <c r="B4" s="447"/>
      <c r="C4" s="448"/>
      <c r="D4" s="448" t="s">
        <v>290</v>
      </c>
      <c r="E4" s="448" t="s">
        <v>291</v>
      </c>
      <c r="F4" s="450" t="s">
        <v>292</v>
      </c>
      <c r="G4" s="184"/>
    </row>
    <row r="5" spans="1:7" customFormat="1" x14ac:dyDescent="0.25">
      <c r="A5" s="216">
        <v>601</v>
      </c>
      <c r="B5" s="209" t="s">
        <v>616</v>
      </c>
      <c r="C5" s="210" t="s">
        <v>617</v>
      </c>
      <c r="D5" s="627">
        <v>0</v>
      </c>
      <c r="E5" s="627">
        <v>0</v>
      </c>
      <c r="F5" s="628">
        <f>E5-D5</f>
        <v>0</v>
      </c>
      <c r="G5" s="184"/>
    </row>
    <row r="6" spans="1:7" customFormat="1" x14ac:dyDescent="0.25">
      <c r="A6" s="217">
        <v>602</v>
      </c>
      <c r="B6" s="211" t="s">
        <v>618</v>
      </c>
      <c r="C6" s="212" t="s">
        <v>619</v>
      </c>
      <c r="D6" s="629">
        <v>945803.29</v>
      </c>
      <c r="E6" s="629">
        <v>947879.61</v>
      </c>
      <c r="F6" s="628">
        <f t="shared" ref="F6:F39" si="0">E6-D6</f>
        <v>2076.3199999999488</v>
      </c>
      <c r="G6" s="184"/>
    </row>
    <row r="7" spans="1:7" customFormat="1" x14ac:dyDescent="0.25">
      <c r="A7" s="217">
        <v>604</v>
      </c>
      <c r="B7" s="213" t="s">
        <v>620</v>
      </c>
      <c r="C7" s="212" t="s">
        <v>621</v>
      </c>
      <c r="D7" s="629">
        <v>0</v>
      </c>
      <c r="E7" s="629">
        <v>0</v>
      </c>
      <c r="F7" s="628">
        <f t="shared" si="0"/>
        <v>0</v>
      </c>
      <c r="G7" s="184"/>
    </row>
    <row r="8" spans="1:7" customFormat="1" x14ac:dyDescent="0.25">
      <c r="A8" s="217">
        <v>611</v>
      </c>
      <c r="B8" s="211" t="s">
        <v>1212</v>
      </c>
      <c r="C8" s="212" t="s">
        <v>622</v>
      </c>
      <c r="D8" s="629">
        <v>0</v>
      </c>
      <c r="E8" s="629">
        <v>0</v>
      </c>
      <c r="F8" s="628">
        <f t="shared" si="0"/>
        <v>0</v>
      </c>
      <c r="G8" s="184"/>
    </row>
    <row r="9" spans="1:7" customFormat="1" x14ac:dyDescent="0.25">
      <c r="A9" s="217">
        <v>612</v>
      </c>
      <c r="B9" s="211" t="s">
        <v>623</v>
      </c>
      <c r="C9" s="212" t="s">
        <v>624</v>
      </c>
      <c r="D9" s="629">
        <v>0</v>
      </c>
      <c r="E9" s="629">
        <v>0</v>
      </c>
      <c r="F9" s="628">
        <f t="shared" si="0"/>
        <v>0</v>
      </c>
      <c r="G9" s="184"/>
    </row>
    <row r="10" spans="1:7" customFormat="1" x14ac:dyDescent="0.25">
      <c r="A10" s="217">
        <v>613</v>
      </c>
      <c r="B10" s="211" t="s">
        <v>625</v>
      </c>
      <c r="C10" s="212" t="s">
        <v>626</v>
      </c>
      <c r="D10" s="629">
        <v>0</v>
      </c>
      <c r="E10" s="629">
        <v>0</v>
      </c>
      <c r="F10" s="628">
        <f t="shared" si="0"/>
        <v>0</v>
      </c>
      <c r="G10" s="184"/>
    </row>
    <row r="11" spans="1:7" customFormat="1" x14ac:dyDescent="0.25">
      <c r="A11" s="217">
        <v>614</v>
      </c>
      <c r="B11" s="211" t="s">
        <v>627</v>
      </c>
      <c r="C11" s="212" t="s">
        <v>628</v>
      </c>
      <c r="D11" s="629">
        <v>0</v>
      </c>
      <c r="E11" s="629">
        <v>0</v>
      </c>
      <c r="F11" s="628">
        <f t="shared" si="0"/>
        <v>0</v>
      </c>
      <c r="G11" s="184"/>
    </row>
    <row r="12" spans="1:7" customFormat="1" x14ac:dyDescent="0.25">
      <c r="A12" s="217">
        <v>621</v>
      </c>
      <c r="B12" s="211" t="s">
        <v>629</v>
      </c>
      <c r="C12" s="212" t="s">
        <v>630</v>
      </c>
      <c r="D12" s="629">
        <v>0</v>
      </c>
      <c r="E12" s="629">
        <v>0</v>
      </c>
      <c r="F12" s="628">
        <f t="shared" si="0"/>
        <v>0</v>
      </c>
      <c r="G12" s="184"/>
    </row>
    <row r="13" spans="1:7" customFormat="1" x14ac:dyDescent="0.25">
      <c r="A13" s="217">
        <v>622</v>
      </c>
      <c r="B13" s="211" t="s">
        <v>631</v>
      </c>
      <c r="C13" s="212" t="s">
        <v>632</v>
      </c>
      <c r="D13" s="629">
        <v>0</v>
      </c>
      <c r="E13" s="629">
        <v>0</v>
      </c>
      <c r="F13" s="628">
        <f t="shared" si="0"/>
        <v>0</v>
      </c>
      <c r="G13" s="184"/>
    </row>
    <row r="14" spans="1:7" customFormat="1" x14ac:dyDescent="0.25">
      <c r="A14" s="217">
        <v>623</v>
      </c>
      <c r="B14" s="211" t="s">
        <v>633</v>
      </c>
      <c r="C14" s="212" t="s">
        <v>634</v>
      </c>
      <c r="D14" s="629">
        <v>0</v>
      </c>
      <c r="E14" s="629">
        <v>0</v>
      </c>
      <c r="F14" s="628">
        <f t="shared" si="0"/>
        <v>0</v>
      </c>
    </row>
    <row r="15" spans="1:7" customFormat="1" x14ac:dyDescent="0.25">
      <c r="A15" s="217">
        <v>624</v>
      </c>
      <c r="B15" s="211" t="s">
        <v>635</v>
      </c>
      <c r="C15" s="212" t="s">
        <v>636</v>
      </c>
      <c r="D15" s="629">
        <v>0</v>
      </c>
      <c r="E15" s="629">
        <v>0</v>
      </c>
      <c r="F15" s="628">
        <f t="shared" si="0"/>
        <v>0</v>
      </c>
    </row>
    <row r="16" spans="1:7" customFormat="1" x14ac:dyDescent="0.25">
      <c r="A16" s="217">
        <v>641</v>
      </c>
      <c r="B16" s="211" t="s">
        <v>573</v>
      </c>
      <c r="C16" s="212" t="s">
        <v>637</v>
      </c>
      <c r="D16" s="629">
        <v>0</v>
      </c>
      <c r="E16" s="629">
        <v>0</v>
      </c>
      <c r="F16" s="628">
        <f t="shared" si="0"/>
        <v>0</v>
      </c>
    </row>
    <row r="17" spans="1:6" customFormat="1" x14ac:dyDescent="0.25">
      <c r="A17" s="217">
        <v>642</v>
      </c>
      <c r="B17" s="211" t="s">
        <v>575</v>
      </c>
      <c r="C17" s="212" t="s">
        <v>638</v>
      </c>
      <c r="D17" s="629">
        <v>0</v>
      </c>
      <c r="E17" s="629">
        <v>0</v>
      </c>
      <c r="F17" s="628">
        <f t="shared" si="0"/>
        <v>0</v>
      </c>
    </row>
    <row r="18" spans="1:6" customFormat="1" x14ac:dyDescent="0.25">
      <c r="A18" s="217">
        <v>643</v>
      </c>
      <c r="B18" s="211" t="s">
        <v>639</v>
      </c>
      <c r="C18" s="212" t="s">
        <v>640</v>
      </c>
      <c r="D18" s="629">
        <v>0</v>
      </c>
      <c r="E18" s="629">
        <v>0</v>
      </c>
      <c r="F18" s="628">
        <f t="shared" si="0"/>
        <v>0</v>
      </c>
    </row>
    <row r="19" spans="1:6" customFormat="1" x14ac:dyDescent="0.25">
      <c r="A19" s="217">
        <v>644</v>
      </c>
      <c r="B19" s="211" t="s">
        <v>579</v>
      </c>
      <c r="C19" s="212" t="s">
        <v>641</v>
      </c>
      <c r="D19" s="629">
        <v>0</v>
      </c>
      <c r="E19" s="629">
        <v>0</v>
      </c>
      <c r="F19" s="628">
        <f t="shared" si="0"/>
        <v>0</v>
      </c>
    </row>
    <row r="20" spans="1:6" customFormat="1" x14ac:dyDescent="0.25">
      <c r="A20" s="217">
        <v>645</v>
      </c>
      <c r="B20" s="211" t="s">
        <v>642</v>
      </c>
      <c r="C20" s="212" t="s">
        <v>643</v>
      </c>
      <c r="D20" s="629">
        <v>0</v>
      </c>
      <c r="E20" s="629">
        <v>0</v>
      </c>
      <c r="F20" s="628">
        <f t="shared" si="0"/>
        <v>0</v>
      </c>
    </row>
    <row r="21" spans="1:6" customFormat="1" x14ac:dyDescent="0.25">
      <c r="A21" s="217">
        <v>646</v>
      </c>
      <c r="B21" s="211" t="s">
        <v>644</v>
      </c>
      <c r="C21" s="212" t="s">
        <v>645</v>
      </c>
      <c r="D21" s="629">
        <v>0</v>
      </c>
      <c r="E21" s="629">
        <v>0</v>
      </c>
      <c r="F21" s="628">
        <f t="shared" si="0"/>
        <v>0</v>
      </c>
    </row>
    <row r="22" spans="1:6" customFormat="1" x14ac:dyDescent="0.25">
      <c r="A22" s="217">
        <v>647</v>
      </c>
      <c r="B22" s="211" t="s">
        <v>646</v>
      </c>
      <c r="C22" s="212" t="s">
        <v>647</v>
      </c>
      <c r="D22" s="629">
        <v>0</v>
      </c>
      <c r="E22" s="629">
        <v>0</v>
      </c>
      <c r="F22" s="628">
        <f t="shared" si="0"/>
        <v>0</v>
      </c>
    </row>
    <row r="23" spans="1:6" customFormat="1" x14ac:dyDescent="0.25">
      <c r="A23" s="217">
        <v>648</v>
      </c>
      <c r="B23" s="211" t="s">
        <v>648</v>
      </c>
      <c r="C23" s="212" t="s">
        <v>649</v>
      </c>
      <c r="D23" s="629">
        <v>0</v>
      </c>
      <c r="E23" s="651">
        <v>0</v>
      </c>
      <c r="F23" s="628">
        <f t="shared" si="0"/>
        <v>0</v>
      </c>
    </row>
    <row r="24" spans="1:6" customFormat="1" x14ac:dyDescent="0.25">
      <c r="A24" s="217">
        <v>649</v>
      </c>
      <c r="B24" s="211" t="s">
        <v>650</v>
      </c>
      <c r="C24" s="212" t="s">
        <v>651</v>
      </c>
      <c r="D24" s="629">
        <v>73357.97</v>
      </c>
      <c r="E24" s="651">
        <v>69154.7</v>
      </c>
      <c r="F24" s="628">
        <f t="shared" si="0"/>
        <v>-4203.2700000000041</v>
      </c>
    </row>
    <row r="25" spans="1:6" customFormat="1" x14ac:dyDescent="0.25">
      <c r="A25" s="217">
        <v>651</v>
      </c>
      <c r="B25" s="211" t="s">
        <v>652</v>
      </c>
      <c r="C25" s="212" t="s">
        <v>653</v>
      </c>
      <c r="D25" s="629">
        <v>0</v>
      </c>
      <c r="E25" s="629">
        <v>0</v>
      </c>
      <c r="F25" s="628">
        <f t="shared" si="0"/>
        <v>0</v>
      </c>
    </row>
    <row r="26" spans="1:6" customFormat="1" x14ac:dyDescent="0.25">
      <c r="A26" s="217">
        <v>652</v>
      </c>
      <c r="B26" s="211" t="s">
        <v>654</v>
      </c>
      <c r="C26" s="212" t="s">
        <v>655</v>
      </c>
      <c r="D26" s="629">
        <v>0</v>
      </c>
      <c r="E26" s="629">
        <v>0</v>
      </c>
      <c r="F26" s="628">
        <f t="shared" si="0"/>
        <v>0</v>
      </c>
    </row>
    <row r="27" spans="1:6" customFormat="1" x14ac:dyDescent="0.25">
      <c r="A27" s="217">
        <v>653</v>
      </c>
      <c r="B27" s="211" t="s">
        <v>656</v>
      </c>
      <c r="C27" s="212" t="s">
        <v>657</v>
      </c>
      <c r="D27" s="629">
        <v>0</v>
      </c>
      <c r="E27" s="629">
        <v>0</v>
      </c>
      <c r="F27" s="628">
        <f t="shared" si="0"/>
        <v>0</v>
      </c>
    </row>
    <row r="28" spans="1:6" customFormat="1" x14ac:dyDescent="0.25">
      <c r="A28" s="217">
        <v>654</v>
      </c>
      <c r="B28" s="211" t="s">
        <v>658</v>
      </c>
      <c r="C28" s="212" t="s">
        <v>659</v>
      </c>
      <c r="D28" s="629">
        <v>0</v>
      </c>
      <c r="E28" s="629">
        <v>0</v>
      </c>
      <c r="F28" s="628">
        <f t="shared" si="0"/>
        <v>0</v>
      </c>
    </row>
    <row r="29" spans="1:6" customFormat="1" x14ac:dyDescent="0.25">
      <c r="A29" s="217">
        <v>655</v>
      </c>
      <c r="B29" s="211" t="s">
        <v>660</v>
      </c>
      <c r="C29" s="212" t="s">
        <v>661</v>
      </c>
      <c r="D29" s="629">
        <v>0</v>
      </c>
      <c r="E29" s="629">
        <v>0</v>
      </c>
      <c r="F29" s="628">
        <f t="shared" si="0"/>
        <v>0</v>
      </c>
    </row>
    <row r="30" spans="1:6" customFormat="1" x14ac:dyDescent="0.25">
      <c r="A30" s="218">
        <v>656</v>
      </c>
      <c r="B30" s="211" t="s">
        <v>662</v>
      </c>
      <c r="C30" s="212" t="s">
        <v>663</v>
      </c>
      <c r="D30" s="629">
        <v>74237</v>
      </c>
      <c r="E30" s="629">
        <v>67468</v>
      </c>
      <c r="F30" s="628">
        <f t="shared" si="0"/>
        <v>-6769</v>
      </c>
    </row>
    <row r="31" spans="1:6" customFormat="1" x14ac:dyDescent="0.25">
      <c r="A31" s="218">
        <v>657</v>
      </c>
      <c r="B31" s="211" t="s">
        <v>664</v>
      </c>
      <c r="C31" s="212" t="s">
        <v>665</v>
      </c>
      <c r="D31" s="629">
        <v>0</v>
      </c>
      <c r="E31" s="629">
        <v>0</v>
      </c>
      <c r="F31" s="628">
        <f t="shared" si="0"/>
        <v>0</v>
      </c>
    </row>
    <row r="32" spans="1:6" customFormat="1" x14ac:dyDescent="0.25">
      <c r="A32" s="218">
        <v>658</v>
      </c>
      <c r="B32" s="211" t="s">
        <v>666</v>
      </c>
      <c r="C32" s="212" t="s">
        <v>667</v>
      </c>
      <c r="D32" s="629">
        <v>0</v>
      </c>
      <c r="E32" s="629">
        <v>0</v>
      </c>
      <c r="F32" s="628">
        <f t="shared" si="0"/>
        <v>0</v>
      </c>
    </row>
    <row r="33" spans="1:7" customFormat="1" x14ac:dyDescent="0.25">
      <c r="A33" s="218">
        <v>661</v>
      </c>
      <c r="B33" s="211" t="s">
        <v>668</v>
      </c>
      <c r="C33" s="212" t="s">
        <v>669</v>
      </c>
      <c r="D33" s="629">
        <v>0</v>
      </c>
      <c r="E33" s="629">
        <v>0</v>
      </c>
      <c r="F33" s="628">
        <f t="shared" si="0"/>
        <v>0</v>
      </c>
    </row>
    <row r="34" spans="1:7" customFormat="1" x14ac:dyDescent="0.25">
      <c r="A34" s="218">
        <v>662</v>
      </c>
      <c r="B34" s="211" t="s">
        <v>670</v>
      </c>
      <c r="C34" s="212" t="s">
        <v>671</v>
      </c>
      <c r="D34" s="629">
        <v>0</v>
      </c>
      <c r="E34" s="629">
        <v>0</v>
      </c>
      <c r="F34" s="628">
        <f t="shared" si="0"/>
        <v>0</v>
      </c>
    </row>
    <row r="35" spans="1:7" customFormat="1" x14ac:dyDescent="0.25">
      <c r="A35" s="218">
        <v>663</v>
      </c>
      <c r="B35" s="211" t="s">
        <v>672</v>
      </c>
      <c r="C35" s="212" t="s">
        <v>673</v>
      </c>
      <c r="D35" s="629">
        <v>0</v>
      </c>
      <c r="E35" s="629">
        <v>0</v>
      </c>
      <c r="F35" s="628">
        <f t="shared" si="0"/>
        <v>0</v>
      </c>
    </row>
    <row r="36" spans="1:7" customFormat="1" x14ac:dyDescent="0.25">
      <c r="A36" s="218">
        <v>664</v>
      </c>
      <c r="B36" s="211" t="s">
        <v>674</v>
      </c>
      <c r="C36" s="212" t="s">
        <v>675</v>
      </c>
      <c r="D36" s="630">
        <v>0</v>
      </c>
      <c r="E36" s="630">
        <v>0</v>
      </c>
      <c r="F36" s="628">
        <f t="shared" si="0"/>
        <v>0</v>
      </c>
      <c r="G36" s="184"/>
    </row>
    <row r="37" spans="1:7" customFormat="1" x14ac:dyDescent="0.25">
      <c r="A37" s="218">
        <v>665</v>
      </c>
      <c r="B37" s="211" t="s">
        <v>676</v>
      </c>
      <c r="C37" s="212" t="s">
        <v>677</v>
      </c>
      <c r="D37" s="630">
        <v>0</v>
      </c>
      <c r="E37" s="630">
        <v>0</v>
      </c>
      <c r="F37" s="628">
        <f t="shared" si="0"/>
        <v>0</v>
      </c>
      <c r="G37" s="184"/>
    </row>
    <row r="38" spans="1:7" x14ac:dyDescent="0.25">
      <c r="A38" s="218">
        <v>667</v>
      </c>
      <c r="B38" s="211" t="s">
        <v>678</v>
      </c>
      <c r="C38" s="212" t="s">
        <v>679</v>
      </c>
      <c r="D38" s="630">
        <v>0</v>
      </c>
      <c r="E38" s="630">
        <v>0</v>
      </c>
      <c r="F38" s="628">
        <f t="shared" si="0"/>
        <v>0</v>
      </c>
    </row>
    <row r="39" spans="1:7" x14ac:dyDescent="0.25">
      <c r="A39" s="218">
        <v>691</v>
      </c>
      <c r="B39" s="211" t="s">
        <v>680</v>
      </c>
      <c r="C39" s="212" t="s">
        <v>681</v>
      </c>
      <c r="D39" s="631">
        <v>903020.7</v>
      </c>
      <c r="E39" s="630">
        <v>998950</v>
      </c>
      <c r="F39" s="628">
        <f t="shared" si="0"/>
        <v>95929.300000000047</v>
      </c>
    </row>
    <row r="40" spans="1:7" x14ac:dyDescent="0.2">
      <c r="A40" s="866" t="s">
        <v>682</v>
      </c>
      <c r="B40" s="867"/>
      <c r="C40" s="214" t="s">
        <v>683</v>
      </c>
      <c r="D40" s="632">
        <f>SUM(D5:D39)</f>
        <v>1996418.96</v>
      </c>
      <c r="E40" s="633">
        <f>SUM(E5:E39)</f>
        <v>2083452.31</v>
      </c>
      <c r="F40" s="628">
        <f>SUM(F5:F39)</f>
        <v>87033.349999999991</v>
      </c>
    </row>
    <row r="41" spans="1:7" x14ac:dyDescent="0.2">
      <c r="A41" s="868" t="s">
        <v>684</v>
      </c>
      <c r="B41" s="869"/>
      <c r="C41" s="215" t="s">
        <v>685</v>
      </c>
      <c r="D41" s="50">
        <f>D40-T23_Náklady_soc_oblasť!D42</f>
        <v>307463.79000000027</v>
      </c>
      <c r="E41" s="634">
        <f>E40-T23_Náklady_soc_oblasť!E42</f>
        <v>528663.80000000028</v>
      </c>
      <c r="F41" s="628">
        <f>F40-T23_Náklady_soc_oblasť!F42</f>
        <v>221200.01000000013</v>
      </c>
    </row>
    <row r="42" spans="1:7" x14ac:dyDescent="0.25">
      <c r="A42" s="218">
        <v>591</v>
      </c>
      <c r="B42" s="211" t="s">
        <v>686</v>
      </c>
      <c r="C42" s="212" t="s">
        <v>687</v>
      </c>
      <c r="D42" s="631"/>
      <c r="E42" s="629"/>
      <c r="F42" s="628">
        <f>E42-D42</f>
        <v>0</v>
      </c>
    </row>
    <row r="43" spans="1:7" x14ac:dyDescent="0.25">
      <c r="A43" s="218">
        <v>595</v>
      </c>
      <c r="B43" s="211" t="s">
        <v>688</v>
      </c>
      <c r="C43" s="212" t="s">
        <v>689</v>
      </c>
      <c r="D43" s="631"/>
      <c r="E43" s="629"/>
      <c r="F43" s="628">
        <f>E43-D43</f>
        <v>0</v>
      </c>
    </row>
    <row r="44" spans="1:7" ht="16.5" thickBot="1" x14ac:dyDescent="0.25">
      <c r="A44" s="870" t="s">
        <v>690</v>
      </c>
      <c r="B44" s="871"/>
      <c r="C44" s="367" t="s">
        <v>691</v>
      </c>
      <c r="D44" s="635">
        <f>D41-D42-D43</f>
        <v>307463.79000000027</v>
      </c>
      <c r="E44" s="635">
        <f>E41-E42-E43</f>
        <v>528663.80000000028</v>
      </c>
      <c r="F44" s="636">
        <f>E44-D44</f>
        <v>221200.01</v>
      </c>
    </row>
  </sheetData>
  <mergeCells count="5">
    <mergeCell ref="A40:B40"/>
    <mergeCell ref="A41:B41"/>
    <mergeCell ref="A44:B44"/>
    <mergeCell ref="A1:F1"/>
    <mergeCell ref="A2:F2"/>
  </mergeCells>
  <pageMargins left="0.55118110236220474" right="0.47244094488188981" top="0.59055118110236227" bottom="0.47244094488188981" header="0.15748031496062992" footer="0.15748031496062992"/>
  <pageSetup paperSize="9"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6"/>
  <sheetViews>
    <sheetView workbookViewId="0">
      <pane xSplit="3" ySplit="3" topLeftCell="D37" activePane="bottomRight" state="frozen"/>
      <selection pane="topRight" activeCell="D1" sqref="D1"/>
      <selection pane="bottomLeft" activeCell="A4" sqref="A4"/>
      <selection pane="bottomRight" activeCell="B55" sqref="B55"/>
    </sheetView>
  </sheetViews>
  <sheetFormatPr defaultRowHeight="12.75" x14ac:dyDescent="0.2"/>
  <cols>
    <col min="1" max="1" width="8.28515625" customWidth="1"/>
    <col min="2" max="2" width="42.140625" customWidth="1"/>
    <col min="3" max="3" width="10.140625" customWidth="1"/>
    <col min="4" max="4" width="17.42578125" customWidth="1"/>
    <col min="5" max="5" width="17.140625" customWidth="1"/>
    <col min="6" max="6" width="16.5703125" customWidth="1"/>
  </cols>
  <sheetData>
    <row r="1" spans="1:6" ht="61.5" customHeight="1" thickBot="1" x14ac:dyDescent="0.25">
      <c r="A1" s="881" t="s">
        <v>1229</v>
      </c>
      <c r="B1" s="882"/>
      <c r="C1" s="882"/>
      <c r="D1" s="882"/>
      <c r="E1" s="882"/>
      <c r="F1" s="883"/>
    </row>
    <row r="2" spans="1:6" ht="47.25" customHeight="1" thickBot="1" x14ac:dyDescent="0.25">
      <c r="A2" s="878" t="s">
        <v>1218</v>
      </c>
      <c r="B2" s="879"/>
      <c r="C2" s="879"/>
      <c r="D2" s="879"/>
      <c r="E2" s="879"/>
      <c r="F2" s="880"/>
    </row>
    <row r="3" spans="1:6" ht="64.5" customHeight="1" x14ac:dyDescent="0.2">
      <c r="A3" s="444" t="s">
        <v>542</v>
      </c>
      <c r="B3" s="451" t="s">
        <v>411</v>
      </c>
      <c r="C3" s="452" t="s">
        <v>209</v>
      </c>
      <c r="D3" s="445" t="s">
        <v>905</v>
      </c>
      <c r="E3" s="446" t="s">
        <v>1020</v>
      </c>
      <c r="F3" s="443" t="s">
        <v>1021</v>
      </c>
    </row>
    <row r="4" spans="1:6" ht="15.75" x14ac:dyDescent="0.2">
      <c r="A4" s="449"/>
      <c r="B4" s="453"/>
      <c r="C4" s="453"/>
      <c r="D4" s="448" t="s">
        <v>290</v>
      </c>
      <c r="E4" s="448" t="s">
        <v>291</v>
      </c>
      <c r="F4" s="450" t="s">
        <v>292</v>
      </c>
    </row>
    <row r="5" spans="1:6" ht="15.75" x14ac:dyDescent="0.25">
      <c r="A5" s="309">
        <v>501</v>
      </c>
      <c r="B5" s="199" t="s">
        <v>543</v>
      </c>
      <c r="C5" s="198" t="s">
        <v>544</v>
      </c>
      <c r="D5" s="627">
        <v>330828.56999999995</v>
      </c>
      <c r="E5" s="627">
        <v>139899.76999999999</v>
      </c>
      <c r="F5" s="628">
        <f>E5-D5</f>
        <v>-190928.79999999996</v>
      </c>
    </row>
    <row r="6" spans="1:6" ht="15.75" x14ac:dyDescent="0.25">
      <c r="A6" s="308">
        <v>502</v>
      </c>
      <c r="B6" s="200" t="s">
        <v>545</v>
      </c>
      <c r="C6" s="196" t="s">
        <v>546</v>
      </c>
      <c r="D6" s="629">
        <v>248510.09</v>
      </c>
      <c r="E6" s="629">
        <v>200554.28</v>
      </c>
      <c r="F6" s="637">
        <f t="shared" ref="F6:F41" si="0">E6-D6</f>
        <v>-47955.81</v>
      </c>
    </row>
    <row r="7" spans="1:6" ht="15.75" x14ac:dyDescent="0.25">
      <c r="A7" s="308">
        <v>504</v>
      </c>
      <c r="B7" s="200" t="s">
        <v>547</v>
      </c>
      <c r="C7" s="196" t="s">
        <v>548</v>
      </c>
      <c r="D7" s="629">
        <v>0</v>
      </c>
      <c r="E7" s="629">
        <v>0</v>
      </c>
      <c r="F7" s="637">
        <f t="shared" si="0"/>
        <v>0</v>
      </c>
    </row>
    <row r="8" spans="1:6" ht="15.75" x14ac:dyDescent="0.25">
      <c r="A8" s="308">
        <v>511</v>
      </c>
      <c r="B8" s="200" t="s">
        <v>549</v>
      </c>
      <c r="C8" s="196" t="s">
        <v>550</v>
      </c>
      <c r="D8" s="629">
        <v>47490.33</v>
      </c>
      <c r="E8" s="629">
        <v>18923.27</v>
      </c>
      <c r="F8" s="637">
        <f t="shared" si="0"/>
        <v>-28567.06</v>
      </c>
    </row>
    <row r="9" spans="1:6" ht="15.75" x14ac:dyDescent="0.25">
      <c r="A9" s="308">
        <v>512</v>
      </c>
      <c r="B9" s="200" t="s">
        <v>551</v>
      </c>
      <c r="C9" s="196" t="s">
        <v>552</v>
      </c>
      <c r="D9" s="629">
        <v>0</v>
      </c>
      <c r="E9" s="629">
        <v>12.6</v>
      </c>
      <c r="F9" s="637">
        <f t="shared" si="0"/>
        <v>12.6</v>
      </c>
    </row>
    <row r="10" spans="1:6" ht="15.75" x14ac:dyDescent="0.25">
      <c r="A10" s="308">
        <v>513</v>
      </c>
      <c r="B10" s="200" t="s">
        <v>553</v>
      </c>
      <c r="C10" s="196" t="s">
        <v>554</v>
      </c>
      <c r="D10" s="629">
        <v>0</v>
      </c>
      <c r="E10" s="629">
        <v>0</v>
      </c>
      <c r="F10" s="637">
        <f t="shared" si="0"/>
        <v>0</v>
      </c>
    </row>
    <row r="11" spans="1:6" ht="15.75" x14ac:dyDescent="0.25">
      <c r="A11" s="308">
        <v>518</v>
      </c>
      <c r="B11" s="200" t="s">
        <v>555</v>
      </c>
      <c r="C11" s="196" t="s">
        <v>556</v>
      </c>
      <c r="D11" s="629">
        <v>67375.570000000007</v>
      </c>
      <c r="E11" s="629">
        <v>151221.99</v>
      </c>
      <c r="F11" s="637">
        <f t="shared" si="0"/>
        <v>83846.419999999984</v>
      </c>
    </row>
    <row r="12" spans="1:6" ht="15.75" x14ac:dyDescent="0.25">
      <c r="A12" s="308">
        <v>521</v>
      </c>
      <c r="B12" s="200" t="s">
        <v>557</v>
      </c>
      <c r="C12" s="196" t="s">
        <v>558</v>
      </c>
      <c r="D12" s="629">
        <v>402238.61000000004</v>
      </c>
      <c r="E12" s="629">
        <v>420635.99</v>
      </c>
      <c r="F12" s="637">
        <f t="shared" si="0"/>
        <v>18397.379999999946</v>
      </c>
    </row>
    <row r="13" spans="1:6" ht="15.75" x14ac:dyDescent="0.25">
      <c r="A13" s="308">
        <v>524</v>
      </c>
      <c r="B13" s="200" t="s">
        <v>559</v>
      </c>
      <c r="C13" s="196" t="s">
        <v>560</v>
      </c>
      <c r="D13" s="629">
        <v>134436.9</v>
      </c>
      <c r="E13" s="629">
        <v>158725.47</v>
      </c>
      <c r="F13" s="637">
        <f t="shared" si="0"/>
        <v>24288.570000000007</v>
      </c>
    </row>
    <row r="14" spans="1:6" ht="15.75" x14ac:dyDescent="0.25">
      <c r="A14" s="308">
        <v>525</v>
      </c>
      <c r="B14" s="200" t="s">
        <v>561</v>
      </c>
      <c r="C14" s="196" t="s">
        <v>562</v>
      </c>
      <c r="D14" s="629">
        <v>9242.26</v>
      </c>
      <c r="E14" s="629">
        <v>7793.59</v>
      </c>
      <c r="F14" s="637">
        <f t="shared" si="0"/>
        <v>-1448.67</v>
      </c>
    </row>
    <row r="15" spans="1:6" ht="15.75" x14ac:dyDescent="0.25">
      <c r="A15" s="308">
        <v>527</v>
      </c>
      <c r="B15" s="200" t="s">
        <v>563</v>
      </c>
      <c r="C15" s="196" t="s">
        <v>564</v>
      </c>
      <c r="D15" s="629">
        <v>10845.380000000001</v>
      </c>
      <c r="E15" s="629">
        <v>12719.65</v>
      </c>
      <c r="F15" s="637">
        <f t="shared" si="0"/>
        <v>1874.2699999999986</v>
      </c>
    </row>
    <row r="16" spans="1:6" ht="15.75" x14ac:dyDescent="0.25">
      <c r="A16" s="308">
        <v>528</v>
      </c>
      <c r="B16" s="200" t="s">
        <v>565</v>
      </c>
      <c r="C16" s="196" t="s">
        <v>566</v>
      </c>
      <c r="D16" s="629">
        <v>0</v>
      </c>
      <c r="E16" s="629">
        <v>0</v>
      </c>
      <c r="F16" s="637">
        <f t="shared" si="0"/>
        <v>0</v>
      </c>
    </row>
    <row r="17" spans="1:7" ht="15.75" x14ac:dyDescent="0.25">
      <c r="A17" s="308">
        <v>531</v>
      </c>
      <c r="B17" s="200" t="s">
        <v>567</v>
      </c>
      <c r="C17" s="196" t="s">
        <v>568</v>
      </c>
      <c r="D17" s="629">
        <v>0</v>
      </c>
      <c r="E17" s="629">
        <v>0</v>
      </c>
      <c r="F17" s="637">
        <f t="shared" si="0"/>
        <v>0</v>
      </c>
    </row>
    <row r="18" spans="1:7" ht="15.75" x14ac:dyDescent="0.25">
      <c r="A18" s="308">
        <v>532</v>
      </c>
      <c r="B18" s="200" t="s">
        <v>569</v>
      </c>
      <c r="C18" s="196" t="s">
        <v>570</v>
      </c>
      <c r="D18" s="629">
        <v>22948.68</v>
      </c>
      <c r="E18" s="629">
        <v>23011.24</v>
      </c>
      <c r="F18" s="637">
        <f t="shared" si="0"/>
        <v>62.56000000000131</v>
      </c>
    </row>
    <row r="19" spans="1:7" ht="15.75" x14ac:dyDescent="0.25">
      <c r="A19" s="308">
        <v>538</v>
      </c>
      <c r="B19" s="200" t="s">
        <v>571</v>
      </c>
      <c r="C19" s="196" t="s">
        <v>572</v>
      </c>
      <c r="D19" s="629">
        <v>16819.830000000002</v>
      </c>
      <c r="E19" s="629">
        <v>18384</v>
      </c>
      <c r="F19" s="637">
        <f t="shared" si="0"/>
        <v>1564.1699999999983</v>
      </c>
    </row>
    <row r="20" spans="1:7" ht="15.75" x14ac:dyDescent="0.25">
      <c r="A20" s="308">
        <v>541</v>
      </c>
      <c r="B20" s="200" t="s">
        <v>573</v>
      </c>
      <c r="C20" s="196" t="s">
        <v>574</v>
      </c>
      <c r="D20" s="629">
        <v>0</v>
      </c>
      <c r="E20" s="629">
        <v>0</v>
      </c>
      <c r="F20" s="637">
        <f t="shared" si="0"/>
        <v>0</v>
      </c>
    </row>
    <row r="21" spans="1:7" ht="15.75" x14ac:dyDescent="0.25">
      <c r="A21" s="308">
        <v>542</v>
      </c>
      <c r="B21" s="200" t="s">
        <v>575</v>
      </c>
      <c r="C21" s="196" t="s">
        <v>576</v>
      </c>
      <c r="D21" s="629">
        <v>0</v>
      </c>
      <c r="E21" s="629">
        <v>0</v>
      </c>
      <c r="F21" s="637">
        <f t="shared" si="0"/>
        <v>0</v>
      </c>
    </row>
    <row r="22" spans="1:7" ht="15.75" x14ac:dyDescent="0.25">
      <c r="A22" s="308">
        <v>543</v>
      </c>
      <c r="B22" s="200" t="s">
        <v>577</v>
      </c>
      <c r="C22" s="196" t="s">
        <v>578</v>
      </c>
      <c r="D22" s="629">
        <v>0</v>
      </c>
      <c r="E22" s="629">
        <v>0</v>
      </c>
      <c r="F22" s="637">
        <f t="shared" si="0"/>
        <v>0</v>
      </c>
    </row>
    <row r="23" spans="1:7" ht="15.75" x14ac:dyDescent="0.25">
      <c r="A23" s="308">
        <v>544</v>
      </c>
      <c r="B23" s="200" t="s">
        <v>579</v>
      </c>
      <c r="C23" s="196" t="s">
        <v>580</v>
      </c>
      <c r="D23" s="629">
        <v>0</v>
      </c>
      <c r="E23" s="629">
        <v>0</v>
      </c>
      <c r="F23" s="637">
        <f t="shared" si="0"/>
        <v>0</v>
      </c>
    </row>
    <row r="24" spans="1:7" ht="15.75" x14ac:dyDescent="0.25">
      <c r="A24" s="308">
        <v>545</v>
      </c>
      <c r="B24" s="200" t="s">
        <v>581</v>
      </c>
      <c r="C24" s="196" t="s">
        <v>582</v>
      </c>
      <c r="D24" s="629">
        <v>0</v>
      </c>
      <c r="E24" s="629">
        <v>0</v>
      </c>
      <c r="F24" s="637">
        <f t="shared" si="0"/>
        <v>0</v>
      </c>
    </row>
    <row r="25" spans="1:7" ht="15.75" x14ac:dyDescent="0.25">
      <c r="A25" s="308">
        <v>546</v>
      </c>
      <c r="B25" s="200" t="s">
        <v>583</v>
      </c>
      <c r="C25" s="196" t="s">
        <v>584</v>
      </c>
      <c r="D25" s="629">
        <v>0</v>
      </c>
      <c r="E25" s="629">
        <v>0</v>
      </c>
      <c r="F25" s="637">
        <f t="shared" si="0"/>
        <v>0</v>
      </c>
    </row>
    <row r="26" spans="1:7" ht="15.75" x14ac:dyDescent="0.25">
      <c r="A26" s="308">
        <v>547</v>
      </c>
      <c r="B26" s="200" t="s">
        <v>585</v>
      </c>
      <c r="C26" s="196" t="s">
        <v>586</v>
      </c>
      <c r="D26" s="629">
        <v>0</v>
      </c>
      <c r="E26" s="629">
        <v>0</v>
      </c>
      <c r="F26" s="637">
        <f t="shared" si="0"/>
        <v>0</v>
      </c>
    </row>
    <row r="27" spans="1:7" ht="15.75" x14ac:dyDescent="0.25">
      <c r="A27" s="308">
        <v>548</v>
      </c>
      <c r="B27" s="200" t="s">
        <v>587</v>
      </c>
      <c r="C27" s="196" t="s">
        <v>588</v>
      </c>
      <c r="D27" s="629">
        <v>60.73</v>
      </c>
      <c r="E27" s="629">
        <v>0</v>
      </c>
      <c r="F27" s="637">
        <f t="shared" si="0"/>
        <v>-60.73</v>
      </c>
    </row>
    <row r="28" spans="1:7" ht="15.75" x14ac:dyDescent="0.25">
      <c r="A28" s="308">
        <v>549</v>
      </c>
      <c r="B28" s="200" t="s">
        <v>589</v>
      </c>
      <c r="C28" s="196" t="s">
        <v>590</v>
      </c>
      <c r="D28" s="629">
        <v>75864.02</v>
      </c>
      <c r="E28" s="629">
        <v>68373.960000000006</v>
      </c>
      <c r="F28" s="637">
        <f t="shared" si="0"/>
        <v>-7490.0599999999977</v>
      </c>
      <c r="G28" s="432"/>
    </row>
    <row r="29" spans="1:7" ht="15.75" x14ac:dyDescent="0.25">
      <c r="A29" s="308">
        <v>551</v>
      </c>
      <c r="B29" s="200" t="s">
        <v>591</v>
      </c>
      <c r="C29" s="196" t="s">
        <v>592</v>
      </c>
      <c r="D29" s="629">
        <v>240492.19</v>
      </c>
      <c r="E29" s="629">
        <v>252679</v>
      </c>
      <c r="F29" s="637">
        <f t="shared" si="0"/>
        <v>12186.809999999998</v>
      </c>
    </row>
    <row r="30" spans="1:7" ht="15.75" x14ac:dyDescent="0.25">
      <c r="A30" s="310">
        <v>552</v>
      </c>
      <c r="B30" s="200" t="s">
        <v>724</v>
      </c>
      <c r="C30" s="196" t="s">
        <v>593</v>
      </c>
      <c r="D30" s="629">
        <v>0</v>
      </c>
      <c r="E30" s="629">
        <v>0</v>
      </c>
      <c r="F30" s="637">
        <f t="shared" si="0"/>
        <v>0</v>
      </c>
    </row>
    <row r="31" spans="1:7" ht="15.75" x14ac:dyDescent="0.25">
      <c r="A31" s="310">
        <v>553</v>
      </c>
      <c r="B31" s="200" t="s">
        <v>594</v>
      </c>
      <c r="C31" s="196" t="s">
        <v>595</v>
      </c>
      <c r="D31" s="629">
        <v>0</v>
      </c>
      <c r="E31" s="629">
        <v>0</v>
      </c>
      <c r="F31" s="637">
        <f t="shared" si="0"/>
        <v>0</v>
      </c>
    </row>
    <row r="32" spans="1:7" ht="15.75" x14ac:dyDescent="0.25">
      <c r="A32" s="310">
        <v>554</v>
      </c>
      <c r="B32" s="200" t="s">
        <v>596</v>
      </c>
      <c r="C32" s="196" t="s">
        <v>597</v>
      </c>
      <c r="D32" s="629">
        <v>0</v>
      </c>
      <c r="E32" s="629">
        <v>0</v>
      </c>
      <c r="F32" s="637">
        <f t="shared" si="0"/>
        <v>0</v>
      </c>
    </row>
    <row r="33" spans="1:7" ht="15.75" x14ac:dyDescent="0.25">
      <c r="A33" s="310">
        <v>555</v>
      </c>
      <c r="B33" s="200" t="s">
        <v>598</v>
      </c>
      <c r="C33" s="196" t="s">
        <v>599</v>
      </c>
      <c r="D33" s="629">
        <v>0</v>
      </c>
      <c r="E33" s="629">
        <v>0</v>
      </c>
      <c r="F33" s="637">
        <f t="shared" si="0"/>
        <v>0</v>
      </c>
    </row>
    <row r="34" spans="1:7" ht="15.75" x14ac:dyDescent="0.25">
      <c r="A34" s="310">
        <v>556</v>
      </c>
      <c r="B34" s="200" t="s">
        <v>600</v>
      </c>
      <c r="C34" s="196" t="s">
        <v>601</v>
      </c>
      <c r="D34" s="629">
        <v>69511.009999999995</v>
      </c>
      <c r="E34" s="629">
        <v>69154.7</v>
      </c>
      <c r="F34" s="637">
        <f t="shared" si="0"/>
        <v>-356.30999999999767</v>
      </c>
      <c r="G34" s="432"/>
    </row>
    <row r="35" spans="1:7" ht="15.75" x14ac:dyDescent="0.25">
      <c r="A35" s="310">
        <v>557</v>
      </c>
      <c r="B35" s="200" t="s">
        <v>602</v>
      </c>
      <c r="C35" s="196" t="s">
        <v>603</v>
      </c>
      <c r="D35" s="629">
        <v>0</v>
      </c>
      <c r="E35" s="629">
        <v>0</v>
      </c>
      <c r="F35" s="637">
        <f t="shared" si="0"/>
        <v>0</v>
      </c>
    </row>
    <row r="36" spans="1:7" ht="15.75" x14ac:dyDescent="0.25">
      <c r="A36" s="310">
        <v>558</v>
      </c>
      <c r="B36" s="200" t="s">
        <v>604</v>
      </c>
      <c r="C36" s="196" t="s">
        <v>605</v>
      </c>
      <c r="D36" s="629">
        <v>0</v>
      </c>
      <c r="E36" s="629">
        <v>0</v>
      </c>
      <c r="F36" s="637">
        <f t="shared" si="0"/>
        <v>0</v>
      </c>
    </row>
    <row r="37" spans="1:7" ht="20.25" customHeight="1" x14ac:dyDescent="0.25">
      <c r="A37" s="310">
        <v>561</v>
      </c>
      <c r="B37" s="200" t="s">
        <v>607</v>
      </c>
      <c r="C37" s="196" t="s">
        <v>606</v>
      </c>
      <c r="D37" s="629">
        <v>0</v>
      </c>
      <c r="E37" s="629">
        <v>0</v>
      </c>
      <c r="F37" s="637">
        <f t="shared" si="0"/>
        <v>0</v>
      </c>
    </row>
    <row r="38" spans="1:7" ht="15.75" x14ac:dyDescent="0.25">
      <c r="A38" s="310">
        <v>562</v>
      </c>
      <c r="B38" s="200" t="s">
        <v>609</v>
      </c>
      <c r="C38" s="196" t="s">
        <v>608</v>
      </c>
      <c r="D38" s="629">
        <v>12291</v>
      </c>
      <c r="E38" s="629">
        <v>12699</v>
      </c>
      <c r="F38" s="637">
        <f t="shared" si="0"/>
        <v>408</v>
      </c>
    </row>
    <row r="39" spans="1:7" ht="15.75" x14ac:dyDescent="0.25">
      <c r="A39" s="310">
        <v>563</v>
      </c>
      <c r="B39" s="200" t="s">
        <v>611</v>
      </c>
      <c r="C39" s="196" t="s">
        <v>610</v>
      </c>
      <c r="D39" s="629">
        <v>0</v>
      </c>
      <c r="E39" s="629">
        <v>0</v>
      </c>
      <c r="F39" s="637">
        <f t="shared" si="0"/>
        <v>0</v>
      </c>
    </row>
    <row r="40" spans="1:7" ht="15.75" x14ac:dyDescent="0.25">
      <c r="A40" s="311">
        <v>565</v>
      </c>
      <c r="B40" s="316" t="s">
        <v>723</v>
      </c>
      <c r="C40" s="196" t="s">
        <v>612</v>
      </c>
      <c r="D40" s="630">
        <v>0</v>
      </c>
      <c r="E40" s="630">
        <v>0</v>
      </c>
      <c r="F40" s="637">
        <f t="shared" si="0"/>
        <v>0</v>
      </c>
    </row>
    <row r="41" spans="1:7" ht="16.5" thickBot="1" x14ac:dyDescent="0.3">
      <c r="A41" s="311">
        <v>567</v>
      </c>
      <c r="B41" s="201" t="s">
        <v>613</v>
      </c>
      <c r="C41" s="197" t="s">
        <v>614</v>
      </c>
      <c r="D41" s="630">
        <v>0</v>
      </c>
      <c r="E41" s="630">
        <v>0</v>
      </c>
      <c r="F41" s="638">
        <f t="shared" si="0"/>
        <v>0</v>
      </c>
    </row>
    <row r="42" spans="1:7" ht="24.75" customHeight="1" thickBot="1" x14ac:dyDescent="0.25">
      <c r="A42" s="884" t="s">
        <v>786</v>
      </c>
      <c r="B42" s="885"/>
      <c r="C42" s="307" t="s">
        <v>615</v>
      </c>
      <c r="D42" s="639">
        <f>SUM(D5:D41)</f>
        <v>1688955.1699999997</v>
      </c>
      <c r="E42" s="640">
        <f>SUM(E5:E41)</f>
        <v>1554788.5099999998</v>
      </c>
      <c r="F42" s="641">
        <f>SUM(F5:F41)</f>
        <v>-134166.66000000012</v>
      </c>
    </row>
    <row r="43" spans="1:7" x14ac:dyDescent="0.2">
      <c r="B43" s="186"/>
      <c r="C43" s="186"/>
      <c r="D43" s="186"/>
      <c r="E43" s="186"/>
    </row>
    <row r="46" spans="1:7" x14ac:dyDescent="0.2">
      <c r="F46" s="432"/>
    </row>
  </sheetData>
  <mergeCells count="3">
    <mergeCell ref="A2:F2"/>
    <mergeCell ref="A1:F1"/>
    <mergeCell ref="A42:B42"/>
  </mergeCells>
  <pageMargins left="0.39370078740157483" right="0.23622047244094491" top="0.59055118110236227" bottom="0.74803149606299213" header="0.31496062992125984" footer="0.31496062992125984"/>
  <pageSetup paperSize="9" scale="88"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sqref="A1:F1"/>
    </sheetView>
  </sheetViews>
  <sheetFormatPr defaultRowHeight="12.75" x14ac:dyDescent="0.2"/>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x14ac:dyDescent="0.2">
      <c r="A1" s="887" t="s">
        <v>534</v>
      </c>
      <c r="B1" s="888"/>
      <c r="C1" s="888"/>
      <c r="D1" s="888"/>
      <c r="E1" s="888"/>
      <c r="F1" s="889"/>
    </row>
    <row r="2" spans="1:6" ht="19.5" customHeight="1" x14ac:dyDescent="0.25">
      <c r="A2" s="886" t="s">
        <v>401</v>
      </c>
      <c r="B2" s="886"/>
      <c r="C2" s="886"/>
      <c r="D2" s="886"/>
      <c r="E2" s="886"/>
      <c r="F2" s="886"/>
    </row>
    <row r="3" spans="1:6" ht="42" customHeight="1" x14ac:dyDescent="0.2">
      <c r="A3" s="187" t="s">
        <v>412</v>
      </c>
      <c r="B3" s="188" t="s">
        <v>413</v>
      </c>
      <c r="C3" s="195" t="s">
        <v>536</v>
      </c>
      <c r="D3" s="188" t="s">
        <v>531</v>
      </c>
      <c r="E3" s="188" t="s">
        <v>532</v>
      </c>
      <c r="F3" s="188" t="s">
        <v>533</v>
      </c>
    </row>
    <row r="4" spans="1:6" ht="15.75" x14ac:dyDescent="0.25">
      <c r="A4" s="189" t="s">
        <v>414</v>
      </c>
      <c r="B4" s="189" t="s">
        <v>415</v>
      </c>
      <c r="C4" s="190"/>
      <c r="D4" s="190"/>
      <c r="E4" s="190"/>
      <c r="F4" s="190"/>
    </row>
    <row r="5" spans="1:6" ht="15.75" x14ac:dyDescent="0.25">
      <c r="A5" s="194" t="s">
        <v>416</v>
      </c>
      <c r="B5" s="189" t="s">
        <v>417</v>
      </c>
      <c r="C5" s="190"/>
      <c r="D5" s="190"/>
      <c r="E5" s="190"/>
      <c r="F5" s="190"/>
    </row>
    <row r="6" spans="1:6" ht="15.75" x14ac:dyDescent="0.25">
      <c r="A6" s="189" t="s">
        <v>418</v>
      </c>
      <c r="B6" s="189" t="s">
        <v>419</v>
      </c>
      <c r="C6" s="190"/>
      <c r="D6" s="190"/>
      <c r="E6" s="190"/>
      <c r="F6" s="190"/>
    </row>
    <row r="7" spans="1:6" ht="15.75" x14ac:dyDescent="0.25">
      <c r="A7" s="189" t="s">
        <v>420</v>
      </c>
      <c r="B7" s="189" t="s">
        <v>421</v>
      </c>
      <c r="C7" s="190"/>
      <c r="D7" s="190"/>
      <c r="E7" s="190"/>
      <c r="F7" s="190"/>
    </row>
    <row r="8" spans="1:6" ht="15.75" x14ac:dyDescent="0.25">
      <c r="A8" s="193" t="s">
        <v>535</v>
      </c>
      <c r="B8" s="189" t="s">
        <v>422</v>
      </c>
      <c r="C8" s="190"/>
      <c r="D8" s="190"/>
      <c r="E8" s="190"/>
      <c r="F8" s="190"/>
    </row>
    <row r="9" spans="1:6" ht="15.75" x14ac:dyDescent="0.25">
      <c r="A9" s="189" t="s">
        <v>423</v>
      </c>
      <c r="B9" s="189" t="s">
        <v>424</v>
      </c>
      <c r="C9" s="190"/>
      <c r="D9" s="190"/>
      <c r="E9" s="190"/>
      <c r="F9" s="190"/>
    </row>
    <row r="10" spans="1:6" ht="15.75" x14ac:dyDescent="0.25">
      <c r="A10" s="189" t="s">
        <v>425</v>
      </c>
      <c r="B10" s="189" t="s">
        <v>426</v>
      </c>
      <c r="C10" s="190"/>
      <c r="D10" s="190"/>
      <c r="E10" s="190"/>
      <c r="F10" s="190"/>
    </row>
    <row r="11" spans="1:6" ht="15.75" x14ac:dyDescent="0.25">
      <c r="A11" s="189" t="s">
        <v>427</v>
      </c>
      <c r="B11" s="189" t="s">
        <v>428</v>
      </c>
      <c r="C11" s="190"/>
      <c r="D11" s="190"/>
      <c r="E11" s="190"/>
      <c r="F11" s="190"/>
    </row>
    <row r="12" spans="1:6" ht="15.75" x14ac:dyDescent="0.25">
      <c r="A12" s="194" t="s">
        <v>429</v>
      </c>
      <c r="B12" s="189" t="s">
        <v>430</v>
      </c>
      <c r="C12" s="190"/>
      <c r="D12" s="190"/>
      <c r="E12" s="190"/>
      <c r="F12" s="190"/>
    </row>
    <row r="13" spans="1:6" ht="15.75" x14ac:dyDescent="0.25">
      <c r="A13" s="189" t="s">
        <v>431</v>
      </c>
      <c r="B13" s="189" t="s">
        <v>432</v>
      </c>
      <c r="C13" s="190"/>
      <c r="D13" s="190"/>
      <c r="E13" s="190"/>
      <c r="F13" s="190"/>
    </row>
    <row r="14" spans="1:6" ht="15.75" x14ac:dyDescent="0.25">
      <c r="A14" s="189" t="s">
        <v>433</v>
      </c>
      <c r="B14" s="189" t="s">
        <v>434</v>
      </c>
      <c r="C14" s="190"/>
      <c r="D14" s="190"/>
      <c r="E14" s="190"/>
      <c r="F14" s="190"/>
    </row>
    <row r="15" spans="1:6" ht="15.75" x14ac:dyDescent="0.25">
      <c r="A15" s="189" t="s">
        <v>435</v>
      </c>
      <c r="B15" s="189" t="s">
        <v>436</v>
      </c>
      <c r="C15" s="190"/>
      <c r="D15" s="190"/>
      <c r="E15" s="190"/>
      <c r="F15" s="190"/>
    </row>
    <row r="16" spans="1:6" ht="15.75" x14ac:dyDescent="0.25">
      <c r="A16" s="189" t="s">
        <v>437</v>
      </c>
      <c r="B16" s="189" t="s">
        <v>438</v>
      </c>
      <c r="C16" s="190"/>
      <c r="D16" s="190"/>
      <c r="E16" s="190"/>
      <c r="F16" s="190"/>
    </row>
    <row r="17" spans="1:6" ht="15.75" x14ac:dyDescent="0.25">
      <c r="A17" s="189" t="s">
        <v>439</v>
      </c>
      <c r="B17" s="189" t="s">
        <v>440</v>
      </c>
      <c r="C17" s="190"/>
      <c r="D17" s="190"/>
      <c r="E17" s="190"/>
      <c r="F17" s="190"/>
    </row>
    <row r="18" spans="1:6" ht="15.75" x14ac:dyDescent="0.25">
      <c r="A18" s="189" t="s">
        <v>441</v>
      </c>
      <c r="B18" s="189" t="s">
        <v>442</v>
      </c>
      <c r="C18" s="190"/>
      <c r="D18" s="190"/>
      <c r="E18" s="190"/>
      <c r="F18" s="190"/>
    </row>
    <row r="19" spans="1:6" ht="15.75" x14ac:dyDescent="0.25">
      <c r="A19" s="189" t="s">
        <v>443</v>
      </c>
      <c r="B19" s="189" t="s">
        <v>444</v>
      </c>
      <c r="C19" s="190"/>
      <c r="D19" s="190"/>
      <c r="E19" s="190"/>
      <c r="F19" s="190"/>
    </row>
    <row r="20" spans="1:6" ht="15.75" x14ac:dyDescent="0.25">
      <c r="A20" s="189" t="s">
        <v>445</v>
      </c>
      <c r="B20" s="189" t="s">
        <v>446</v>
      </c>
      <c r="C20" s="190"/>
      <c r="D20" s="190"/>
      <c r="E20" s="190"/>
      <c r="F20" s="190"/>
    </row>
    <row r="21" spans="1:6" ht="15.75" x14ac:dyDescent="0.25">
      <c r="A21" s="189" t="s">
        <v>447</v>
      </c>
      <c r="B21" s="189" t="s">
        <v>448</v>
      </c>
      <c r="C21" s="190"/>
      <c r="D21" s="190"/>
      <c r="E21" s="190"/>
      <c r="F21" s="190"/>
    </row>
    <row r="22" spans="1:6" ht="15.75" x14ac:dyDescent="0.25">
      <c r="A22" s="189" t="s">
        <v>449</v>
      </c>
      <c r="B22" s="189" t="s">
        <v>450</v>
      </c>
      <c r="C22" s="190"/>
      <c r="D22" s="190"/>
      <c r="E22" s="190"/>
      <c r="F22" s="190"/>
    </row>
    <row r="23" spans="1:6" ht="15.75" x14ac:dyDescent="0.25">
      <c r="A23" s="189" t="s">
        <v>451</v>
      </c>
      <c r="B23" s="189" t="s">
        <v>452</v>
      </c>
      <c r="C23" s="190"/>
      <c r="D23" s="190"/>
      <c r="E23" s="190"/>
      <c r="F23" s="190"/>
    </row>
    <row r="24" spans="1:6" ht="15.75" x14ac:dyDescent="0.25">
      <c r="A24" s="194" t="s">
        <v>453</v>
      </c>
      <c r="B24" s="189" t="s">
        <v>454</v>
      </c>
      <c r="C24" s="190"/>
      <c r="D24" s="190"/>
      <c r="E24" s="190"/>
      <c r="F24" s="190"/>
    </row>
    <row r="25" spans="1:6" ht="15.75" x14ac:dyDescent="0.25">
      <c r="A25" s="189" t="s">
        <v>455</v>
      </c>
      <c r="B25" s="189" t="s">
        <v>456</v>
      </c>
      <c r="C25" s="190"/>
      <c r="D25" s="190"/>
      <c r="E25" s="190"/>
      <c r="F25" s="190"/>
    </row>
    <row r="26" spans="1:6" ht="15.75" x14ac:dyDescent="0.25">
      <c r="A26" s="189" t="s">
        <v>457</v>
      </c>
      <c r="B26" s="189" t="s">
        <v>458</v>
      </c>
      <c r="C26" s="190"/>
      <c r="D26" s="190"/>
      <c r="E26" s="190"/>
      <c r="F26" s="190"/>
    </row>
    <row r="27" spans="1:6" ht="15.75" x14ac:dyDescent="0.25">
      <c r="A27" s="189" t="s">
        <v>459</v>
      </c>
      <c r="B27" s="189" t="s">
        <v>460</v>
      </c>
      <c r="C27" s="190"/>
      <c r="D27" s="190"/>
      <c r="E27" s="190"/>
      <c r="F27" s="190"/>
    </row>
    <row r="28" spans="1:6" ht="15.75" x14ac:dyDescent="0.25">
      <c r="A28" s="189" t="s">
        <v>461</v>
      </c>
      <c r="B28" s="189" t="s">
        <v>462</v>
      </c>
      <c r="C28" s="190"/>
      <c r="D28" s="190"/>
      <c r="E28" s="190"/>
      <c r="F28" s="190"/>
    </row>
    <row r="29" spans="1:6" ht="15.75" x14ac:dyDescent="0.25">
      <c r="A29" s="189" t="s">
        <v>463</v>
      </c>
      <c r="B29" s="189" t="s">
        <v>464</v>
      </c>
      <c r="C29" s="190"/>
      <c r="D29" s="190"/>
      <c r="E29" s="190"/>
      <c r="F29" s="190"/>
    </row>
    <row r="30" spans="1:6" ht="15.75" x14ac:dyDescent="0.25">
      <c r="A30" s="189" t="s">
        <v>465</v>
      </c>
      <c r="B30" s="189" t="s">
        <v>466</v>
      </c>
      <c r="C30" s="190"/>
      <c r="D30" s="190"/>
      <c r="E30" s="190"/>
      <c r="F30" s="190"/>
    </row>
    <row r="31" spans="1:6" ht="15.75" x14ac:dyDescent="0.25">
      <c r="A31" s="189" t="s">
        <v>467</v>
      </c>
      <c r="B31" s="189" t="s">
        <v>468</v>
      </c>
      <c r="C31" s="190"/>
      <c r="D31" s="190"/>
      <c r="E31" s="190"/>
      <c r="F31" s="190"/>
    </row>
    <row r="32" spans="1:6" ht="15.75" x14ac:dyDescent="0.25">
      <c r="A32" s="189" t="s">
        <v>469</v>
      </c>
      <c r="B32" s="189" t="s">
        <v>470</v>
      </c>
      <c r="C32" s="190"/>
      <c r="D32" s="190"/>
      <c r="E32" s="190"/>
      <c r="F32" s="190"/>
    </row>
    <row r="33" spans="1:6" ht="15.75" x14ac:dyDescent="0.25">
      <c r="A33" s="194" t="s">
        <v>471</v>
      </c>
      <c r="B33" s="189" t="s">
        <v>472</v>
      </c>
      <c r="C33" s="190"/>
      <c r="D33" s="190"/>
      <c r="E33" s="190"/>
      <c r="F33" s="190"/>
    </row>
    <row r="34" spans="1:6" ht="15.75" x14ac:dyDescent="0.25">
      <c r="A34" s="189" t="s">
        <v>473</v>
      </c>
      <c r="B34" s="189" t="s">
        <v>474</v>
      </c>
      <c r="C34" s="190"/>
      <c r="D34" s="190"/>
      <c r="E34" s="190"/>
      <c r="F34" s="190"/>
    </row>
    <row r="35" spans="1:6" ht="15.75" x14ac:dyDescent="0.25">
      <c r="A35" s="189" t="s">
        <v>475</v>
      </c>
      <c r="B35" s="189" t="s">
        <v>476</v>
      </c>
      <c r="C35" s="190"/>
      <c r="D35" s="190"/>
      <c r="E35" s="190"/>
      <c r="F35" s="190"/>
    </row>
    <row r="36" spans="1:6" ht="15.75" x14ac:dyDescent="0.25">
      <c r="A36" s="189" t="s">
        <v>477</v>
      </c>
      <c r="B36" s="189" t="s">
        <v>478</v>
      </c>
      <c r="C36" s="190"/>
      <c r="D36" s="190"/>
      <c r="E36" s="190"/>
      <c r="F36" s="190"/>
    </row>
    <row r="37" spans="1:6" ht="15.75" x14ac:dyDescent="0.25">
      <c r="A37" s="189" t="s">
        <v>479</v>
      </c>
      <c r="B37" s="189" t="s">
        <v>480</v>
      </c>
      <c r="C37" s="190"/>
      <c r="D37" s="190"/>
      <c r="E37" s="190"/>
      <c r="F37" s="190"/>
    </row>
    <row r="38" spans="1:6" ht="15.75" x14ac:dyDescent="0.25">
      <c r="A38" s="189" t="s">
        <v>481</v>
      </c>
      <c r="B38" s="189" t="s">
        <v>482</v>
      </c>
      <c r="C38" s="190"/>
      <c r="D38" s="190"/>
      <c r="E38" s="190"/>
      <c r="F38" s="190"/>
    </row>
    <row r="39" spans="1:6" ht="15.75" x14ac:dyDescent="0.25">
      <c r="A39" s="189" t="s">
        <v>483</v>
      </c>
      <c r="B39" s="189" t="s">
        <v>484</v>
      </c>
      <c r="C39" s="190"/>
      <c r="D39" s="190"/>
      <c r="E39" s="190"/>
      <c r="F39" s="190"/>
    </row>
    <row r="40" spans="1:6" ht="15.75" x14ac:dyDescent="0.25">
      <c r="A40" s="194" t="s">
        <v>485</v>
      </c>
      <c r="B40" s="189" t="s">
        <v>486</v>
      </c>
      <c r="C40" s="190"/>
      <c r="D40" s="190"/>
      <c r="E40" s="190"/>
      <c r="F40" s="190"/>
    </row>
    <row r="41" spans="1:6" ht="15.75" x14ac:dyDescent="0.25">
      <c r="A41" s="189" t="s">
        <v>487</v>
      </c>
      <c r="B41" s="189" t="s">
        <v>488</v>
      </c>
      <c r="C41" s="190"/>
      <c r="D41" s="190"/>
      <c r="E41" s="190"/>
      <c r="F41" s="190"/>
    </row>
    <row r="42" spans="1:6" ht="15.75" x14ac:dyDescent="0.25">
      <c r="A42" s="189" t="s">
        <v>489</v>
      </c>
      <c r="B42" s="189" t="s">
        <v>490</v>
      </c>
      <c r="C42" s="190"/>
      <c r="D42" s="190"/>
      <c r="E42" s="190"/>
      <c r="F42" s="190"/>
    </row>
    <row r="43" spans="1:6" ht="15.75" x14ac:dyDescent="0.25">
      <c r="A43" s="189" t="s">
        <v>491</v>
      </c>
      <c r="B43" s="189" t="s">
        <v>492</v>
      </c>
      <c r="C43" s="190"/>
      <c r="D43" s="190"/>
      <c r="E43" s="190"/>
      <c r="F43" s="190"/>
    </row>
    <row r="44" spans="1:6" ht="15.75" x14ac:dyDescent="0.25">
      <c r="A44" s="189" t="s">
        <v>493</v>
      </c>
      <c r="B44" s="189" t="s">
        <v>494</v>
      </c>
      <c r="C44" s="190"/>
      <c r="D44" s="190"/>
      <c r="E44" s="190"/>
      <c r="F44" s="190"/>
    </row>
    <row r="45" spans="1:6" ht="15.75" x14ac:dyDescent="0.25">
      <c r="A45" s="194" t="s">
        <v>495</v>
      </c>
      <c r="B45" s="189" t="s">
        <v>496</v>
      </c>
      <c r="C45" s="190"/>
      <c r="D45" s="190"/>
      <c r="E45" s="190"/>
      <c r="F45" s="190"/>
    </row>
    <row r="46" spans="1:6" ht="15.75" x14ac:dyDescent="0.25">
      <c r="A46" s="189" t="s">
        <v>497</v>
      </c>
      <c r="B46" s="189" t="s">
        <v>498</v>
      </c>
      <c r="C46" s="190"/>
      <c r="D46" s="190"/>
      <c r="E46" s="190"/>
      <c r="F46" s="190"/>
    </row>
    <row r="47" spans="1:6" ht="15.75" x14ac:dyDescent="0.25">
      <c r="A47" s="189" t="s">
        <v>489</v>
      </c>
      <c r="B47" s="189" t="s">
        <v>499</v>
      </c>
      <c r="C47" s="190"/>
      <c r="D47" s="190"/>
      <c r="E47" s="190"/>
      <c r="F47" s="190"/>
    </row>
    <row r="48" spans="1:6" ht="15.75" x14ac:dyDescent="0.25">
      <c r="A48" s="189" t="s">
        <v>500</v>
      </c>
      <c r="B48" s="189" t="s">
        <v>501</v>
      </c>
      <c r="C48" s="190"/>
      <c r="D48" s="190"/>
      <c r="E48" s="190"/>
      <c r="F48" s="190"/>
    </row>
    <row r="49" spans="1:6" ht="15.75" x14ac:dyDescent="0.25">
      <c r="A49" s="189" t="s">
        <v>502</v>
      </c>
      <c r="B49" s="189" t="s">
        <v>503</v>
      </c>
      <c r="C49" s="190"/>
      <c r="D49" s="190"/>
      <c r="E49" s="190"/>
      <c r="F49" s="190"/>
    </row>
    <row r="50" spans="1:6" ht="15.75" x14ac:dyDescent="0.25">
      <c r="A50" s="189" t="s">
        <v>504</v>
      </c>
      <c r="B50" s="189" t="s">
        <v>505</v>
      </c>
      <c r="C50" s="190"/>
      <c r="D50" s="190"/>
      <c r="E50" s="190"/>
      <c r="F50" s="190"/>
    </row>
    <row r="51" spans="1:6" ht="15.75" x14ac:dyDescent="0.25">
      <c r="A51" s="189" t="s">
        <v>491</v>
      </c>
      <c r="B51" s="189" t="s">
        <v>506</v>
      </c>
      <c r="C51" s="190"/>
      <c r="D51" s="190"/>
      <c r="E51" s="190"/>
      <c r="F51" s="190"/>
    </row>
    <row r="52" spans="1:6" ht="15.75" x14ac:dyDescent="0.25">
      <c r="A52" s="189" t="s">
        <v>507</v>
      </c>
      <c r="B52" s="189" t="s">
        <v>508</v>
      </c>
      <c r="C52" s="190"/>
      <c r="D52" s="190"/>
      <c r="E52" s="190"/>
      <c r="F52" s="190"/>
    </row>
    <row r="53" spans="1:6" ht="15.75" x14ac:dyDescent="0.25">
      <c r="A53" s="189" t="s">
        <v>493</v>
      </c>
      <c r="B53" s="189" t="s">
        <v>509</v>
      </c>
      <c r="C53" s="190"/>
      <c r="D53" s="190"/>
      <c r="E53" s="190"/>
      <c r="F53" s="190"/>
    </row>
    <row r="54" spans="1:6" ht="15.75" x14ac:dyDescent="0.25">
      <c r="A54" s="194" t="s">
        <v>510</v>
      </c>
      <c r="B54" s="189" t="s">
        <v>511</v>
      </c>
      <c r="C54" s="190"/>
      <c r="D54" s="190"/>
      <c r="E54" s="190"/>
      <c r="F54" s="190"/>
    </row>
    <row r="55" spans="1:6" ht="15.75" x14ac:dyDescent="0.25">
      <c r="A55" s="189" t="s">
        <v>512</v>
      </c>
      <c r="B55" s="189" t="s">
        <v>513</v>
      </c>
      <c r="C55" s="190"/>
      <c r="D55" s="190"/>
      <c r="E55" s="190"/>
      <c r="F55" s="190"/>
    </row>
    <row r="56" spans="1:6" ht="15.75" x14ac:dyDescent="0.25">
      <c r="A56" s="189" t="s">
        <v>514</v>
      </c>
      <c r="B56" s="189" t="s">
        <v>515</v>
      </c>
      <c r="C56" s="190"/>
      <c r="D56" s="190"/>
      <c r="E56" s="190"/>
      <c r="F56" s="190"/>
    </row>
    <row r="57" spans="1:6" ht="15.75" x14ac:dyDescent="0.25">
      <c r="A57" s="189" t="s">
        <v>516</v>
      </c>
      <c r="B57" s="189" t="s">
        <v>517</v>
      </c>
      <c r="C57" s="190"/>
      <c r="D57" s="190"/>
      <c r="E57" s="190"/>
      <c r="F57" s="190"/>
    </row>
    <row r="58" spans="1:6" ht="15.75" x14ac:dyDescent="0.25">
      <c r="A58" s="189" t="s">
        <v>518</v>
      </c>
      <c r="B58" s="189" t="s">
        <v>519</v>
      </c>
      <c r="C58" s="190"/>
      <c r="D58" s="190"/>
      <c r="E58" s="190"/>
      <c r="F58" s="190"/>
    </row>
    <row r="59" spans="1:6" ht="15.75" x14ac:dyDescent="0.25">
      <c r="A59" s="189" t="s">
        <v>520</v>
      </c>
      <c r="B59" s="189" t="s">
        <v>521</v>
      </c>
      <c r="C59" s="190"/>
      <c r="D59" s="190"/>
      <c r="E59" s="190"/>
      <c r="F59" s="190"/>
    </row>
    <row r="60" spans="1:6" ht="15.75" x14ac:dyDescent="0.25">
      <c r="A60" s="189" t="s">
        <v>522</v>
      </c>
      <c r="B60" s="189" t="s">
        <v>523</v>
      </c>
      <c r="C60" s="190"/>
      <c r="D60" s="190"/>
      <c r="E60" s="190"/>
      <c r="F60" s="190"/>
    </row>
    <row r="61" spans="1:6" ht="15.75" x14ac:dyDescent="0.25">
      <c r="A61" s="194" t="s">
        <v>524</v>
      </c>
      <c r="B61" s="189" t="s">
        <v>525</v>
      </c>
      <c r="C61" s="190"/>
      <c r="D61" s="190"/>
      <c r="E61" s="190"/>
      <c r="F61" s="190"/>
    </row>
    <row r="62" spans="1:6" ht="15.75" x14ac:dyDescent="0.25">
      <c r="A62" s="189" t="s">
        <v>526</v>
      </c>
      <c r="B62" s="189" t="s">
        <v>527</v>
      </c>
      <c r="C62" s="190"/>
      <c r="D62" s="190"/>
      <c r="E62" s="190"/>
      <c r="F62" s="190"/>
    </row>
    <row r="63" spans="1:6" ht="15.75" x14ac:dyDescent="0.25">
      <c r="A63" s="189" t="s">
        <v>528</v>
      </c>
      <c r="B63" s="189" t="s">
        <v>529</v>
      </c>
      <c r="C63" s="190"/>
      <c r="D63" s="190"/>
      <c r="E63" s="190"/>
      <c r="F63" s="190"/>
    </row>
    <row r="64" spans="1:6" ht="15.75" x14ac:dyDescent="0.25">
      <c r="A64" s="191" t="s">
        <v>530</v>
      </c>
      <c r="B64" s="192"/>
      <c r="C64" s="190"/>
      <c r="D64" s="190"/>
      <c r="E64" s="190"/>
      <c r="F64" s="190"/>
    </row>
    <row r="65" spans="1:6" ht="15.75" x14ac:dyDescent="0.25">
      <c r="A65" s="94"/>
      <c r="B65" s="94"/>
      <c r="C65" s="94"/>
      <c r="D65" s="94"/>
      <c r="E65" s="94"/>
      <c r="F65" s="94"/>
    </row>
    <row r="66" spans="1:6" ht="15.75" x14ac:dyDescent="0.25">
      <c r="A66" s="94"/>
      <c r="B66" s="94"/>
      <c r="C66" s="94"/>
      <c r="D66" s="94"/>
      <c r="E66" s="94"/>
      <c r="F66" s="94"/>
    </row>
    <row r="67" spans="1:6" ht="15.75" x14ac:dyDescent="0.25">
      <c r="A67" s="94"/>
      <c r="B67" s="94"/>
      <c r="C67" s="94"/>
      <c r="D67" s="94"/>
      <c r="E67" s="94"/>
      <c r="F67" s="94"/>
    </row>
  </sheetData>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09021EF4742B343A1D85F8700228882" ma:contentTypeVersion="0" ma:contentTypeDescription="Umožňuje vytvoriť nový dokument." ma:contentTypeScope="" ma:versionID="d5ce656bb9126b90eba25d1deb3ab1ba">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69B052-6B58-40C2-8603-8925FD48797D}">
  <ds:schemaRefs>
    <ds:schemaRef ds:uri="http://schemas.microsoft.com/sharepoint/v3/contenttype/forms"/>
  </ds:schemaRefs>
</ds:datastoreItem>
</file>

<file path=customXml/itemProps2.xml><?xml version="1.0" encoding="utf-8"?>
<ds:datastoreItem xmlns:ds="http://schemas.openxmlformats.org/officeDocument/2006/customXml" ds:itemID="{E4C4697A-4BC5-4925-A0CC-1EECB6356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78802F3-CAF1-414B-986B-3ACC0176C017}">
  <ds:schemaRefs>
    <ds:schemaRef ds:uri="http://schemas.microsoft.com/office/2006/metadata/properties"/>
    <ds:schemaRef ds:uri="http://purl.org/dc/terms/"/>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28</vt:i4>
      </vt:variant>
      <vt:variant>
        <vt:lpstr>Pomenované rozsahy</vt:lpstr>
      </vt:variant>
      <vt:variant>
        <vt:i4>24</vt:i4>
      </vt:variant>
    </vt:vector>
  </HeadingPairs>
  <TitlesOfParts>
    <vt:vector size="52" baseType="lpstr">
      <vt:lpstr>Obsah</vt:lpstr>
      <vt:lpstr>zmeny</vt:lpstr>
      <vt:lpstr>Vysvetlivky</vt:lpstr>
      <vt:lpstr>Súvzťažnosti</vt:lpstr>
      <vt:lpstr>Kódy z CRŠ</vt:lpstr>
      <vt:lpstr>T1-Dotácie podľa DZ</vt:lpstr>
      <vt:lpstr>T2-Ostatné dot mimo MŠ SR</vt:lpstr>
      <vt:lpstr>T3-Výnosy</vt:lpstr>
      <vt:lpstr>T4-Výnosy zo školného</vt:lpstr>
      <vt:lpstr>T5 - Analýza nákladov</vt:lpstr>
      <vt:lpstr>T6-Zamestnanci_a_mzdy</vt:lpstr>
      <vt:lpstr>T6a-Zamestnanci_a_mzdy (ženy)</vt:lpstr>
      <vt:lpstr>T7_Doktorandi </vt:lpstr>
      <vt:lpstr>T8-Soc_štipendiá</vt:lpstr>
      <vt:lpstr>T9_ŠD </vt:lpstr>
      <vt:lpstr>T10-ŠJ </vt:lpstr>
      <vt:lpstr>T11-Zdroje KV</vt:lpstr>
      <vt:lpstr>T12-KV</vt:lpstr>
      <vt:lpstr>T13-Fondy</vt:lpstr>
      <vt:lpstr>T16 - Štruktúra hotovosti</vt:lpstr>
      <vt:lpstr>T17-Dotácie zo ŠF EU</vt:lpstr>
      <vt:lpstr>T18-Ostatné dotacie z kap MŠ SR</vt:lpstr>
      <vt:lpstr>T19-Štip_ z vlastných </vt:lpstr>
      <vt:lpstr>T20_motivačné štipendiá_nová</vt:lpstr>
      <vt:lpstr>T21-štruktúra_384</vt:lpstr>
      <vt:lpstr>T22_Výnosy_soc_oblasť</vt:lpstr>
      <vt:lpstr>T23_Náklady_soc_oblasť</vt:lpstr>
      <vt:lpstr>T24__Aktíva</vt:lpstr>
      <vt:lpstr>Obsah!Oblasť_tlače</vt:lpstr>
      <vt:lpstr>Súvzťažnosti!Oblasť_tlače</vt:lpstr>
      <vt:lpstr>'T10-ŠJ '!Oblasť_tlače</vt:lpstr>
      <vt:lpstr>'T11-Zdroje KV'!Oblasť_tlače</vt:lpstr>
      <vt:lpstr>'T12-KV'!Oblasť_tlače</vt:lpstr>
      <vt:lpstr>'T13-Fondy'!Oblasť_tlače</vt:lpstr>
      <vt:lpstr>'T16 - Štruktúra hotovosti'!Oblasť_tlače</vt:lpstr>
      <vt:lpstr>'T17-Dotácie zo ŠF EU'!Oblasť_tlače</vt:lpstr>
      <vt:lpstr>'T18-Ostatné dotacie z kap MŠ SR'!Oblasť_tlače</vt:lpstr>
      <vt:lpstr>'T19-Štip_ z vlastných '!Oblasť_tlače</vt:lpstr>
      <vt:lpstr>'T1-Dotácie podľa DZ'!Oblasť_tlače</vt:lpstr>
      <vt:lpstr>'T20_motivačné štipendiá_nová'!Oblasť_tlače</vt:lpstr>
      <vt:lpstr>'T21-štruktúra_384'!Oblasť_tlače</vt:lpstr>
      <vt:lpstr>T22_Výnosy_soc_oblasť!Oblasť_tlače</vt:lpstr>
      <vt:lpstr>T23_Náklady_soc_oblasť!Oblasť_tlače</vt:lpstr>
      <vt:lpstr>'T3-Výnosy'!Oblasť_tlače</vt:lpstr>
      <vt:lpstr>'T4-Výnosy zo školného'!Oblasť_tlače</vt:lpstr>
      <vt:lpstr>'T5 - Analýza nákladov'!Oblasť_tlače</vt:lpstr>
      <vt:lpstr>'T6a-Zamestnanci_a_mzdy (ženy)'!Oblasť_tlače</vt:lpstr>
      <vt:lpstr>'T6-Zamestnanci_a_mzdy'!Oblasť_tlače</vt:lpstr>
      <vt:lpstr>'T7_Doktorandi '!Oblasť_tlače</vt:lpstr>
      <vt:lpstr>'T8-Soc_štipendiá'!Oblasť_tlače</vt:lpstr>
      <vt:lpstr>'T9_ŠD '!Oblasť_tlače</vt:lpstr>
      <vt:lpstr>Vysvetlivky!Oblasť_tlače</vt:lpstr>
    </vt:vector>
  </TitlesOfParts>
  <Company>MSSR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creator>Viest</dc:creator>
  <cp:lastModifiedBy>Zuzana Koprdová</cp:lastModifiedBy>
  <cp:lastPrinted>2017-05-16T11:53:59Z</cp:lastPrinted>
  <dcterms:created xsi:type="dcterms:W3CDTF">2002-06-05T18:53:25Z</dcterms:created>
  <dcterms:modified xsi:type="dcterms:W3CDTF">2017-05-16T11:54:03Z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0x010100909021EF4742B343A1D85F8700228882</vt:lpwstr>
  </property>
</Properties>
</file>