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570" windowHeight="10215" activeTab="1"/>
  </bookViews>
  <sheets>
    <sheet name="Rekapitulácia stavby" sheetId="1" r:id="rId1"/>
    <sheet name="1 - Stavebné úpravy" sheetId="2" r:id="rId2"/>
    <sheet name="2 - Vnútorná zdravotechnika" sheetId="3" r:id="rId3"/>
    <sheet name="3 - Elektroinštalácia" sheetId="4" r:id="rId4"/>
    <sheet name="4 - Štrukturovaná kabeláž" sheetId="5" r:id="rId5"/>
    <sheet name="5 - Systém kontroly vstupu" sheetId="6" r:id="rId6"/>
  </sheets>
  <definedNames>
    <definedName name="_xlnm.Print_Titles" localSheetId="1">'1 - Stavebné úpravy'!$130:$130</definedName>
    <definedName name="_xlnm.Print_Titles" localSheetId="2">'2 - Vnútorná zdravotechnika'!$124:$124</definedName>
    <definedName name="_xlnm.Print_Titles" localSheetId="3">'3 - Elektroinštalácia'!$120:$120</definedName>
    <definedName name="_xlnm.Print_Titles" localSheetId="4">'4 - Štrukturovaná kabeláž'!$119:$119</definedName>
    <definedName name="_xlnm.Print_Titles" localSheetId="5">'5 - Systém kontroly vstupu'!$119:$119</definedName>
    <definedName name="_xlnm.Print_Titles" localSheetId="0">'Rekapitulácia stavby'!$85:$85</definedName>
    <definedName name="_xlnm.Print_Area" localSheetId="1">'1 - Stavebné úpravy'!$C$4:$Q$70,'1 - Stavebné úpravy'!$C$76:$Q$114,'1 - Stavebné úpravy'!$C$120:$Q$270</definedName>
    <definedName name="_xlnm.Print_Area" localSheetId="2">'2 - Vnútorná zdravotechnika'!$C$4:$Q$70,'2 - Vnútorná zdravotechnika'!$C$76:$Q$108,'2 - Vnútorná zdravotechnika'!$C$114:$Q$186</definedName>
    <definedName name="_xlnm.Print_Area" localSheetId="3">'3 - Elektroinštalácia'!$C$4:$Q$70,'3 - Elektroinštalácia'!$C$76:$Q$104,'3 - Elektroinštalácia'!$C$110:$Q$229</definedName>
    <definedName name="_xlnm.Print_Area" localSheetId="4">'4 - Štrukturovaná kabeláž'!$C$4:$Q$70,'4 - Štrukturovaná kabeláž'!$C$76:$Q$103,'4 - Štrukturovaná kabeláž'!$C$109:$Q$218</definedName>
    <definedName name="_xlnm.Print_Area" localSheetId="5">'5 - Systém kontroly vstupu'!$C$4:$Q$70,'5 - Systém kontroly vstupu'!$C$76:$Q$103,'5 - Systém kontroly vstupu'!$C$109:$Q$167</definedName>
    <definedName name="_xlnm.Print_Area" localSheetId="0">'Rekapitulácia stavby'!$C$4:$AP$70,'Rekapitulácia stavby'!$C$76:$AP$100</definedName>
  </definedNames>
  <calcPr calcId="145621"/>
</workbook>
</file>

<file path=xl/calcChain.xml><?xml version="1.0" encoding="utf-8"?>
<calcChain xmlns="http://schemas.openxmlformats.org/spreadsheetml/2006/main">
  <c r="AY92" i="1" l="1"/>
  <c r="AX92" i="1"/>
  <c r="BI167" i="6"/>
  <c r="BH167" i="6"/>
  <c r="BG167" i="6"/>
  <c r="BE167" i="6"/>
  <c r="BK167" i="6"/>
  <c r="N167" i="6" s="1"/>
  <c r="BF167" i="6" s="1"/>
  <c r="BI166" i="6"/>
  <c r="BH166" i="6"/>
  <c r="BG166" i="6"/>
  <c r="BE166" i="6"/>
  <c r="BK166" i="6"/>
  <c r="N166" i="6" s="1"/>
  <c r="BF166" i="6" s="1"/>
  <c r="BI165" i="6"/>
  <c r="BH165" i="6"/>
  <c r="BG165" i="6"/>
  <c r="BE165" i="6"/>
  <c r="N165" i="6"/>
  <c r="BF165" i="6" s="1"/>
  <c r="BK165" i="6"/>
  <c r="BI164" i="6"/>
  <c r="BH164" i="6"/>
  <c r="BG164" i="6"/>
  <c r="BE164" i="6"/>
  <c r="BK164" i="6"/>
  <c r="N164" i="6" s="1"/>
  <c r="BF164" i="6" s="1"/>
  <c r="BI163" i="6"/>
  <c r="BH163" i="6"/>
  <c r="BG163" i="6"/>
  <c r="BE163" i="6"/>
  <c r="BK163" i="6"/>
  <c r="BK162" i="6" s="1"/>
  <c r="N162" i="6" s="1"/>
  <c r="N93" i="6" s="1"/>
  <c r="BI161" i="6"/>
  <c r="BH161" i="6"/>
  <c r="BG161" i="6"/>
  <c r="BE161" i="6"/>
  <c r="AA161" i="6"/>
  <c r="Y161" i="6"/>
  <c r="W161" i="6"/>
  <c r="BK161" i="6"/>
  <c r="N161" i="6"/>
  <c r="BF161" i="6" s="1"/>
  <c r="BI160" i="6"/>
  <c r="BH160" i="6"/>
  <c r="BG160" i="6"/>
  <c r="BF160" i="6"/>
  <c r="BE160" i="6"/>
  <c r="AA160" i="6"/>
  <c r="Y160" i="6"/>
  <c r="W160" i="6"/>
  <c r="BK160" i="6"/>
  <c r="N160" i="6"/>
  <c r="BI159" i="6"/>
  <c r="BH159" i="6"/>
  <c r="BG159" i="6"/>
  <c r="BE159" i="6"/>
  <c r="AA159" i="6"/>
  <c r="Y159" i="6"/>
  <c r="W159" i="6"/>
  <c r="BK159" i="6"/>
  <c r="N159" i="6"/>
  <c r="BF159" i="6" s="1"/>
  <c r="BI158" i="6"/>
  <c r="BH158" i="6"/>
  <c r="BG158" i="6"/>
  <c r="BF158" i="6"/>
  <c r="BE158" i="6"/>
  <c r="AA158" i="6"/>
  <c r="Y158" i="6"/>
  <c r="W158" i="6"/>
  <c r="BK158" i="6"/>
  <c r="N158" i="6"/>
  <c r="BI157" i="6"/>
  <c r="BH157" i="6"/>
  <c r="BG157" i="6"/>
  <c r="BE157" i="6"/>
  <c r="AA157" i="6"/>
  <c r="Y157" i="6"/>
  <c r="W157" i="6"/>
  <c r="BK157" i="6"/>
  <c r="N157" i="6"/>
  <c r="BF157" i="6" s="1"/>
  <c r="BI156" i="6"/>
  <c r="BH156" i="6"/>
  <c r="BG156" i="6"/>
  <c r="BF156" i="6"/>
  <c r="BE156" i="6"/>
  <c r="AA156" i="6"/>
  <c r="Y156" i="6"/>
  <c r="W156" i="6"/>
  <c r="BK156" i="6"/>
  <c r="N156" i="6"/>
  <c r="BI155" i="6"/>
  <c r="BH155" i="6"/>
  <c r="BG155" i="6"/>
  <c r="BE155" i="6"/>
  <c r="AA155" i="6"/>
  <c r="Y155" i="6"/>
  <c r="W155" i="6"/>
  <c r="BK155" i="6"/>
  <c r="N155" i="6"/>
  <c r="BF155" i="6" s="1"/>
  <c r="BI154" i="6"/>
  <c r="BH154" i="6"/>
  <c r="BG154" i="6"/>
  <c r="BF154" i="6"/>
  <c r="BE154" i="6"/>
  <c r="AA154" i="6"/>
  <c r="Y154" i="6"/>
  <c r="W154" i="6"/>
  <c r="BK154" i="6"/>
  <c r="N154" i="6"/>
  <c r="BI153" i="6"/>
  <c r="BH153" i="6"/>
  <c r="BG153" i="6"/>
  <c r="BE153" i="6"/>
  <c r="AA153" i="6"/>
  <c r="Y153" i="6"/>
  <c r="W153" i="6"/>
  <c r="BK153" i="6"/>
  <c r="N153" i="6"/>
  <c r="BF153" i="6" s="1"/>
  <c r="BI152" i="6"/>
  <c r="BH152" i="6"/>
  <c r="BG152" i="6"/>
  <c r="BF152" i="6"/>
  <c r="BE152" i="6"/>
  <c r="AA152" i="6"/>
  <c r="Y152" i="6"/>
  <c r="W152" i="6"/>
  <c r="BK152" i="6"/>
  <c r="N152" i="6"/>
  <c r="BI151" i="6"/>
  <c r="BH151" i="6"/>
  <c r="BG151" i="6"/>
  <c r="BE151" i="6"/>
  <c r="AA151" i="6"/>
  <c r="Y151" i="6"/>
  <c r="W151" i="6"/>
  <c r="BK151" i="6"/>
  <c r="N151" i="6"/>
  <c r="BF151" i="6" s="1"/>
  <c r="BI150" i="6"/>
  <c r="BH150" i="6"/>
  <c r="BG150" i="6"/>
  <c r="BF150" i="6"/>
  <c r="BE150" i="6"/>
  <c r="AA150" i="6"/>
  <c r="Y150" i="6"/>
  <c r="W150" i="6"/>
  <c r="BK150" i="6"/>
  <c r="N150" i="6"/>
  <c r="BI149" i="6"/>
  <c r="BH149" i="6"/>
  <c r="BG149" i="6"/>
  <c r="BE149" i="6"/>
  <c r="AA149" i="6"/>
  <c r="Y149" i="6"/>
  <c r="W149" i="6"/>
  <c r="BK149" i="6"/>
  <c r="N149" i="6"/>
  <c r="BF149" i="6" s="1"/>
  <c r="BI148" i="6"/>
  <c r="BH148" i="6"/>
  <c r="BG148" i="6"/>
  <c r="BF148" i="6"/>
  <c r="BE148" i="6"/>
  <c r="AA148" i="6"/>
  <c r="Y148" i="6"/>
  <c r="W148" i="6"/>
  <c r="BK148" i="6"/>
  <c r="N148" i="6"/>
  <c r="BI147" i="6"/>
  <c r="BH147" i="6"/>
  <c r="BG147" i="6"/>
  <c r="BE147" i="6"/>
  <c r="AA147" i="6"/>
  <c r="Y147" i="6"/>
  <c r="W147" i="6"/>
  <c r="BK147" i="6"/>
  <c r="N147" i="6"/>
  <c r="BF147" i="6" s="1"/>
  <c r="BI146" i="6"/>
  <c r="BH146" i="6"/>
  <c r="BG146" i="6"/>
  <c r="BF146" i="6"/>
  <c r="BE146" i="6"/>
  <c r="AA146" i="6"/>
  <c r="Y146" i="6"/>
  <c r="W146" i="6"/>
  <c r="BK146" i="6"/>
  <c r="N146" i="6"/>
  <c r="BI145" i="6"/>
  <c r="BH145" i="6"/>
  <c r="BG145" i="6"/>
  <c r="BE145" i="6"/>
  <c r="AA145" i="6"/>
  <c r="Y145" i="6"/>
  <c r="W145" i="6"/>
  <c r="BK145" i="6"/>
  <c r="N145" i="6"/>
  <c r="BF145" i="6" s="1"/>
  <c r="BI144" i="6"/>
  <c r="BH144" i="6"/>
  <c r="BG144" i="6"/>
  <c r="BF144" i="6"/>
  <c r="BE144" i="6"/>
  <c r="AA144" i="6"/>
  <c r="Y144" i="6"/>
  <c r="W144" i="6"/>
  <c r="BK144" i="6"/>
  <c r="N144" i="6"/>
  <c r="BI143" i="6"/>
  <c r="BH143" i="6"/>
  <c r="BG143" i="6"/>
  <c r="BE143" i="6"/>
  <c r="AA143" i="6"/>
  <c r="Y143" i="6"/>
  <c r="W143" i="6"/>
  <c r="BK143" i="6"/>
  <c r="N143" i="6"/>
  <c r="BF143" i="6" s="1"/>
  <c r="BI142" i="6"/>
  <c r="BH142" i="6"/>
  <c r="BG142" i="6"/>
  <c r="BF142" i="6"/>
  <c r="BE142" i="6"/>
  <c r="AA142" i="6"/>
  <c r="Y142" i="6"/>
  <c r="W142" i="6"/>
  <c r="BK142" i="6"/>
  <c r="N142" i="6"/>
  <c r="BI141" i="6"/>
  <c r="BH141" i="6"/>
  <c r="BG141" i="6"/>
  <c r="BE141" i="6"/>
  <c r="AA141" i="6"/>
  <c r="Y141" i="6"/>
  <c r="W141" i="6"/>
  <c r="BK141" i="6"/>
  <c r="N141" i="6"/>
  <c r="BF141" i="6" s="1"/>
  <c r="BI140" i="6"/>
  <c r="BH140" i="6"/>
  <c r="BG140" i="6"/>
  <c r="BF140" i="6"/>
  <c r="BE140" i="6"/>
  <c r="AA140" i="6"/>
  <c r="Y140" i="6"/>
  <c r="W140" i="6"/>
  <c r="BK140" i="6"/>
  <c r="N140" i="6"/>
  <c r="BI139" i="6"/>
  <c r="BH139" i="6"/>
  <c r="BG139" i="6"/>
  <c r="BE139" i="6"/>
  <c r="AA139" i="6"/>
  <c r="AA138" i="6" s="1"/>
  <c r="Y139" i="6"/>
  <c r="Y138" i="6" s="1"/>
  <c r="W139" i="6"/>
  <c r="W138" i="6" s="1"/>
  <c r="BK139" i="6"/>
  <c r="BK138" i="6" s="1"/>
  <c r="N138" i="6" s="1"/>
  <c r="N92" i="6" s="1"/>
  <c r="N139" i="6"/>
  <c r="BF139" i="6" s="1"/>
  <c r="BI137" i="6"/>
  <c r="BH137" i="6"/>
  <c r="BG137" i="6"/>
  <c r="BE137" i="6"/>
  <c r="AA137" i="6"/>
  <c r="Y137" i="6"/>
  <c r="W137" i="6"/>
  <c r="BK137" i="6"/>
  <c r="N137" i="6"/>
  <c r="BF137" i="6" s="1"/>
  <c r="BI136" i="6"/>
  <c r="BH136" i="6"/>
  <c r="BG136" i="6"/>
  <c r="BF136" i="6"/>
  <c r="BE136" i="6"/>
  <c r="AA136" i="6"/>
  <c r="Y136" i="6"/>
  <c r="W136" i="6"/>
  <c r="BK136" i="6"/>
  <c r="N136" i="6"/>
  <c r="BI135" i="6"/>
  <c r="BH135" i="6"/>
  <c r="BG135" i="6"/>
  <c r="BE135" i="6"/>
  <c r="AA135" i="6"/>
  <c r="Y135" i="6"/>
  <c r="W135" i="6"/>
  <c r="BK135" i="6"/>
  <c r="N135" i="6"/>
  <c r="BF135" i="6" s="1"/>
  <c r="BI134" i="6"/>
  <c r="BH134" i="6"/>
  <c r="BG134" i="6"/>
  <c r="BF134" i="6"/>
  <c r="BE134" i="6"/>
  <c r="AA134" i="6"/>
  <c r="Y134" i="6"/>
  <c r="W134" i="6"/>
  <c r="BK134" i="6"/>
  <c r="N134" i="6"/>
  <c r="BI133" i="6"/>
  <c r="BH133" i="6"/>
  <c r="BG133" i="6"/>
  <c r="BE133" i="6"/>
  <c r="AA133" i="6"/>
  <c r="Y133" i="6"/>
  <c r="W133" i="6"/>
  <c r="BK133" i="6"/>
  <c r="N133" i="6"/>
  <c r="BF133" i="6" s="1"/>
  <c r="BI132" i="6"/>
  <c r="BH132" i="6"/>
  <c r="BG132" i="6"/>
  <c r="BF132" i="6"/>
  <c r="BE132" i="6"/>
  <c r="AA132" i="6"/>
  <c r="Y132" i="6"/>
  <c r="W132" i="6"/>
  <c r="BK132" i="6"/>
  <c r="N132" i="6"/>
  <c r="BI131" i="6"/>
  <c r="BH131" i="6"/>
  <c r="BG131" i="6"/>
  <c r="BE131" i="6"/>
  <c r="AA131" i="6"/>
  <c r="AA130" i="6" s="1"/>
  <c r="Y131" i="6"/>
  <c r="Y130" i="6" s="1"/>
  <c r="W131" i="6"/>
  <c r="W130" i="6" s="1"/>
  <c r="BK131" i="6"/>
  <c r="BK130" i="6" s="1"/>
  <c r="N130" i="6" s="1"/>
  <c r="N91" i="6" s="1"/>
  <c r="N131" i="6"/>
  <c r="BF131" i="6" s="1"/>
  <c r="BI129" i="6"/>
  <c r="BH129" i="6"/>
  <c r="BG129" i="6"/>
  <c r="BF129" i="6"/>
  <c r="BE129" i="6"/>
  <c r="AA129" i="6"/>
  <c r="Y129" i="6"/>
  <c r="W129" i="6"/>
  <c r="BK129" i="6"/>
  <c r="N129" i="6"/>
  <c r="BI128" i="6"/>
  <c r="BH128" i="6"/>
  <c r="BG128" i="6"/>
  <c r="BE128" i="6"/>
  <c r="AA128" i="6"/>
  <c r="Y128" i="6"/>
  <c r="W128" i="6"/>
  <c r="BK128" i="6"/>
  <c r="N128" i="6"/>
  <c r="BF128" i="6" s="1"/>
  <c r="BI127" i="6"/>
  <c r="BH127" i="6"/>
  <c r="BG127" i="6"/>
  <c r="BF127" i="6"/>
  <c r="BE127" i="6"/>
  <c r="AA127" i="6"/>
  <c r="Y127" i="6"/>
  <c r="W127" i="6"/>
  <c r="BK127" i="6"/>
  <c r="N127" i="6"/>
  <c r="BI126" i="6"/>
  <c r="BH126" i="6"/>
  <c r="BG126" i="6"/>
  <c r="BE126" i="6"/>
  <c r="AA126" i="6"/>
  <c r="Y126" i="6"/>
  <c r="W126" i="6"/>
  <c r="BK126" i="6"/>
  <c r="N126" i="6"/>
  <c r="BF126" i="6" s="1"/>
  <c r="BI125" i="6"/>
  <c r="BH125" i="6"/>
  <c r="BG125" i="6"/>
  <c r="BF125" i="6"/>
  <c r="BE125" i="6"/>
  <c r="AA125" i="6"/>
  <c r="Y125" i="6"/>
  <c r="W125" i="6"/>
  <c r="BK125" i="6"/>
  <c r="N125" i="6"/>
  <c r="BI124" i="6"/>
  <c r="BH124" i="6"/>
  <c r="BG124" i="6"/>
  <c r="BE124" i="6"/>
  <c r="AA124" i="6"/>
  <c r="Y124" i="6"/>
  <c r="W124" i="6"/>
  <c r="BK124" i="6"/>
  <c r="N124" i="6"/>
  <c r="BF124" i="6" s="1"/>
  <c r="BI123" i="6"/>
  <c r="BH123" i="6"/>
  <c r="BG123" i="6"/>
  <c r="BF123" i="6"/>
  <c r="BE123" i="6"/>
  <c r="AA123" i="6"/>
  <c r="AA122" i="6" s="1"/>
  <c r="Y123" i="6"/>
  <c r="Y122" i="6" s="1"/>
  <c r="Y121" i="6" s="1"/>
  <c r="Y120" i="6" s="1"/>
  <c r="W123" i="6"/>
  <c r="W122" i="6" s="1"/>
  <c r="BK123" i="6"/>
  <c r="BK122" i="6" s="1"/>
  <c r="N123" i="6"/>
  <c r="M117" i="6"/>
  <c r="F117" i="6"/>
  <c r="M116" i="6"/>
  <c r="F116" i="6"/>
  <c r="F114" i="6"/>
  <c r="F112" i="6"/>
  <c r="BI101" i="6"/>
  <c r="BH101" i="6"/>
  <c r="BG101" i="6"/>
  <c r="BE101" i="6"/>
  <c r="BI100" i="6"/>
  <c r="BH100" i="6"/>
  <c r="BG100" i="6"/>
  <c r="BE100" i="6"/>
  <c r="BI99" i="6"/>
  <c r="BH99" i="6"/>
  <c r="BG99" i="6"/>
  <c r="BE99" i="6"/>
  <c r="BI98" i="6"/>
  <c r="BH98" i="6"/>
  <c r="BG98" i="6"/>
  <c r="BE98" i="6"/>
  <c r="BI97" i="6"/>
  <c r="BH97" i="6"/>
  <c r="BG97" i="6"/>
  <c r="BE97" i="6"/>
  <c r="BI96" i="6"/>
  <c r="H36" i="6" s="1"/>
  <c r="BD92" i="1" s="1"/>
  <c r="BH96" i="6"/>
  <c r="H35" i="6" s="1"/>
  <c r="BC92" i="1" s="1"/>
  <c r="BG96" i="6"/>
  <c r="H34" i="6" s="1"/>
  <c r="BB92" i="1" s="1"/>
  <c r="BE96" i="6"/>
  <c r="M32" i="6" s="1"/>
  <c r="AV92" i="1" s="1"/>
  <c r="M84" i="6"/>
  <c r="F84" i="6"/>
  <c r="M83" i="6"/>
  <c r="F83" i="6"/>
  <c r="F81" i="6"/>
  <c r="F79" i="6"/>
  <c r="O9" i="6"/>
  <c r="M114" i="6" s="1"/>
  <c r="F6" i="6"/>
  <c r="F111" i="6" s="1"/>
  <c r="AY91" i="1"/>
  <c r="AX91" i="1"/>
  <c r="BI218" i="5"/>
  <c r="BH218" i="5"/>
  <c r="BG218" i="5"/>
  <c r="BE218" i="5"/>
  <c r="BK218" i="5"/>
  <c r="N218" i="5" s="1"/>
  <c r="BF218" i="5" s="1"/>
  <c r="BI217" i="5"/>
  <c r="BH217" i="5"/>
  <c r="BG217" i="5"/>
  <c r="BE217" i="5"/>
  <c r="BK217" i="5"/>
  <c r="N217" i="5" s="1"/>
  <c r="BF217" i="5" s="1"/>
  <c r="BI216" i="5"/>
  <c r="BH216" i="5"/>
  <c r="BG216" i="5"/>
  <c r="BE216" i="5"/>
  <c r="BK216" i="5"/>
  <c r="N216" i="5" s="1"/>
  <c r="BF216" i="5" s="1"/>
  <c r="BI215" i="5"/>
  <c r="BH215" i="5"/>
  <c r="BG215" i="5"/>
  <c r="BE215" i="5"/>
  <c r="N215" i="5"/>
  <c r="BF215" i="5" s="1"/>
  <c r="BK215" i="5"/>
  <c r="BI214" i="5"/>
  <c r="BH214" i="5"/>
  <c r="BG214" i="5"/>
  <c r="BE214" i="5"/>
  <c r="N214" i="5"/>
  <c r="BF214" i="5" s="1"/>
  <c r="BK214" i="5"/>
  <c r="BK213" i="5" s="1"/>
  <c r="N213" i="5" s="1"/>
  <c r="N93" i="5" s="1"/>
  <c r="BI212" i="5"/>
  <c r="BH212" i="5"/>
  <c r="BG212" i="5"/>
  <c r="BE212" i="5"/>
  <c r="AA212" i="5"/>
  <c r="Y212" i="5"/>
  <c r="W212" i="5"/>
  <c r="BK212" i="5"/>
  <c r="N212" i="5"/>
  <c r="BF212" i="5" s="1"/>
  <c r="BI211" i="5"/>
  <c r="BH211" i="5"/>
  <c r="BG211" i="5"/>
  <c r="BF211" i="5"/>
  <c r="BE211" i="5"/>
  <c r="AA211" i="5"/>
  <c r="Y211" i="5"/>
  <c r="W211" i="5"/>
  <c r="BK211" i="5"/>
  <c r="N211" i="5"/>
  <c r="BI210" i="5"/>
  <c r="BH210" i="5"/>
  <c r="BG210" i="5"/>
  <c r="BE210" i="5"/>
  <c r="AA210" i="5"/>
  <c r="Y210" i="5"/>
  <c r="W210" i="5"/>
  <c r="BK210" i="5"/>
  <c r="N210" i="5"/>
  <c r="BF210" i="5" s="1"/>
  <c r="BI209" i="5"/>
  <c r="BH209" i="5"/>
  <c r="BG209" i="5"/>
  <c r="BF209" i="5"/>
  <c r="BE209" i="5"/>
  <c r="AA209" i="5"/>
  <c r="Y209" i="5"/>
  <c r="W209" i="5"/>
  <c r="BK209" i="5"/>
  <c r="N209" i="5"/>
  <c r="BI208" i="5"/>
  <c r="BH208" i="5"/>
  <c r="BG208" i="5"/>
  <c r="BE208" i="5"/>
  <c r="AA208" i="5"/>
  <c r="Y208" i="5"/>
  <c r="W208" i="5"/>
  <c r="BK208" i="5"/>
  <c r="N208" i="5"/>
  <c r="BF208" i="5" s="1"/>
  <c r="BI207" i="5"/>
  <c r="BH207" i="5"/>
  <c r="BG207" i="5"/>
  <c r="BF207" i="5"/>
  <c r="BE207" i="5"/>
  <c r="AA207" i="5"/>
  <c r="Y207" i="5"/>
  <c r="W207" i="5"/>
  <c r="BK207" i="5"/>
  <c r="N207" i="5"/>
  <c r="BI206" i="5"/>
  <c r="BH206" i="5"/>
  <c r="BG206" i="5"/>
  <c r="BE206" i="5"/>
  <c r="AA206" i="5"/>
  <c r="Y206" i="5"/>
  <c r="W206" i="5"/>
  <c r="BK206" i="5"/>
  <c r="N206" i="5"/>
  <c r="BF206" i="5" s="1"/>
  <c r="BI205" i="5"/>
  <c r="BH205" i="5"/>
  <c r="BG205" i="5"/>
  <c r="BF205" i="5"/>
  <c r="BE205" i="5"/>
  <c r="AA205" i="5"/>
  <c r="Y205" i="5"/>
  <c r="W205" i="5"/>
  <c r="BK205" i="5"/>
  <c r="N205" i="5"/>
  <c r="BI204" i="5"/>
  <c r="BH204" i="5"/>
  <c r="BG204" i="5"/>
  <c r="BE204" i="5"/>
  <c r="AA204" i="5"/>
  <c r="Y204" i="5"/>
  <c r="W204" i="5"/>
  <c r="BK204" i="5"/>
  <c r="N204" i="5"/>
  <c r="BF204" i="5" s="1"/>
  <c r="BI203" i="5"/>
  <c r="BH203" i="5"/>
  <c r="BG203" i="5"/>
  <c r="BF203" i="5"/>
  <c r="BE203" i="5"/>
  <c r="AA203" i="5"/>
  <c r="Y203" i="5"/>
  <c r="W203" i="5"/>
  <c r="BK203" i="5"/>
  <c r="N203" i="5"/>
  <c r="BI202" i="5"/>
  <c r="BH202" i="5"/>
  <c r="BG202" i="5"/>
  <c r="BE202" i="5"/>
  <c r="AA202" i="5"/>
  <c r="Y202" i="5"/>
  <c r="W202" i="5"/>
  <c r="BK202" i="5"/>
  <c r="N202" i="5"/>
  <c r="BF202" i="5" s="1"/>
  <c r="BI201" i="5"/>
  <c r="BH201" i="5"/>
  <c r="BG201" i="5"/>
  <c r="BF201" i="5"/>
  <c r="BE201" i="5"/>
  <c r="AA201" i="5"/>
  <c r="Y201" i="5"/>
  <c r="W201" i="5"/>
  <c r="BK201" i="5"/>
  <c r="N201" i="5"/>
  <c r="BI200" i="5"/>
  <c r="BH200" i="5"/>
  <c r="BG200" i="5"/>
  <c r="BE200" i="5"/>
  <c r="AA200" i="5"/>
  <c r="Y200" i="5"/>
  <c r="W200" i="5"/>
  <c r="BK200" i="5"/>
  <c r="N200" i="5"/>
  <c r="BF200" i="5" s="1"/>
  <c r="BI199" i="5"/>
  <c r="BH199" i="5"/>
  <c r="BG199" i="5"/>
  <c r="BF199" i="5"/>
  <c r="BE199" i="5"/>
  <c r="AA199" i="5"/>
  <c r="Y199" i="5"/>
  <c r="W199" i="5"/>
  <c r="BK199" i="5"/>
  <c r="N199" i="5"/>
  <c r="BI198" i="5"/>
  <c r="BH198" i="5"/>
  <c r="BG198" i="5"/>
  <c r="BE198" i="5"/>
  <c r="AA198" i="5"/>
  <c r="Y198" i="5"/>
  <c r="W198" i="5"/>
  <c r="BK198" i="5"/>
  <c r="N198" i="5"/>
  <c r="BF198" i="5" s="1"/>
  <c r="BI197" i="5"/>
  <c r="BH197" i="5"/>
  <c r="BG197" i="5"/>
  <c r="BF197" i="5"/>
  <c r="BE197" i="5"/>
  <c r="AA197" i="5"/>
  <c r="Y197" i="5"/>
  <c r="W197" i="5"/>
  <c r="BK197" i="5"/>
  <c r="N197" i="5"/>
  <c r="BI196" i="5"/>
  <c r="BH196" i="5"/>
  <c r="BG196" i="5"/>
  <c r="BE196" i="5"/>
  <c r="AA196" i="5"/>
  <c r="Y196" i="5"/>
  <c r="W196" i="5"/>
  <c r="BK196" i="5"/>
  <c r="N196" i="5"/>
  <c r="BF196" i="5" s="1"/>
  <c r="BI195" i="5"/>
  <c r="BH195" i="5"/>
  <c r="BG195" i="5"/>
  <c r="BF195" i="5"/>
  <c r="BE195" i="5"/>
  <c r="AA195" i="5"/>
  <c r="Y195" i="5"/>
  <c r="W195" i="5"/>
  <c r="BK195" i="5"/>
  <c r="N195" i="5"/>
  <c r="BI194" i="5"/>
  <c r="BH194" i="5"/>
  <c r="BG194" i="5"/>
  <c r="BE194" i="5"/>
  <c r="AA194" i="5"/>
  <c r="Y194" i="5"/>
  <c r="W194" i="5"/>
  <c r="BK194" i="5"/>
  <c r="N194" i="5"/>
  <c r="BF194" i="5" s="1"/>
  <c r="BI193" i="5"/>
  <c r="BH193" i="5"/>
  <c r="BG193" i="5"/>
  <c r="BF193" i="5"/>
  <c r="BE193" i="5"/>
  <c r="AA193" i="5"/>
  <c r="Y193" i="5"/>
  <c r="W193" i="5"/>
  <c r="BK193" i="5"/>
  <c r="N193" i="5"/>
  <c r="BI192" i="5"/>
  <c r="BH192" i="5"/>
  <c r="BG192" i="5"/>
  <c r="BE192" i="5"/>
  <c r="AA192" i="5"/>
  <c r="Y192" i="5"/>
  <c r="W192" i="5"/>
  <c r="BK192" i="5"/>
  <c r="N192" i="5"/>
  <c r="BF192" i="5" s="1"/>
  <c r="BI191" i="5"/>
  <c r="BH191" i="5"/>
  <c r="BG191" i="5"/>
  <c r="BF191" i="5"/>
  <c r="BE191" i="5"/>
  <c r="AA191" i="5"/>
  <c r="Y191" i="5"/>
  <c r="W191" i="5"/>
  <c r="BK191" i="5"/>
  <c r="N191" i="5"/>
  <c r="BI190" i="5"/>
  <c r="BH190" i="5"/>
  <c r="BG190" i="5"/>
  <c r="BE190" i="5"/>
  <c r="AA190" i="5"/>
  <c r="Y190" i="5"/>
  <c r="W190" i="5"/>
  <c r="BK190" i="5"/>
  <c r="N190" i="5"/>
  <c r="BF190" i="5" s="1"/>
  <c r="BI189" i="5"/>
  <c r="BH189" i="5"/>
  <c r="BG189" i="5"/>
  <c r="BF189" i="5"/>
  <c r="BE189" i="5"/>
  <c r="AA189" i="5"/>
  <c r="Y189" i="5"/>
  <c r="W189" i="5"/>
  <c r="BK189" i="5"/>
  <c r="N189" i="5"/>
  <c r="BI188" i="5"/>
  <c r="BH188" i="5"/>
  <c r="BG188" i="5"/>
  <c r="BE188" i="5"/>
  <c r="AA188" i="5"/>
  <c r="Y188" i="5"/>
  <c r="W188" i="5"/>
  <c r="BK188" i="5"/>
  <c r="N188" i="5"/>
  <c r="BF188" i="5" s="1"/>
  <c r="BI187" i="5"/>
  <c r="BH187" i="5"/>
  <c r="BG187" i="5"/>
  <c r="BF187" i="5"/>
  <c r="BE187" i="5"/>
  <c r="AA187" i="5"/>
  <c r="Y187" i="5"/>
  <c r="W187" i="5"/>
  <c r="BK187" i="5"/>
  <c r="N187" i="5"/>
  <c r="BI186" i="5"/>
  <c r="BH186" i="5"/>
  <c r="BG186" i="5"/>
  <c r="BE186" i="5"/>
  <c r="AA186" i="5"/>
  <c r="Y186" i="5"/>
  <c r="W186" i="5"/>
  <c r="BK186" i="5"/>
  <c r="N186" i="5"/>
  <c r="BF186" i="5" s="1"/>
  <c r="BI185" i="5"/>
  <c r="BH185" i="5"/>
  <c r="BG185" i="5"/>
  <c r="BF185" i="5"/>
  <c r="BE185" i="5"/>
  <c r="AA185" i="5"/>
  <c r="Y185" i="5"/>
  <c r="W185" i="5"/>
  <c r="BK185" i="5"/>
  <c r="N185" i="5"/>
  <c r="BI184" i="5"/>
  <c r="BH184" i="5"/>
  <c r="BG184" i="5"/>
  <c r="BE184" i="5"/>
  <c r="AA184" i="5"/>
  <c r="Y184" i="5"/>
  <c r="W184" i="5"/>
  <c r="BK184" i="5"/>
  <c r="N184" i="5"/>
  <c r="BF184" i="5" s="1"/>
  <c r="BI183" i="5"/>
  <c r="BH183" i="5"/>
  <c r="BG183" i="5"/>
  <c r="BF183" i="5"/>
  <c r="BE183" i="5"/>
  <c r="AA183" i="5"/>
  <c r="Y183" i="5"/>
  <c r="W183" i="5"/>
  <c r="BK183" i="5"/>
  <c r="N183" i="5"/>
  <c r="BI182" i="5"/>
  <c r="BH182" i="5"/>
  <c r="BG182" i="5"/>
  <c r="BE182" i="5"/>
  <c r="AA182" i="5"/>
  <c r="Y182" i="5"/>
  <c r="W182" i="5"/>
  <c r="BK182" i="5"/>
  <c r="N182" i="5"/>
  <c r="BF182" i="5" s="1"/>
  <c r="BI181" i="5"/>
  <c r="BH181" i="5"/>
  <c r="BG181" i="5"/>
  <c r="BF181" i="5"/>
  <c r="BE181" i="5"/>
  <c r="AA181" i="5"/>
  <c r="Y181" i="5"/>
  <c r="W181" i="5"/>
  <c r="BK181" i="5"/>
  <c r="N181" i="5"/>
  <c r="BI180" i="5"/>
  <c r="BH180" i="5"/>
  <c r="BG180" i="5"/>
  <c r="BE180" i="5"/>
  <c r="AA180" i="5"/>
  <c r="Y180" i="5"/>
  <c r="W180" i="5"/>
  <c r="BK180" i="5"/>
  <c r="N180" i="5"/>
  <c r="BF180" i="5" s="1"/>
  <c r="BI179" i="5"/>
  <c r="BH179" i="5"/>
  <c r="BG179" i="5"/>
  <c r="BF179" i="5"/>
  <c r="BE179" i="5"/>
  <c r="AA179" i="5"/>
  <c r="Y179" i="5"/>
  <c r="W179" i="5"/>
  <c r="BK179" i="5"/>
  <c r="N179" i="5"/>
  <c r="BI178" i="5"/>
  <c r="BH178" i="5"/>
  <c r="BG178" i="5"/>
  <c r="BE178" i="5"/>
  <c r="AA178" i="5"/>
  <c r="Y178" i="5"/>
  <c r="W178" i="5"/>
  <c r="BK178" i="5"/>
  <c r="N178" i="5"/>
  <c r="BF178" i="5" s="1"/>
  <c r="BI177" i="5"/>
  <c r="BH177" i="5"/>
  <c r="BG177" i="5"/>
  <c r="BF177" i="5"/>
  <c r="BE177" i="5"/>
  <c r="AA177" i="5"/>
  <c r="Y177" i="5"/>
  <c r="W177" i="5"/>
  <c r="BK177" i="5"/>
  <c r="N177" i="5"/>
  <c r="BI176" i="5"/>
  <c r="BH176" i="5"/>
  <c r="BG176" i="5"/>
  <c r="BE176" i="5"/>
  <c r="AA176" i="5"/>
  <c r="Y176" i="5"/>
  <c r="W176" i="5"/>
  <c r="BK176" i="5"/>
  <c r="N176" i="5"/>
  <c r="BF176" i="5" s="1"/>
  <c r="BI175" i="5"/>
  <c r="BH175" i="5"/>
  <c r="BG175" i="5"/>
  <c r="BE175" i="5"/>
  <c r="AA175" i="5"/>
  <c r="Y175" i="5"/>
  <c r="W175" i="5"/>
  <c r="BK175" i="5"/>
  <c r="N175" i="5"/>
  <c r="BF175" i="5" s="1"/>
  <c r="BI174" i="5"/>
  <c r="BH174" i="5"/>
  <c r="BG174" i="5"/>
  <c r="BE174" i="5"/>
  <c r="AA174" i="5"/>
  <c r="Y174" i="5"/>
  <c r="W174" i="5"/>
  <c r="BK174" i="5"/>
  <c r="N174" i="5"/>
  <c r="BF174" i="5" s="1"/>
  <c r="BI173" i="5"/>
  <c r="BH173" i="5"/>
  <c r="BG173" i="5"/>
  <c r="BF173" i="5"/>
  <c r="BE173" i="5"/>
  <c r="AA173" i="5"/>
  <c r="Y173" i="5"/>
  <c r="W173" i="5"/>
  <c r="BK173" i="5"/>
  <c r="N173" i="5"/>
  <c r="BI172" i="5"/>
  <c r="BH172" i="5"/>
  <c r="BG172" i="5"/>
  <c r="BE172" i="5"/>
  <c r="AA172" i="5"/>
  <c r="Y172" i="5"/>
  <c r="W172" i="5"/>
  <c r="BK172" i="5"/>
  <c r="N172" i="5"/>
  <c r="BF172" i="5" s="1"/>
  <c r="BI171" i="5"/>
  <c r="BH171" i="5"/>
  <c r="BG171" i="5"/>
  <c r="BF171" i="5"/>
  <c r="BE171" i="5"/>
  <c r="AA171" i="5"/>
  <c r="Y171" i="5"/>
  <c r="W171" i="5"/>
  <c r="BK171" i="5"/>
  <c r="N171" i="5"/>
  <c r="BI170" i="5"/>
  <c r="BH170" i="5"/>
  <c r="BG170" i="5"/>
  <c r="BE170" i="5"/>
  <c r="AA170" i="5"/>
  <c r="Y170" i="5"/>
  <c r="W170" i="5"/>
  <c r="BK170" i="5"/>
  <c r="N170" i="5"/>
  <c r="BF170" i="5" s="1"/>
  <c r="BI169" i="5"/>
  <c r="BH169" i="5"/>
  <c r="BG169" i="5"/>
  <c r="BF169" i="5"/>
  <c r="BE169" i="5"/>
  <c r="AA169" i="5"/>
  <c r="Y169" i="5"/>
  <c r="W169" i="5"/>
  <c r="BK169" i="5"/>
  <c r="N169" i="5"/>
  <c r="BI168" i="5"/>
  <c r="BH168" i="5"/>
  <c r="BG168" i="5"/>
  <c r="BE168" i="5"/>
  <c r="AA168" i="5"/>
  <c r="Y168" i="5"/>
  <c r="W168" i="5"/>
  <c r="BK168" i="5"/>
  <c r="N168" i="5"/>
  <c r="BF168" i="5" s="1"/>
  <c r="BI167" i="5"/>
  <c r="BH167" i="5"/>
  <c r="BG167" i="5"/>
  <c r="BF167" i="5"/>
  <c r="BE167" i="5"/>
  <c r="AA167" i="5"/>
  <c r="Y167" i="5"/>
  <c r="W167" i="5"/>
  <c r="BK167" i="5"/>
  <c r="N167" i="5"/>
  <c r="BI166" i="5"/>
  <c r="BH166" i="5"/>
  <c r="BG166" i="5"/>
  <c r="BE166" i="5"/>
  <c r="AA166" i="5"/>
  <c r="Y166" i="5"/>
  <c r="W166" i="5"/>
  <c r="BK166" i="5"/>
  <c r="N166" i="5"/>
  <c r="BF166" i="5" s="1"/>
  <c r="BI165" i="5"/>
  <c r="BH165" i="5"/>
  <c r="BG165" i="5"/>
  <c r="BF165" i="5"/>
  <c r="BE165" i="5"/>
  <c r="AA165" i="5"/>
  <c r="Y165" i="5"/>
  <c r="W165" i="5"/>
  <c r="BK165" i="5"/>
  <c r="N165" i="5"/>
  <c r="BI164" i="5"/>
  <c r="BH164" i="5"/>
  <c r="BG164" i="5"/>
  <c r="BE164" i="5"/>
  <c r="AA164" i="5"/>
  <c r="Y164" i="5"/>
  <c r="W164" i="5"/>
  <c r="BK164" i="5"/>
  <c r="N164" i="5"/>
  <c r="BF164" i="5" s="1"/>
  <c r="BI163" i="5"/>
  <c r="BH163" i="5"/>
  <c r="BG163" i="5"/>
  <c r="BF163" i="5"/>
  <c r="BE163" i="5"/>
  <c r="AA163" i="5"/>
  <c r="Y163" i="5"/>
  <c r="W163" i="5"/>
  <c r="BK163" i="5"/>
  <c r="N163" i="5"/>
  <c r="BI162" i="5"/>
  <c r="BH162" i="5"/>
  <c r="BG162" i="5"/>
  <c r="BE162" i="5"/>
  <c r="AA162" i="5"/>
  <c r="Y162" i="5"/>
  <c r="W162" i="5"/>
  <c r="BK162" i="5"/>
  <c r="N162" i="5"/>
  <c r="BF162" i="5" s="1"/>
  <c r="BI161" i="5"/>
  <c r="BH161" i="5"/>
  <c r="BG161" i="5"/>
  <c r="BF161" i="5"/>
  <c r="BE161" i="5"/>
  <c r="AA161" i="5"/>
  <c r="Y161" i="5"/>
  <c r="W161" i="5"/>
  <c r="BK161" i="5"/>
  <c r="N161" i="5"/>
  <c r="BI160" i="5"/>
  <c r="BH160" i="5"/>
  <c r="BG160" i="5"/>
  <c r="BE160" i="5"/>
  <c r="AA160" i="5"/>
  <c r="Y160" i="5"/>
  <c r="W160" i="5"/>
  <c r="BK160" i="5"/>
  <c r="N160" i="5"/>
  <c r="BF160" i="5" s="1"/>
  <c r="BI159" i="5"/>
  <c r="BH159" i="5"/>
  <c r="BG159" i="5"/>
  <c r="BF159" i="5"/>
  <c r="BE159" i="5"/>
  <c r="AA159" i="5"/>
  <c r="AA158" i="5" s="1"/>
  <c r="Y159" i="5"/>
  <c r="Y158" i="5" s="1"/>
  <c r="W159" i="5"/>
  <c r="W158" i="5" s="1"/>
  <c r="BK159" i="5"/>
  <c r="BK158" i="5" s="1"/>
  <c r="N158" i="5" s="1"/>
  <c r="N92" i="5" s="1"/>
  <c r="N159" i="5"/>
  <c r="BI157" i="5"/>
  <c r="BH157" i="5"/>
  <c r="BG157" i="5"/>
  <c r="BF157" i="5"/>
  <c r="BE157" i="5"/>
  <c r="AA157" i="5"/>
  <c r="Y157" i="5"/>
  <c r="W157" i="5"/>
  <c r="BK157" i="5"/>
  <c r="N157" i="5"/>
  <c r="BI156" i="5"/>
  <c r="BH156" i="5"/>
  <c r="BG156" i="5"/>
  <c r="BE156" i="5"/>
  <c r="AA156" i="5"/>
  <c r="Y156" i="5"/>
  <c r="W156" i="5"/>
  <c r="BK156" i="5"/>
  <c r="N156" i="5"/>
  <c r="BF156" i="5" s="1"/>
  <c r="BI155" i="5"/>
  <c r="BH155" i="5"/>
  <c r="BG155" i="5"/>
  <c r="BF155" i="5"/>
  <c r="BE155" i="5"/>
  <c r="AA155" i="5"/>
  <c r="Y155" i="5"/>
  <c r="W155" i="5"/>
  <c r="BK155" i="5"/>
  <c r="N155" i="5"/>
  <c r="BI154" i="5"/>
  <c r="BH154" i="5"/>
  <c r="BG154" i="5"/>
  <c r="BE154" i="5"/>
  <c r="AA154" i="5"/>
  <c r="Y154" i="5"/>
  <c r="W154" i="5"/>
  <c r="BK154" i="5"/>
  <c r="N154" i="5"/>
  <c r="BF154" i="5" s="1"/>
  <c r="BI153" i="5"/>
  <c r="BH153" i="5"/>
  <c r="BG153" i="5"/>
  <c r="BF153" i="5"/>
  <c r="BE153" i="5"/>
  <c r="AA153" i="5"/>
  <c r="Y153" i="5"/>
  <c r="W153" i="5"/>
  <c r="BK153" i="5"/>
  <c r="N153" i="5"/>
  <c r="BI152" i="5"/>
  <c r="BH152" i="5"/>
  <c r="BG152" i="5"/>
  <c r="BE152" i="5"/>
  <c r="AA152" i="5"/>
  <c r="Y152" i="5"/>
  <c r="W152" i="5"/>
  <c r="BK152" i="5"/>
  <c r="N152" i="5"/>
  <c r="BF152" i="5" s="1"/>
  <c r="BI151" i="5"/>
  <c r="BH151" i="5"/>
  <c r="BG151" i="5"/>
  <c r="BF151" i="5"/>
  <c r="BE151" i="5"/>
  <c r="AA151" i="5"/>
  <c r="Y151" i="5"/>
  <c r="W151" i="5"/>
  <c r="BK151" i="5"/>
  <c r="N151" i="5"/>
  <c r="BI150" i="5"/>
  <c r="BH150" i="5"/>
  <c r="BG150" i="5"/>
  <c r="BE150" i="5"/>
  <c r="AA150" i="5"/>
  <c r="Y150" i="5"/>
  <c r="W150" i="5"/>
  <c r="BK150" i="5"/>
  <c r="N150" i="5"/>
  <c r="BF150" i="5" s="1"/>
  <c r="BI149" i="5"/>
  <c r="BH149" i="5"/>
  <c r="BG149" i="5"/>
  <c r="BF149" i="5"/>
  <c r="BE149" i="5"/>
  <c r="AA149" i="5"/>
  <c r="Y149" i="5"/>
  <c r="W149" i="5"/>
  <c r="BK149" i="5"/>
  <c r="N149" i="5"/>
  <c r="BI148" i="5"/>
  <c r="BH148" i="5"/>
  <c r="BG148" i="5"/>
  <c r="BE148" i="5"/>
  <c r="AA148" i="5"/>
  <c r="Y148" i="5"/>
  <c r="W148" i="5"/>
  <c r="BK148" i="5"/>
  <c r="N148" i="5"/>
  <c r="BF148" i="5" s="1"/>
  <c r="BI147" i="5"/>
  <c r="BH147" i="5"/>
  <c r="BG147" i="5"/>
  <c r="BF147" i="5"/>
  <c r="BE147" i="5"/>
  <c r="AA147" i="5"/>
  <c r="Y147" i="5"/>
  <c r="W147" i="5"/>
  <c r="BK147" i="5"/>
  <c r="N147" i="5"/>
  <c r="BI146" i="5"/>
  <c r="BH146" i="5"/>
  <c r="BG146" i="5"/>
  <c r="BE146" i="5"/>
  <c r="AA146" i="5"/>
  <c r="Y146" i="5"/>
  <c r="W146" i="5"/>
  <c r="BK146" i="5"/>
  <c r="N146" i="5"/>
  <c r="BF146" i="5" s="1"/>
  <c r="BI145" i="5"/>
  <c r="BH145" i="5"/>
  <c r="BG145" i="5"/>
  <c r="BF145" i="5"/>
  <c r="BE145" i="5"/>
  <c r="AA145" i="5"/>
  <c r="Y145" i="5"/>
  <c r="W145" i="5"/>
  <c r="BK145" i="5"/>
  <c r="N145" i="5"/>
  <c r="BI144" i="5"/>
  <c r="BH144" i="5"/>
  <c r="BG144" i="5"/>
  <c r="BE144" i="5"/>
  <c r="AA144" i="5"/>
  <c r="Y144" i="5"/>
  <c r="W144" i="5"/>
  <c r="BK144" i="5"/>
  <c r="N144" i="5"/>
  <c r="BF144" i="5" s="1"/>
  <c r="BI143" i="5"/>
  <c r="BH143" i="5"/>
  <c r="BG143" i="5"/>
  <c r="BF143" i="5"/>
  <c r="BE143" i="5"/>
  <c r="AA143" i="5"/>
  <c r="Y143" i="5"/>
  <c r="W143" i="5"/>
  <c r="BK143" i="5"/>
  <c r="N143" i="5"/>
  <c r="BI142" i="5"/>
  <c r="BH142" i="5"/>
  <c r="BG142" i="5"/>
  <c r="BE142" i="5"/>
  <c r="AA142" i="5"/>
  <c r="Y142" i="5"/>
  <c r="W142" i="5"/>
  <c r="BK142" i="5"/>
  <c r="N142" i="5"/>
  <c r="BF142" i="5" s="1"/>
  <c r="BI141" i="5"/>
  <c r="BH141" i="5"/>
  <c r="BG141" i="5"/>
  <c r="BF141" i="5"/>
  <c r="BE141" i="5"/>
  <c r="AA141" i="5"/>
  <c r="Y141" i="5"/>
  <c r="W141" i="5"/>
  <c r="BK141" i="5"/>
  <c r="N141" i="5"/>
  <c r="BI140" i="5"/>
  <c r="BH140" i="5"/>
  <c r="BG140" i="5"/>
  <c r="BE140" i="5"/>
  <c r="AA140" i="5"/>
  <c r="Y140" i="5"/>
  <c r="W140" i="5"/>
  <c r="BK140" i="5"/>
  <c r="N140" i="5"/>
  <c r="BF140" i="5" s="1"/>
  <c r="BI139" i="5"/>
  <c r="BH139" i="5"/>
  <c r="BG139" i="5"/>
  <c r="BF139" i="5"/>
  <c r="BE139" i="5"/>
  <c r="AA139" i="5"/>
  <c r="Y139" i="5"/>
  <c r="W139" i="5"/>
  <c r="BK139" i="5"/>
  <c r="N139" i="5"/>
  <c r="BI138" i="5"/>
  <c r="BH138" i="5"/>
  <c r="BG138" i="5"/>
  <c r="BE138" i="5"/>
  <c r="AA138" i="5"/>
  <c r="Y138" i="5"/>
  <c r="W138" i="5"/>
  <c r="BK138" i="5"/>
  <c r="N138" i="5"/>
  <c r="BF138" i="5" s="1"/>
  <c r="BI137" i="5"/>
  <c r="BH137" i="5"/>
  <c r="BG137" i="5"/>
  <c r="BF137" i="5"/>
  <c r="BE137" i="5"/>
  <c r="AA137" i="5"/>
  <c r="Y137" i="5"/>
  <c r="W137" i="5"/>
  <c r="BK137" i="5"/>
  <c r="N137" i="5"/>
  <c r="BI136" i="5"/>
  <c r="BH136" i="5"/>
  <c r="BG136" i="5"/>
  <c r="BE136" i="5"/>
  <c r="AA136" i="5"/>
  <c r="Y136" i="5"/>
  <c r="W136" i="5"/>
  <c r="BK136" i="5"/>
  <c r="N136" i="5"/>
  <c r="BF136" i="5" s="1"/>
  <c r="BI135" i="5"/>
  <c r="BH135" i="5"/>
  <c r="BG135" i="5"/>
  <c r="BF135" i="5"/>
  <c r="BE135" i="5"/>
  <c r="AA135" i="5"/>
  <c r="Y135" i="5"/>
  <c r="W135" i="5"/>
  <c r="BK135" i="5"/>
  <c r="N135" i="5"/>
  <c r="BI134" i="5"/>
  <c r="BH134" i="5"/>
  <c r="BG134" i="5"/>
  <c r="BE134" i="5"/>
  <c r="AA134" i="5"/>
  <c r="AA133" i="5" s="1"/>
  <c r="Y134" i="5"/>
  <c r="Y133" i="5" s="1"/>
  <c r="W134" i="5"/>
  <c r="W133" i="5" s="1"/>
  <c r="BK134" i="5"/>
  <c r="BK133" i="5" s="1"/>
  <c r="N133" i="5" s="1"/>
  <c r="N91" i="5" s="1"/>
  <c r="N134" i="5"/>
  <c r="BF134" i="5" s="1"/>
  <c r="BI132" i="5"/>
  <c r="BH132" i="5"/>
  <c r="BG132" i="5"/>
  <c r="BF132" i="5"/>
  <c r="BE132" i="5"/>
  <c r="AA132" i="5"/>
  <c r="Y132" i="5"/>
  <c r="W132" i="5"/>
  <c r="BK132" i="5"/>
  <c r="N132" i="5"/>
  <c r="BI131" i="5"/>
  <c r="BH131" i="5"/>
  <c r="BG131" i="5"/>
  <c r="BE131" i="5"/>
  <c r="AA131" i="5"/>
  <c r="Y131" i="5"/>
  <c r="W131" i="5"/>
  <c r="BK131" i="5"/>
  <c r="N131" i="5"/>
  <c r="BF131" i="5" s="1"/>
  <c r="BI130" i="5"/>
  <c r="BH130" i="5"/>
  <c r="BG130" i="5"/>
  <c r="BF130" i="5"/>
  <c r="BE130" i="5"/>
  <c r="AA130" i="5"/>
  <c r="Y130" i="5"/>
  <c r="W130" i="5"/>
  <c r="BK130" i="5"/>
  <c r="N130" i="5"/>
  <c r="BI129" i="5"/>
  <c r="BH129" i="5"/>
  <c r="BG129" i="5"/>
  <c r="BE129" i="5"/>
  <c r="AA129" i="5"/>
  <c r="Y129" i="5"/>
  <c r="W129" i="5"/>
  <c r="BK129" i="5"/>
  <c r="N129" i="5"/>
  <c r="BF129" i="5" s="1"/>
  <c r="BI128" i="5"/>
  <c r="BH128" i="5"/>
  <c r="BG128" i="5"/>
  <c r="BF128" i="5"/>
  <c r="BE128" i="5"/>
  <c r="AA128" i="5"/>
  <c r="Y128" i="5"/>
  <c r="W128" i="5"/>
  <c r="BK128" i="5"/>
  <c r="N128" i="5"/>
  <c r="BI127" i="5"/>
  <c r="BH127" i="5"/>
  <c r="BG127" i="5"/>
  <c r="BE127" i="5"/>
  <c r="AA127" i="5"/>
  <c r="Y127" i="5"/>
  <c r="W127" i="5"/>
  <c r="BK127" i="5"/>
  <c r="N127" i="5"/>
  <c r="BF127" i="5" s="1"/>
  <c r="BI126" i="5"/>
  <c r="BH126" i="5"/>
  <c r="BG126" i="5"/>
  <c r="BF126" i="5"/>
  <c r="BE126" i="5"/>
  <c r="AA126" i="5"/>
  <c r="Y126" i="5"/>
  <c r="W126" i="5"/>
  <c r="BK126" i="5"/>
  <c r="N126" i="5"/>
  <c r="BI125" i="5"/>
  <c r="BH125" i="5"/>
  <c r="BG125" i="5"/>
  <c r="BE125" i="5"/>
  <c r="AA125" i="5"/>
  <c r="Y125" i="5"/>
  <c r="W125" i="5"/>
  <c r="BK125" i="5"/>
  <c r="N125" i="5"/>
  <c r="BF125" i="5" s="1"/>
  <c r="BI124" i="5"/>
  <c r="BH124" i="5"/>
  <c r="BG124" i="5"/>
  <c r="BF124" i="5"/>
  <c r="BE124" i="5"/>
  <c r="AA124" i="5"/>
  <c r="Y124" i="5"/>
  <c r="W124" i="5"/>
  <c r="BK124" i="5"/>
  <c r="N124" i="5"/>
  <c r="BI123" i="5"/>
  <c r="BH123" i="5"/>
  <c r="BG123" i="5"/>
  <c r="BE123" i="5"/>
  <c r="AA123" i="5"/>
  <c r="AA122" i="5" s="1"/>
  <c r="AA121" i="5" s="1"/>
  <c r="AA120" i="5" s="1"/>
  <c r="Y123" i="5"/>
  <c r="Y122" i="5" s="1"/>
  <c r="Y121" i="5" s="1"/>
  <c r="Y120" i="5" s="1"/>
  <c r="W123" i="5"/>
  <c r="W122" i="5" s="1"/>
  <c r="BK123" i="5"/>
  <c r="BK122" i="5" s="1"/>
  <c r="N123" i="5"/>
  <c r="BF123" i="5" s="1"/>
  <c r="M117" i="5"/>
  <c r="F117" i="5"/>
  <c r="M116" i="5"/>
  <c r="F116" i="5"/>
  <c r="M114" i="5"/>
  <c r="F114" i="5"/>
  <c r="F112" i="5"/>
  <c r="BI101" i="5"/>
  <c r="BH101" i="5"/>
  <c r="BG101" i="5"/>
  <c r="BE101" i="5"/>
  <c r="BI100" i="5"/>
  <c r="BH100" i="5"/>
  <c r="BG100" i="5"/>
  <c r="BE100" i="5"/>
  <c r="BI99" i="5"/>
  <c r="BH99" i="5"/>
  <c r="BG99" i="5"/>
  <c r="BE99" i="5"/>
  <c r="BI98" i="5"/>
  <c r="BH98" i="5"/>
  <c r="BG98" i="5"/>
  <c r="BE98" i="5"/>
  <c r="BI97" i="5"/>
  <c r="BH97" i="5"/>
  <c r="BG97" i="5"/>
  <c r="BE97" i="5"/>
  <c r="BI96" i="5"/>
  <c r="H36" i="5" s="1"/>
  <c r="BD91" i="1" s="1"/>
  <c r="BH96" i="5"/>
  <c r="H35" i="5" s="1"/>
  <c r="BC91" i="1" s="1"/>
  <c r="BG96" i="5"/>
  <c r="H34" i="5" s="1"/>
  <c r="BB91" i="1" s="1"/>
  <c r="BE96" i="5"/>
  <c r="M32" i="5" s="1"/>
  <c r="AV91" i="1" s="1"/>
  <c r="M84" i="5"/>
  <c r="F84" i="5"/>
  <c r="M83" i="5"/>
  <c r="F83" i="5"/>
  <c r="M81" i="5"/>
  <c r="F81" i="5"/>
  <c r="F79" i="5"/>
  <c r="O9" i="5"/>
  <c r="F6" i="5"/>
  <c r="F111" i="5" s="1"/>
  <c r="AY90" i="1"/>
  <c r="AX90" i="1"/>
  <c r="BI229" i="4"/>
  <c r="BH229" i="4"/>
  <c r="BG229" i="4"/>
  <c r="BE229" i="4"/>
  <c r="BK229" i="4"/>
  <c r="N229" i="4" s="1"/>
  <c r="BF229" i="4" s="1"/>
  <c r="BI228" i="4"/>
  <c r="BH228" i="4"/>
  <c r="BG228" i="4"/>
  <c r="BF228" i="4"/>
  <c r="BE228" i="4"/>
  <c r="N228" i="4"/>
  <c r="BK228" i="4"/>
  <c r="BI227" i="4"/>
  <c r="BH227" i="4"/>
  <c r="BG227" i="4"/>
  <c r="BE227" i="4"/>
  <c r="BK227" i="4"/>
  <c r="N227" i="4" s="1"/>
  <c r="BF227" i="4" s="1"/>
  <c r="BI226" i="4"/>
  <c r="BH226" i="4"/>
  <c r="BG226" i="4"/>
  <c r="BE226" i="4"/>
  <c r="N226" i="4"/>
  <c r="BF226" i="4" s="1"/>
  <c r="BK226" i="4"/>
  <c r="BI225" i="4"/>
  <c r="BH225" i="4"/>
  <c r="BG225" i="4"/>
  <c r="BE225" i="4"/>
  <c r="BK225" i="4"/>
  <c r="BI223" i="4"/>
  <c r="BH223" i="4"/>
  <c r="BG223" i="4"/>
  <c r="BF223" i="4"/>
  <c r="BE223" i="4"/>
  <c r="AA223" i="4"/>
  <c r="Y223" i="4"/>
  <c r="W223" i="4"/>
  <c r="BK223" i="4"/>
  <c r="N223" i="4"/>
  <c r="BI222" i="4"/>
  <c r="BH222" i="4"/>
  <c r="BG222" i="4"/>
  <c r="BE222" i="4"/>
  <c r="AA222" i="4"/>
  <c r="Y222" i="4"/>
  <c r="W222" i="4"/>
  <c r="BK222" i="4"/>
  <c r="N222" i="4"/>
  <c r="BF222" i="4" s="1"/>
  <c r="BI221" i="4"/>
  <c r="BH221" i="4"/>
  <c r="BG221" i="4"/>
  <c r="BF221" i="4"/>
  <c r="BE221" i="4"/>
  <c r="AA221" i="4"/>
  <c r="Y221" i="4"/>
  <c r="W221" i="4"/>
  <c r="BK221" i="4"/>
  <c r="N221" i="4"/>
  <c r="BI220" i="4"/>
  <c r="BH220" i="4"/>
  <c r="BG220" i="4"/>
  <c r="BE220" i="4"/>
  <c r="AA220" i="4"/>
  <c r="Y220" i="4"/>
  <c r="W220" i="4"/>
  <c r="BK220" i="4"/>
  <c r="N220" i="4"/>
  <c r="BF220" i="4" s="1"/>
  <c r="BI219" i="4"/>
  <c r="BH219" i="4"/>
  <c r="BG219" i="4"/>
  <c r="BF219" i="4"/>
  <c r="BE219" i="4"/>
  <c r="AA219" i="4"/>
  <c r="Y219" i="4"/>
  <c r="W219" i="4"/>
  <c r="BK219" i="4"/>
  <c r="N219" i="4"/>
  <c r="BI218" i="4"/>
  <c r="BH218" i="4"/>
  <c r="BG218" i="4"/>
  <c r="BE218" i="4"/>
  <c r="AA218" i="4"/>
  <c r="Y218" i="4"/>
  <c r="W218" i="4"/>
  <c r="BK218" i="4"/>
  <c r="N218" i="4"/>
  <c r="BF218" i="4" s="1"/>
  <c r="BI217" i="4"/>
  <c r="BH217" i="4"/>
  <c r="BG217" i="4"/>
  <c r="BF217" i="4"/>
  <c r="BE217" i="4"/>
  <c r="AA217" i="4"/>
  <c r="Y217" i="4"/>
  <c r="W217" i="4"/>
  <c r="BK217" i="4"/>
  <c r="N217" i="4"/>
  <c r="BI216" i="4"/>
  <c r="BH216" i="4"/>
  <c r="BG216" i="4"/>
  <c r="BE216" i="4"/>
  <c r="AA216" i="4"/>
  <c r="Y216" i="4"/>
  <c r="W216" i="4"/>
  <c r="BK216" i="4"/>
  <c r="N216" i="4"/>
  <c r="BF216" i="4" s="1"/>
  <c r="BI215" i="4"/>
  <c r="BH215" i="4"/>
  <c r="BG215" i="4"/>
  <c r="BF215" i="4"/>
  <c r="BE215" i="4"/>
  <c r="AA215" i="4"/>
  <c r="Y215" i="4"/>
  <c r="W215" i="4"/>
  <c r="BK215" i="4"/>
  <c r="N215" i="4"/>
  <c r="BI214" i="4"/>
  <c r="BH214" i="4"/>
  <c r="BG214" i="4"/>
  <c r="BE214" i="4"/>
  <c r="AA214" i="4"/>
  <c r="Y214" i="4"/>
  <c r="W214" i="4"/>
  <c r="BK214" i="4"/>
  <c r="N214" i="4"/>
  <c r="BF214" i="4" s="1"/>
  <c r="BI213" i="4"/>
  <c r="BH213" i="4"/>
  <c r="BG213" i="4"/>
  <c r="BF213" i="4"/>
  <c r="BE213" i="4"/>
  <c r="AA213" i="4"/>
  <c r="Y213" i="4"/>
  <c r="W213" i="4"/>
  <c r="BK213" i="4"/>
  <c r="N213" i="4"/>
  <c r="BI212" i="4"/>
  <c r="BH212" i="4"/>
  <c r="BG212" i="4"/>
  <c r="BE212" i="4"/>
  <c r="AA212" i="4"/>
  <c r="Y212" i="4"/>
  <c r="W212" i="4"/>
  <c r="BK212" i="4"/>
  <c r="N212" i="4"/>
  <c r="BF212" i="4" s="1"/>
  <c r="BI211" i="4"/>
  <c r="BH211" i="4"/>
  <c r="BG211" i="4"/>
  <c r="BF211" i="4"/>
  <c r="BE211" i="4"/>
  <c r="AA211" i="4"/>
  <c r="Y211" i="4"/>
  <c r="W211" i="4"/>
  <c r="BK211" i="4"/>
  <c r="N211" i="4"/>
  <c r="BI210" i="4"/>
  <c r="BH210" i="4"/>
  <c r="BG210" i="4"/>
  <c r="BE210" i="4"/>
  <c r="AA210" i="4"/>
  <c r="Y210" i="4"/>
  <c r="W210" i="4"/>
  <c r="BK210" i="4"/>
  <c r="N210" i="4"/>
  <c r="BF210" i="4" s="1"/>
  <c r="BI209" i="4"/>
  <c r="BH209" i="4"/>
  <c r="BG209" i="4"/>
  <c r="BF209" i="4"/>
  <c r="BE209" i="4"/>
  <c r="AA209" i="4"/>
  <c r="Y209" i="4"/>
  <c r="W209" i="4"/>
  <c r="BK209" i="4"/>
  <c r="N209" i="4"/>
  <c r="BI208" i="4"/>
  <c r="BH208" i="4"/>
  <c r="BG208" i="4"/>
  <c r="BE208" i="4"/>
  <c r="AA208" i="4"/>
  <c r="Y208" i="4"/>
  <c r="W208" i="4"/>
  <c r="BK208" i="4"/>
  <c r="N208" i="4"/>
  <c r="BF208" i="4" s="1"/>
  <c r="BI207" i="4"/>
  <c r="BH207" i="4"/>
  <c r="BG207" i="4"/>
  <c r="BF207" i="4"/>
  <c r="BE207" i="4"/>
  <c r="AA207" i="4"/>
  <c r="Y207" i="4"/>
  <c r="W207" i="4"/>
  <c r="BK207" i="4"/>
  <c r="N207" i="4"/>
  <c r="BI206" i="4"/>
  <c r="BH206" i="4"/>
  <c r="BG206" i="4"/>
  <c r="BE206" i="4"/>
  <c r="AA206" i="4"/>
  <c r="Y206" i="4"/>
  <c r="W206" i="4"/>
  <c r="BK206" i="4"/>
  <c r="N206" i="4"/>
  <c r="BF206" i="4" s="1"/>
  <c r="BI205" i="4"/>
  <c r="BH205" i="4"/>
  <c r="BG205" i="4"/>
  <c r="BF205" i="4"/>
  <c r="BE205" i="4"/>
  <c r="AA205" i="4"/>
  <c r="Y205" i="4"/>
  <c r="W205" i="4"/>
  <c r="BK205" i="4"/>
  <c r="N205" i="4"/>
  <c r="BI204" i="4"/>
  <c r="BH204" i="4"/>
  <c r="BG204" i="4"/>
  <c r="BE204" i="4"/>
  <c r="AA204" i="4"/>
  <c r="Y204" i="4"/>
  <c r="W204" i="4"/>
  <c r="BK204" i="4"/>
  <c r="N204" i="4"/>
  <c r="BF204" i="4" s="1"/>
  <c r="BI203" i="4"/>
  <c r="BH203" i="4"/>
  <c r="BG203" i="4"/>
  <c r="BF203" i="4"/>
  <c r="BE203" i="4"/>
  <c r="AA203" i="4"/>
  <c r="Y203" i="4"/>
  <c r="W203" i="4"/>
  <c r="BK203" i="4"/>
  <c r="N203" i="4"/>
  <c r="BI202" i="4"/>
  <c r="BH202" i="4"/>
  <c r="BG202" i="4"/>
  <c r="BE202" i="4"/>
  <c r="AA202" i="4"/>
  <c r="Y202" i="4"/>
  <c r="W202" i="4"/>
  <c r="BK202" i="4"/>
  <c r="N202" i="4"/>
  <c r="BF202" i="4" s="1"/>
  <c r="BI201" i="4"/>
  <c r="BH201" i="4"/>
  <c r="BG201" i="4"/>
  <c r="BF201" i="4"/>
  <c r="BE201" i="4"/>
  <c r="AA201" i="4"/>
  <c r="Y201" i="4"/>
  <c r="W201" i="4"/>
  <c r="BK201" i="4"/>
  <c r="N201" i="4"/>
  <c r="BI200" i="4"/>
  <c r="BH200" i="4"/>
  <c r="BG200" i="4"/>
  <c r="BE200" i="4"/>
  <c r="AA200" i="4"/>
  <c r="Y200" i="4"/>
  <c r="W200" i="4"/>
  <c r="BK200" i="4"/>
  <c r="N200" i="4"/>
  <c r="BF200" i="4" s="1"/>
  <c r="BI199" i="4"/>
  <c r="BH199" i="4"/>
  <c r="BG199" i="4"/>
  <c r="BF199" i="4"/>
  <c r="BE199" i="4"/>
  <c r="AA199" i="4"/>
  <c r="Y199" i="4"/>
  <c r="W199" i="4"/>
  <c r="BK199" i="4"/>
  <c r="N199" i="4"/>
  <c r="BI198" i="4"/>
  <c r="BH198" i="4"/>
  <c r="BG198" i="4"/>
  <c r="BE198" i="4"/>
  <c r="AA198" i="4"/>
  <c r="Y198" i="4"/>
  <c r="W198" i="4"/>
  <c r="BK198" i="4"/>
  <c r="N198" i="4"/>
  <c r="BF198" i="4" s="1"/>
  <c r="BI197" i="4"/>
  <c r="BH197" i="4"/>
  <c r="BG197" i="4"/>
  <c r="BF197" i="4"/>
  <c r="BE197" i="4"/>
  <c r="AA197" i="4"/>
  <c r="Y197" i="4"/>
  <c r="W197" i="4"/>
  <c r="BK197" i="4"/>
  <c r="N197" i="4"/>
  <c r="BI196" i="4"/>
  <c r="BH196" i="4"/>
  <c r="BG196" i="4"/>
  <c r="BE196" i="4"/>
  <c r="AA196" i="4"/>
  <c r="Y196" i="4"/>
  <c r="W196" i="4"/>
  <c r="BK196" i="4"/>
  <c r="N196" i="4"/>
  <c r="BF196" i="4" s="1"/>
  <c r="BI195" i="4"/>
  <c r="BH195" i="4"/>
  <c r="BG195" i="4"/>
  <c r="BF195" i="4"/>
  <c r="BE195" i="4"/>
  <c r="AA195" i="4"/>
  <c r="Y195" i="4"/>
  <c r="W195" i="4"/>
  <c r="BK195" i="4"/>
  <c r="N195" i="4"/>
  <c r="BI194" i="4"/>
  <c r="BH194" i="4"/>
  <c r="BG194" i="4"/>
  <c r="BE194" i="4"/>
  <c r="AA194" i="4"/>
  <c r="Y194" i="4"/>
  <c r="W194" i="4"/>
  <c r="BK194" i="4"/>
  <c r="N194" i="4"/>
  <c r="BF194" i="4" s="1"/>
  <c r="BI193" i="4"/>
  <c r="BH193" i="4"/>
  <c r="BG193" i="4"/>
  <c r="BF193" i="4"/>
  <c r="BE193" i="4"/>
  <c r="AA193" i="4"/>
  <c r="Y193" i="4"/>
  <c r="W193" i="4"/>
  <c r="BK193" i="4"/>
  <c r="N193" i="4"/>
  <c r="BI192" i="4"/>
  <c r="BH192" i="4"/>
  <c r="BG192" i="4"/>
  <c r="BE192" i="4"/>
  <c r="AA192" i="4"/>
  <c r="Y192" i="4"/>
  <c r="W192" i="4"/>
  <c r="BK192" i="4"/>
  <c r="N192" i="4"/>
  <c r="BF192" i="4" s="1"/>
  <c r="BI191" i="4"/>
  <c r="BH191" i="4"/>
  <c r="BG191" i="4"/>
  <c r="BF191" i="4"/>
  <c r="BE191" i="4"/>
  <c r="AA191" i="4"/>
  <c r="Y191" i="4"/>
  <c r="W191" i="4"/>
  <c r="BK191" i="4"/>
  <c r="N191" i="4"/>
  <c r="BI190" i="4"/>
  <c r="BH190" i="4"/>
  <c r="BG190" i="4"/>
  <c r="BE190" i="4"/>
  <c r="AA190" i="4"/>
  <c r="Y190" i="4"/>
  <c r="W190" i="4"/>
  <c r="BK190" i="4"/>
  <c r="N190" i="4"/>
  <c r="BF190" i="4" s="1"/>
  <c r="BI189" i="4"/>
  <c r="BH189" i="4"/>
  <c r="BG189" i="4"/>
  <c r="BF189" i="4"/>
  <c r="BE189" i="4"/>
  <c r="AA189" i="4"/>
  <c r="Y189" i="4"/>
  <c r="W189" i="4"/>
  <c r="BK189" i="4"/>
  <c r="N189" i="4"/>
  <c r="BI188" i="4"/>
  <c r="BH188" i="4"/>
  <c r="BG188" i="4"/>
  <c r="BE188" i="4"/>
  <c r="AA188" i="4"/>
  <c r="Y188" i="4"/>
  <c r="W188" i="4"/>
  <c r="BK188" i="4"/>
  <c r="N188" i="4"/>
  <c r="BF188" i="4" s="1"/>
  <c r="BI187" i="4"/>
  <c r="BH187" i="4"/>
  <c r="BG187" i="4"/>
  <c r="BF187" i="4"/>
  <c r="BE187" i="4"/>
  <c r="AA187" i="4"/>
  <c r="Y187" i="4"/>
  <c r="W187" i="4"/>
  <c r="BK187" i="4"/>
  <c r="N187" i="4"/>
  <c r="BI186" i="4"/>
  <c r="BH186" i="4"/>
  <c r="BG186" i="4"/>
  <c r="BE186" i="4"/>
  <c r="AA186" i="4"/>
  <c r="Y186" i="4"/>
  <c r="W186" i="4"/>
  <c r="BK186" i="4"/>
  <c r="N186" i="4"/>
  <c r="BF186" i="4" s="1"/>
  <c r="BI185" i="4"/>
  <c r="BH185" i="4"/>
  <c r="BG185" i="4"/>
  <c r="BF185" i="4"/>
  <c r="BE185" i="4"/>
  <c r="AA185" i="4"/>
  <c r="Y185" i="4"/>
  <c r="W185" i="4"/>
  <c r="BK185" i="4"/>
  <c r="N185" i="4"/>
  <c r="BI184" i="4"/>
  <c r="BH184" i="4"/>
  <c r="BG184" i="4"/>
  <c r="BE184" i="4"/>
  <c r="AA184" i="4"/>
  <c r="Y184" i="4"/>
  <c r="W184" i="4"/>
  <c r="BK184" i="4"/>
  <c r="N184" i="4"/>
  <c r="BF184" i="4" s="1"/>
  <c r="BI183" i="4"/>
  <c r="BH183" i="4"/>
  <c r="BG183" i="4"/>
  <c r="BF183" i="4"/>
  <c r="BE183" i="4"/>
  <c r="AA183" i="4"/>
  <c r="Y183" i="4"/>
  <c r="W183" i="4"/>
  <c r="BK183" i="4"/>
  <c r="N183" i="4"/>
  <c r="BI182" i="4"/>
  <c r="BH182" i="4"/>
  <c r="BG182" i="4"/>
  <c r="BE182" i="4"/>
  <c r="AA182" i="4"/>
  <c r="Y182" i="4"/>
  <c r="W182" i="4"/>
  <c r="BK182" i="4"/>
  <c r="N182" i="4"/>
  <c r="BF182" i="4" s="1"/>
  <c r="BI181" i="4"/>
  <c r="BH181" i="4"/>
  <c r="BG181" i="4"/>
  <c r="BF181" i="4"/>
  <c r="BE181" i="4"/>
  <c r="AA181" i="4"/>
  <c r="Y181" i="4"/>
  <c r="W181" i="4"/>
  <c r="BK181" i="4"/>
  <c r="N181" i="4"/>
  <c r="BI180" i="4"/>
  <c r="BH180" i="4"/>
  <c r="BG180" i="4"/>
  <c r="BE180" i="4"/>
  <c r="AA180" i="4"/>
  <c r="Y180" i="4"/>
  <c r="W180" i="4"/>
  <c r="BK180" i="4"/>
  <c r="N180" i="4"/>
  <c r="BF180" i="4" s="1"/>
  <c r="BI179" i="4"/>
  <c r="BH179" i="4"/>
  <c r="BG179" i="4"/>
  <c r="BF179" i="4"/>
  <c r="BE179" i="4"/>
  <c r="AA179" i="4"/>
  <c r="Y179" i="4"/>
  <c r="W179" i="4"/>
  <c r="BK179" i="4"/>
  <c r="N179" i="4"/>
  <c r="BI178" i="4"/>
  <c r="BH178" i="4"/>
  <c r="BG178" i="4"/>
  <c r="BE178" i="4"/>
  <c r="AA178" i="4"/>
  <c r="Y178" i="4"/>
  <c r="W178" i="4"/>
  <c r="BK178" i="4"/>
  <c r="N178" i="4"/>
  <c r="BF178" i="4" s="1"/>
  <c r="BI177" i="4"/>
  <c r="BH177" i="4"/>
  <c r="BG177" i="4"/>
  <c r="BF177" i="4"/>
  <c r="BE177" i="4"/>
  <c r="AA177" i="4"/>
  <c r="Y177" i="4"/>
  <c r="W177" i="4"/>
  <c r="BK177" i="4"/>
  <c r="N177" i="4"/>
  <c r="BI176" i="4"/>
  <c r="BH176" i="4"/>
  <c r="BG176" i="4"/>
  <c r="BE176" i="4"/>
  <c r="AA176" i="4"/>
  <c r="Y176" i="4"/>
  <c r="W176" i="4"/>
  <c r="BK176" i="4"/>
  <c r="N176" i="4"/>
  <c r="BF176" i="4" s="1"/>
  <c r="BI175" i="4"/>
  <c r="BH175" i="4"/>
  <c r="BG175" i="4"/>
  <c r="BF175" i="4"/>
  <c r="BE175" i="4"/>
  <c r="AA175" i="4"/>
  <c r="Y175" i="4"/>
  <c r="W175" i="4"/>
  <c r="BK175" i="4"/>
  <c r="N175" i="4"/>
  <c r="BI174" i="4"/>
  <c r="BH174" i="4"/>
  <c r="BG174" i="4"/>
  <c r="BE174" i="4"/>
  <c r="AA174" i="4"/>
  <c r="Y174" i="4"/>
  <c r="W174" i="4"/>
  <c r="BK174" i="4"/>
  <c r="N174" i="4"/>
  <c r="BF174" i="4" s="1"/>
  <c r="BI173" i="4"/>
  <c r="BH173" i="4"/>
  <c r="BG173" i="4"/>
  <c r="BF173" i="4"/>
  <c r="BE173" i="4"/>
  <c r="AA173" i="4"/>
  <c r="Y173" i="4"/>
  <c r="W173" i="4"/>
  <c r="BK173" i="4"/>
  <c r="N173" i="4"/>
  <c r="BI172" i="4"/>
  <c r="BH172" i="4"/>
  <c r="BG172" i="4"/>
  <c r="BE172" i="4"/>
  <c r="AA172" i="4"/>
  <c r="Y172" i="4"/>
  <c r="W172" i="4"/>
  <c r="BK172" i="4"/>
  <c r="N172" i="4"/>
  <c r="BF172" i="4" s="1"/>
  <c r="BI171" i="4"/>
  <c r="BH171" i="4"/>
  <c r="BG171" i="4"/>
  <c r="BF171" i="4"/>
  <c r="BE171" i="4"/>
  <c r="AA171" i="4"/>
  <c r="Y171" i="4"/>
  <c r="W171" i="4"/>
  <c r="BK171" i="4"/>
  <c r="N171" i="4"/>
  <c r="BI170" i="4"/>
  <c r="BH170" i="4"/>
  <c r="BG170" i="4"/>
  <c r="BE170" i="4"/>
  <c r="AA170" i="4"/>
  <c r="Y170" i="4"/>
  <c r="W170" i="4"/>
  <c r="BK170" i="4"/>
  <c r="N170" i="4"/>
  <c r="BF170" i="4" s="1"/>
  <c r="BI169" i="4"/>
  <c r="BH169" i="4"/>
  <c r="BG169" i="4"/>
  <c r="BF169" i="4"/>
  <c r="BE169" i="4"/>
  <c r="AA169" i="4"/>
  <c r="Y169" i="4"/>
  <c r="W169" i="4"/>
  <c r="BK169" i="4"/>
  <c r="N169" i="4"/>
  <c r="BI168" i="4"/>
  <c r="BH168" i="4"/>
  <c r="BG168" i="4"/>
  <c r="BE168" i="4"/>
  <c r="AA168" i="4"/>
  <c r="Y168" i="4"/>
  <c r="W168" i="4"/>
  <c r="BK168" i="4"/>
  <c r="N168" i="4"/>
  <c r="BF168" i="4" s="1"/>
  <c r="BI167" i="4"/>
  <c r="BH167" i="4"/>
  <c r="BG167" i="4"/>
  <c r="BF167" i="4"/>
  <c r="BE167" i="4"/>
  <c r="AA167" i="4"/>
  <c r="Y167" i="4"/>
  <c r="W167" i="4"/>
  <c r="BK167" i="4"/>
  <c r="N167" i="4"/>
  <c r="BI166" i="4"/>
  <c r="BH166" i="4"/>
  <c r="BG166" i="4"/>
  <c r="BE166" i="4"/>
  <c r="AA166" i="4"/>
  <c r="Y166" i="4"/>
  <c r="W166" i="4"/>
  <c r="BK166" i="4"/>
  <c r="N166" i="4"/>
  <c r="BF166" i="4" s="1"/>
  <c r="BI165" i="4"/>
  <c r="BH165" i="4"/>
  <c r="BG165" i="4"/>
  <c r="BF165" i="4"/>
  <c r="BE165" i="4"/>
  <c r="AA165" i="4"/>
  <c r="Y165" i="4"/>
  <c r="W165" i="4"/>
  <c r="BK165" i="4"/>
  <c r="N165" i="4"/>
  <c r="BI164" i="4"/>
  <c r="BH164" i="4"/>
  <c r="BG164" i="4"/>
  <c r="BE164" i="4"/>
  <c r="AA164" i="4"/>
  <c r="Y164" i="4"/>
  <c r="W164" i="4"/>
  <c r="BK164" i="4"/>
  <c r="N164" i="4"/>
  <c r="BF164" i="4" s="1"/>
  <c r="BI163" i="4"/>
  <c r="BH163" i="4"/>
  <c r="BG163" i="4"/>
  <c r="BF163" i="4"/>
  <c r="BE163" i="4"/>
  <c r="AA163" i="4"/>
  <c r="Y163" i="4"/>
  <c r="W163" i="4"/>
  <c r="BK163" i="4"/>
  <c r="N163" i="4"/>
  <c r="BI162" i="4"/>
  <c r="BH162" i="4"/>
  <c r="BG162" i="4"/>
  <c r="BE162" i="4"/>
  <c r="AA162" i="4"/>
  <c r="Y162" i="4"/>
  <c r="W162" i="4"/>
  <c r="BK162" i="4"/>
  <c r="N162" i="4"/>
  <c r="BF162" i="4" s="1"/>
  <c r="BI161" i="4"/>
  <c r="BH161" i="4"/>
  <c r="BG161" i="4"/>
  <c r="BF161" i="4"/>
  <c r="BE161" i="4"/>
  <c r="AA161" i="4"/>
  <c r="Y161" i="4"/>
  <c r="W161" i="4"/>
  <c r="BK161" i="4"/>
  <c r="N161" i="4"/>
  <c r="BI160" i="4"/>
  <c r="BH160" i="4"/>
  <c r="BG160" i="4"/>
  <c r="BE160" i="4"/>
  <c r="AA160" i="4"/>
  <c r="Y160" i="4"/>
  <c r="W160" i="4"/>
  <c r="BK160" i="4"/>
  <c r="N160" i="4"/>
  <c r="BF160" i="4" s="1"/>
  <c r="BI159" i="4"/>
  <c r="BH159" i="4"/>
  <c r="BG159" i="4"/>
  <c r="BF159" i="4"/>
  <c r="BE159" i="4"/>
  <c r="AA159" i="4"/>
  <c r="Y159" i="4"/>
  <c r="W159" i="4"/>
  <c r="BK159" i="4"/>
  <c r="N159" i="4"/>
  <c r="BI158" i="4"/>
  <c r="BH158" i="4"/>
  <c r="BG158" i="4"/>
  <c r="BE158" i="4"/>
  <c r="AA158" i="4"/>
  <c r="Y158" i="4"/>
  <c r="W158" i="4"/>
  <c r="BK158" i="4"/>
  <c r="N158" i="4"/>
  <c r="BF158" i="4" s="1"/>
  <c r="BI157" i="4"/>
  <c r="BH157" i="4"/>
  <c r="BG157" i="4"/>
  <c r="BF157" i="4"/>
  <c r="BE157" i="4"/>
  <c r="AA157" i="4"/>
  <c r="Y157" i="4"/>
  <c r="W157" i="4"/>
  <c r="BK157" i="4"/>
  <c r="N157" i="4"/>
  <c r="BI156" i="4"/>
  <c r="BH156" i="4"/>
  <c r="BG156" i="4"/>
  <c r="BE156" i="4"/>
  <c r="AA156" i="4"/>
  <c r="Y156" i="4"/>
  <c r="W156" i="4"/>
  <c r="BK156" i="4"/>
  <c r="N156" i="4"/>
  <c r="BF156" i="4" s="1"/>
  <c r="BI155" i="4"/>
  <c r="BH155" i="4"/>
  <c r="BG155" i="4"/>
  <c r="BF155" i="4"/>
  <c r="BE155" i="4"/>
  <c r="AA155" i="4"/>
  <c r="Y155" i="4"/>
  <c r="W155" i="4"/>
  <c r="BK155" i="4"/>
  <c r="N155" i="4"/>
  <c r="BI154" i="4"/>
  <c r="BH154" i="4"/>
  <c r="BG154" i="4"/>
  <c r="BE154" i="4"/>
  <c r="AA154" i="4"/>
  <c r="Y154" i="4"/>
  <c r="W154" i="4"/>
  <c r="BK154" i="4"/>
  <c r="N154" i="4"/>
  <c r="BF154" i="4" s="1"/>
  <c r="BI153" i="4"/>
  <c r="BH153" i="4"/>
  <c r="BG153" i="4"/>
  <c r="BF153" i="4"/>
  <c r="BE153" i="4"/>
  <c r="AA153" i="4"/>
  <c r="Y153" i="4"/>
  <c r="W153" i="4"/>
  <c r="BK153" i="4"/>
  <c r="N153" i="4"/>
  <c r="BI152" i="4"/>
  <c r="BH152" i="4"/>
  <c r="BG152" i="4"/>
  <c r="BE152" i="4"/>
  <c r="AA152" i="4"/>
  <c r="Y152" i="4"/>
  <c r="W152" i="4"/>
  <c r="BK152" i="4"/>
  <c r="N152" i="4"/>
  <c r="BF152" i="4" s="1"/>
  <c r="BI151" i="4"/>
  <c r="BH151" i="4"/>
  <c r="BG151" i="4"/>
  <c r="BF151" i="4"/>
  <c r="BE151" i="4"/>
  <c r="AA151" i="4"/>
  <c r="Y151" i="4"/>
  <c r="W151" i="4"/>
  <c r="BK151" i="4"/>
  <c r="N151" i="4"/>
  <c r="BI150" i="4"/>
  <c r="BH150" i="4"/>
  <c r="BG150" i="4"/>
  <c r="BE150" i="4"/>
  <c r="AA150" i="4"/>
  <c r="Y150" i="4"/>
  <c r="W150" i="4"/>
  <c r="BK150" i="4"/>
  <c r="N150" i="4"/>
  <c r="BF150" i="4" s="1"/>
  <c r="BI149" i="4"/>
  <c r="BH149" i="4"/>
  <c r="BG149" i="4"/>
  <c r="BF149" i="4"/>
  <c r="BE149" i="4"/>
  <c r="AA149" i="4"/>
  <c r="Y149" i="4"/>
  <c r="W149" i="4"/>
  <c r="BK149" i="4"/>
  <c r="BK148" i="4" s="1"/>
  <c r="N148" i="4" s="1"/>
  <c r="N93" i="4" s="1"/>
  <c r="N149" i="4"/>
  <c r="BI147" i="4"/>
  <c r="BH147" i="4"/>
  <c r="BG147" i="4"/>
  <c r="BE147" i="4"/>
  <c r="AA147" i="4"/>
  <c r="Y147" i="4"/>
  <c r="W147" i="4"/>
  <c r="BK147" i="4"/>
  <c r="N147" i="4"/>
  <c r="BF147" i="4" s="1"/>
  <c r="BI146" i="4"/>
  <c r="BH146" i="4"/>
  <c r="BG146" i="4"/>
  <c r="BF146" i="4"/>
  <c r="BE146" i="4"/>
  <c r="AA146" i="4"/>
  <c r="Y146" i="4"/>
  <c r="W146" i="4"/>
  <c r="BK146" i="4"/>
  <c r="N146" i="4"/>
  <c r="BI145" i="4"/>
  <c r="BH145" i="4"/>
  <c r="BG145" i="4"/>
  <c r="BE145" i="4"/>
  <c r="AA145" i="4"/>
  <c r="Y145" i="4"/>
  <c r="W145" i="4"/>
  <c r="BK145" i="4"/>
  <c r="N145" i="4"/>
  <c r="BF145" i="4" s="1"/>
  <c r="BI144" i="4"/>
  <c r="BH144" i="4"/>
  <c r="BG144" i="4"/>
  <c r="BF144" i="4"/>
  <c r="BE144" i="4"/>
  <c r="AA144" i="4"/>
  <c r="Y144" i="4"/>
  <c r="W144" i="4"/>
  <c r="BK144" i="4"/>
  <c r="N144" i="4"/>
  <c r="BI143" i="4"/>
  <c r="BH143" i="4"/>
  <c r="BG143" i="4"/>
  <c r="BE143" i="4"/>
  <c r="AA143" i="4"/>
  <c r="Y143" i="4"/>
  <c r="W143" i="4"/>
  <c r="BK143" i="4"/>
  <c r="N143" i="4"/>
  <c r="BF143" i="4" s="1"/>
  <c r="BI142" i="4"/>
  <c r="BH142" i="4"/>
  <c r="BG142" i="4"/>
  <c r="BF142" i="4"/>
  <c r="BE142" i="4"/>
  <c r="AA142" i="4"/>
  <c r="Y142" i="4"/>
  <c r="W142" i="4"/>
  <c r="BK142" i="4"/>
  <c r="N142" i="4"/>
  <c r="BI141" i="4"/>
  <c r="BH141" i="4"/>
  <c r="BG141" i="4"/>
  <c r="BE141" i="4"/>
  <c r="AA141" i="4"/>
  <c r="Y141" i="4"/>
  <c r="W141" i="4"/>
  <c r="BK141" i="4"/>
  <c r="N141" i="4"/>
  <c r="BF141" i="4" s="1"/>
  <c r="BI140" i="4"/>
  <c r="BH140" i="4"/>
  <c r="BG140" i="4"/>
  <c r="BF140" i="4"/>
  <c r="BE140" i="4"/>
  <c r="AA140" i="4"/>
  <c r="Y140" i="4"/>
  <c r="W140" i="4"/>
  <c r="BK140" i="4"/>
  <c r="N140" i="4"/>
  <c r="BI139" i="4"/>
  <c r="BH139" i="4"/>
  <c r="BG139" i="4"/>
  <c r="BE139" i="4"/>
  <c r="AA139" i="4"/>
  <c r="AA138" i="4" s="1"/>
  <c r="Y139" i="4"/>
  <c r="W139" i="4"/>
  <c r="BK139" i="4"/>
  <c r="N139" i="4"/>
  <c r="BF139" i="4" s="1"/>
  <c r="BI137" i="4"/>
  <c r="BH137" i="4"/>
  <c r="BG137" i="4"/>
  <c r="BE137" i="4"/>
  <c r="AA137" i="4"/>
  <c r="Y137" i="4"/>
  <c r="W137" i="4"/>
  <c r="BK137" i="4"/>
  <c r="N137" i="4"/>
  <c r="BF137" i="4" s="1"/>
  <c r="BI136" i="4"/>
  <c r="BH136" i="4"/>
  <c r="BG136" i="4"/>
  <c r="BF136" i="4"/>
  <c r="BE136" i="4"/>
  <c r="AA136" i="4"/>
  <c r="Y136" i="4"/>
  <c r="W136" i="4"/>
  <c r="BK136" i="4"/>
  <c r="N136" i="4"/>
  <c r="BI135" i="4"/>
  <c r="BH135" i="4"/>
  <c r="BG135" i="4"/>
  <c r="BE135" i="4"/>
  <c r="AA135" i="4"/>
  <c r="Y135" i="4"/>
  <c r="W135" i="4"/>
  <c r="BK135" i="4"/>
  <c r="N135" i="4"/>
  <c r="BF135" i="4" s="1"/>
  <c r="BI134" i="4"/>
  <c r="BH134" i="4"/>
  <c r="BG134" i="4"/>
  <c r="BF134" i="4"/>
  <c r="BE134" i="4"/>
  <c r="AA134" i="4"/>
  <c r="Y134" i="4"/>
  <c r="W134" i="4"/>
  <c r="BK134" i="4"/>
  <c r="N134" i="4"/>
  <c r="BI133" i="4"/>
  <c r="BH133" i="4"/>
  <c r="BG133" i="4"/>
  <c r="BE133" i="4"/>
  <c r="AA133" i="4"/>
  <c r="Y133" i="4"/>
  <c r="W133" i="4"/>
  <c r="BK133" i="4"/>
  <c r="N133" i="4"/>
  <c r="BF133" i="4" s="1"/>
  <c r="BI132" i="4"/>
  <c r="BH132" i="4"/>
  <c r="BG132" i="4"/>
  <c r="BF132" i="4"/>
  <c r="BE132" i="4"/>
  <c r="AA132" i="4"/>
  <c r="Y132" i="4"/>
  <c r="W132" i="4"/>
  <c r="BK132" i="4"/>
  <c r="N132" i="4"/>
  <c r="BI131" i="4"/>
  <c r="BH131" i="4"/>
  <c r="BG131" i="4"/>
  <c r="BE131" i="4"/>
  <c r="AA131" i="4"/>
  <c r="Y131" i="4"/>
  <c r="W131" i="4"/>
  <c r="BK131" i="4"/>
  <c r="N131" i="4"/>
  <c r="BF131" i="4" s="1"/>
  <c r="BI130" i="4"/>
  <c r="BH130" i="4"/>
  <c r="BG130" i="4"/>
  <c r="BF130" i="4"/>
  <c r="BE130" i="4"/>
  <c r="AA130" i="4"/>
  <c r="Y130" i="4"/>
  <c r="W130" i="4"/>
  <c r="BK130" i="4"/>
  <c r="N130" i="4"/>
  <c r="BI129" i="4"/>
  <c r="BH129" i="4"/>
  <c r="BG129" i="4"/>
  <c r="BE129" i="4"/>
  <c r="AA129" i="4"/>
  <c r="Y129" i="4"/>
  <c r="W129" i="4"/>
  <c r="BK129" i="4"/>
  <c r="N129" i="4"/>
  <c r="BF129" i="4" s="1"/>
  <c r="BI128" i="4"/>
  <c r="BH128" i="4"/>
  <c r="BG128" i="4"/>
  <c r="BF128" i="4"/>
  <c r="BE128" i="4"/>
  <c r="AA128" i="4"/>
  <c r="Y128" i="4"/>
  <c r="W128" i="4"/>
  <c r="BK128" i="4"/>
  <c r="BK127" i="4" s="1"/>
  <c r="N127" i="4" s="1"/>
  <c r="N91" i="4" s="1"/>
  <c r="N128" i="4"/>
  <c r="BI126" i="4"/>
  <c r="BH126" i="4"/>
  <c r="BG126" i="4"/>
  <c r="BE126" i="4"/>
  <c r="AA126" i="4"/>
  <c r="Y126" i="4"/>
  <c r="W126" i="4"/>
  <c r="BK126" i="4"/>
  <c r="N126" i="4"/>
  <c r="BF126" i="4" s="1"/>
  <c r="BI125" i="4"/>
  <c r="BH125" i="4"/>
  <c r="BG125" i="4"/>
  <c r="BF125" i="4"/>
  <c r="BE125" i="4"/>
  <c r="AA125" i="4"/>
  <c r="Y125" i="4"/>
  <c r="W125" i="4"/>
  <c r="BK125" i="4"/>
  <c r="N125" i="4"/>
  <c r="BI124" i="4"/>
  <c r="BH124" i="4"/>
  <c r="BG124" i="4"/>
  <c r="BE124" i="4"/>
  <c r="AA124" i="4"/>
  <c r="AA123" i="4" s="1"/>
  <c r="Y124" i="4"/>
  <c r="W124" i="4"/>
  <c r="BK124" i="4"/>
  <c r="BK123" i="4" s="1"/>
  <c r="N124" i="4"/>
  <c r="BF124" i="4" s="1"/>
  <c r="M118" i="4"/>
  <c r="F118" i="4"/>
  <c r="M117" i="4"/>
  <c r="F117" i="4"/>
  <c r="M115" i="4"/>
  <c r="F115" i="4"/>
  <c r="F113" i="4"/>
  <c r="BI102" i="4"/>
  <c r="BH102" i="4"/>
  <c r="BG102" i="4"/>
  <c r="BE102" i="4"/>
  <c r="BI101" i="4"/>
  <c r="BH101" i="4"/>
  <c r="BG101" i="4"/>
  <c r="BE101" i="4"/>
  <c r="BI100" i="4"/>
  <c r="BH100" i="4"/>
  <c r="BG100" i="4"/>
  <c r="BE100" i="4"/>
  <c r="BI99" i="4"/>
  <c r="BH99" i="4"/>
  <c r="BG99" i="4"/>
  <c r="BE99" i="4"/>
  <c r="BI98" i="4"/>
  <c r="BH98" i="4"/>
  <c r="BG98" i="4"/>
  <c r="BE98" i="4"/>
  <c r="BI97" i="4"/>
  <c r="BH97" i="4"/>
  <c r="BG97" i="4"/>
  <c r="BE97" i="4"/>
  <c r="M84" i="4"/>
  <c r="F84" i="4"/>
  <c r="M83" i="4"/>
  <c r="F83" i="4"/>
  <c r="M81" i="4"/>
  <c r="F81" i="4"/>
  <c r="F79" i="4"/>
  <c r="O9" i="4"/>
  <c r="F6" i="4"/>
  <c r="F112" i="4" s="1"/>
  <c r="AY89" i="1"/>
  <c r="AX89" i="1"/>
  <c r="BI186" i="3"/>
  <c r="BH186" i="3"/>
  <c r="BG186" i="3"/>
  <c r="BE186" i="3"/>
  <c r="N186" i="3"/>
  <c r="BF186" i="3" s="1"/>
  <c r="BK186" i="3"/>
  <c r="BI185" i="3"/>
  <c r="BH185" i="3"/>
  <c r="BG185" i="3"/>
  <c r="BE185" i="3"/>
  <c r="BK185" i="3"/>
  <c r="N185" i="3" s="1"/>
  <c r="BF185" i="3" s="1"/>
  <c r="BI184" i="3"/>
  <c r="BH184" i="3"/>
  <c r="BG184" i="3"/>
  <c r="BF184" i="3"/>
  <c r="BE184" i="3"/>
  <c r="N184" i="3"/>
  <c r="BK184" i="3"/>
  <c r="BI183" i="3"/>
  <c r="BH183" i="3"/>
  <c r="BG183" i="3"/>
  <c r="BE183" i="3"/>
  <c r="N183" i="3"/>
  <c r="BF183" i="3" s="1"/>
  <c r="BK183" i="3"/>
  <c r="BI182" i="3"/>
  <c r="BH182" i="3"/>
  <c r="BG182" i="3"/>
  <c r="BE182" i="3"/>
  <c r="N182" i="3"/>
  <c r="BF182" i="3" s="1"/>
  <c r="BK182" i="3"/>
  <c r="BI180" i="3"/>
  <c r="BH180" i="3"/>
  <c r="BG180" i="3"/>
  <c r="BE180" i="3"/>
  <c r="AA180" i="3"/>
  <c r="Y180" i="3"/>
  <c r="W180" i="3"/>
  <c r="BK180" i="3"/>
  <c r="N180" i="3"/>
  <c r="BF180" i="3" s="1"/>
  <c r="BI179" i="3"/>
  <c r="BH179" i="3"/>
  <c r="BG179" i="3"/>
  <c r="BF179" i="3"/>
  <c r="BE179" i="3"/>
  <c r="AA179" i="3"/>
  <c r="Y179" i="3"/>
  <c r="W179" i="3"/>
  <c r="W177" i="3" s="1"/>
  <c r="BK179" i="3"/>
  <c r="N179" i="3"/>
  <c r="BI178" i="3"/>
  <c r="BH178" i="3"/>
  <c r="BG178" i="3"/>
  <c r="BE178" i="3"/>
  <c r="AA178" i="3"/>
  <c r="Y178" i="3"/>
  <c r="Y177" i="3" s="1"/>
  <c r="W178" i="3"/>
  <c r="BK178" i="3"/>
  <c r="BK177" i="3" s="1"/>
  <c r="N177" i="3" s="1"/>
  <c r="N97" i="3" s="1"/>
  <c r="N178" i="3"/>
  <c r="BF178" i="3" s="1"/>
  <c r="BI176" i="3"/>
  <c r="BH176" i="3"/>
  <c r="BG176" i="3"/>
  <c r="BE176" i="3"/>
  <c r="AA176" i="3"/>
  <c r="Y176" i="3"/>
  <c r="W176" i="3"/>
  <c r="BK176" i="3"/>
  <c r="N176" i="3"/>
  <c r="BF176" i="3" s="1"/>
  <c r="BI175" i="3"/>
  <c r="BH175" i="3"/>
  <c r="BG175" i="3"/>
  <c r="BF175" i="3"/>
  <c r="BE175" i="3"/>
  <c r="AA175" i="3"/>
  <c r="Y175" i="3"/>
  <c r="W175" i="3"/>
  <c r="BK175" i="3"/>
  <c r="N175" i="3"/>
  <c r="BI174" i="3"/>
  <c r="BH174" i="3"/>
  <c r="BG174" i="3"/>
  <c r="BE174" i="3"/>
  <c r="AA174" i="3"/>
  <c r="Y174" i="3"/>
  <c r="W174" i="3"/>
  <c r="BK174" i="3"/>
  <c r="N174" i="3"/>
  <c r="BF174" i="3" s="1"/>
  <c r="BI173" i="3"/>
  <c r="BH173" i="3"/>
  <c r="BG173" i="3"/>
  <c r="BF173" i="3"/>
  <c r="BE173" i="3"/>
  <c r="AA173" i="3"/>
  <c r="Y173" i="3"/>
  <c r="W173" i="3"/>
  <c r="BK173" i="3"/>
  <c r="N173" i="3"/>
  <c r="BI172" i="3"/>
  <c r="BH172" i="3"/>
  <c r="BG172" i="3"/>
  <c r="BE172" i="3"/>
  <c r="AA172" i="3"/>
  <c r="Y172" i="3"/>
  <c r="W172" i="3"/>
  <c r="BK172" i="3"/>
  <c r="N172" i="3"/>
  <c r="BF172" i="3" s="1"/>
  <c r="BI171" i="3"/>
  <c r="BH171" i="3"/>
  <c r="BG171" i="3"/>
  <c r="BF171" i="3"/>
  <c r="BE171" i="3"/>
  <c r="AA171" i="3"/>
  <c r="Y171" i="3"/>
  <c r="W171" i="3"/>
  <c r="BK171" i="3"/>
  <c r="N171" i="3"/>
  <c r="BI170" i="3"/>
  <c r="BH170" i="3"/>
  <c r="BG170" i="3"/>
  <c r="BE170" i="3"/>
  <c r="AA170" i="3"/>
  <c r="Y170" i="3"/>
  <c r="W170" i="3"/>
  <c r="BK170" i="3"/>
  <c r="N170" i="3"/>
  <c r="BF170" i="3" s="1"/>
  <c r="BI169" i="3"/>
  <c r="BH169" i="3"/>
  <c r="BG169" i="3"/>
  <c r="BF169" i="3"/>
  <c r="BE169" i="3"/>
  <c r="AA169" i="3"/>
  <c r="Y169" i="3"/>
  <c r="W169" i="3"/>
  <c r="BK169" i="3"/>
  <c r="N169" i="3"/>
  <c r="BI168" i="3"/>
  <c r="BH168" i="3"/>
  <c r="BG168" i="3"/>
  <c r="BE168" i="3"/>
  <c r="AA168" i="3"/>
  <c r="Y168" i="3"/>
  <c r="W168" i="3"/>
  <c r="BK168" i="3"/>
  <c r="N168" i="3"/>
  <c r="BF168" i="3" s="1"/>
  <c r="BI167" i="3"/>
  <c r="BH167" i="3"/>
  <c r="BG167" i="3"/>
  <c r="BF167" i="3"/>
  <c r="BE167" i="3"/>
  <c r="AA167" i="3"/>
  <c r="Y167" i="3"/>
  <c r="W167" i="3"/>
  <c r="BK167" i="3"/>
  <c r="N167" i="3"/>
  <c r="BI166" i="3"/>
  <c r="BH166" i="3"/>
  <c r="BG166" i="3"/>
  <c r="BE166" i="3"/>
  <c r="AA166" i="3"/>
  <c r="Y166" i="3"/>
  <c r="W166" i="3"/>
  <c r="BK166" i="3"/>
  <c r="N166" i="3"/>
  <c r="BF166" i="3" s="1"/>
  <c r="BI165" i="3"/>
  <c r="BH165" i="3"/>
  <c r="BG165" i="3"/>
  <c r="BF165" i="3"/>
  <c r="BE165" i="3"/>
  <c r="AA165" i="3"/>
  <c r="Y165" i="3"/>
  <c r="W165" i="3"/>
  <c r="BK165" i="3"/>
  <c r="N165" i="3"/>
  <c r="BI164" i="3"/>
  <c r="BH164" i="3"/>
  <c r="BG164" i="3"/>
  <c r="BE164" i="3"/>
  <c r="AA164" i="3"/>
  <c r="Y164" i="3"/>
  <c r="Y162" i="3" s="1"/>
  <c r="W164" i="3"/>
  <c r="BK164" i="3"/>
  <c r="N164" i="3"/>
  <c r="BF164" i="3" s="1"/>
  <c r="BI163" i="3"/>
  <c r="BH163" i="3"/>
  <c r="BG163" i="3"/>
  <c r="BF163" i="3"/>
  <c r="BE163" i="3"/>
  <c r="AA163" i="3"/>
  <c r="Y163" i="3"/>
  <c r="W163" i="3"/>
  <c r="W162" i="3" s="1"/>
  <c r="BK163" i="3"/>
  <c r="N163" i="3"/>
  <c r="BI161" i="3"/>
  <c r="BH161" i="3"/>
  <c r="BG161" i="3"/>
  <c r="BE161" i="3"/>
  <c r="AA161" i="3"/>
  <c r="Y161" i="3"/>
  <c r="W161" i="3"/>
  <c r="BK161" i="3"/>
  <c r="N161" i="3"/>
  <c r="BF161" i="3" s="1"/>
  <c r="BI160" i="3"/>
  <c r="BH160" i="3"/>
  <c r="BG160" i="3"/>
  <c r="BF160" i="3"/>
  <c r="BE160" i="3"/>
  <c r="AA160" i="3"/>
  <c r="Y160" i="3"/>
  <c r="W160" i="3"/>
  <c r="BK160" i="3"/>
  <c r="N160" i="3"/>
  <c r="BI159" i="3"/>
  <c r="BH159" i="3"/>
  <c r="BG159" i="3"/>
  <c r="BE159" i="3"/>
  <c r="AA159" i="3"/>
  <c r="Y159" i="3"/>
  <c r="W159" i="3"/>
  <c r="BK159" i="3"/>
  <c r="N159" i="3"/>
  <c r="BF159" i="3" s="1"/>
  <c r="BI158" i="3"/>
  <c r="BH158" i="3"/>
  <c r="BG158" i="3"/>
  <c r="BF158" i="3"/>
  <c r="BE158" i="3"/>
  <c r="AA158" i="3"/>
  <c r="Y158" i="3"/>
  <c r="W158" i="3"/>
  <c r="BK158" i="3"/>
  <c r="N158" i="3"/>
  <c r="BI157" i="3"/>
  <c r="BH157" i="3"/>
  <c r="BG157" i="3"/>
  <c r="BE157" i="3"/>
  <c r="AA157" i="3"/>
  <c r="Y157" i="3"/>
  <c r="W157" i="3"/>
  <c r="BK157" i="3"/>
  <c r="N157" i="3"/>
  <c r="BF157" i="3" s="1"/>
  <c r="BI156" i="3"/>
  <c r="BH156" i="3"/>
  <c r="BG156" i="3"/>
  <c r="BF156" i="3"/>
  <c r="BE156" i="3"/>
  <c r="AA156" i="3"/>
  <c r="Y156" i="3"/>
  <c r="W156" i="3"/>
  <c r="BK156" i="3"/>
  <c r="N156" i="3"/>
  <c r="BI155" i="3"/>
  <c r="BH155" i="3"/>
  <c r="BG155" i="3"/>
  <c r="BE155" i="3"/>
  <c r="AA155" i="3"/>
  <c r="Y155" i="3"/>
  <c r="W155" i="3"/>
  <c r="BK155" i="3"/>
  <c r="N155" i="3"/>
  <c r="BF155" i="3" s="1"/>
  <c r="BI154" i="3"/>
  <c r="BH154" i="3"/>
  <c r="BG154" i="3"/>
  <c r="BF154" i="3"/>
  <c r="BE154" i="3"/>
  <c r="AA154" i="3"/>
  <c r="Y154" i="3"/>
  <c r="W154" i="3"/>
  <c r="BK154" i="3"/>
  <c r="N154" i="3"/>
  <c r="BI153" i="3"/>
  <c r="BH153" i="3"/>
  <c r="BG153" i="3"/>
  <c r="BE153" i="3"/>
  <c r="AA153" i="3"/>
  <c r="Y153" i="3"/>
  <c r="W153" i="3"/>
  <c r="BK153" i="3"/>
  <c r="N153" i="3"/>
  <c r="BF153" i="3" s="1"/>
  <c r="BI152" i="3"/>
  <c r="BH152" i="3"/>
  <c r="BG152" i="3"/>
  <c r="BF152" i="3"/>
  <c r="BE152" i="3"/>
  <c r="AA152" i="3"/>
  <c r="Y152" i="3"/>
  <c r="W152" i="3"/>
  <c r="BK152" i="3"/>
  <c r="N152" i="3"/>
  <c r="BI151" i="3"/>
  <c r="BH151" i="3"/>
  <c r="BG151" i="3"/>
  <c r="BE151" i="3"/>
  <c r="AA151" i="3"/>
  <c r="AA150" i="3" s="1"/>
  <c r="Y151" i="3"/>
  <c r="W151" i="3"/>
  <c r="W150" i="3" s="1"/>
  <c r="BK151" i="3"/>
  <c r="BK150" i="3" s="1"/>
  <c r="N150" i="3" s="1"/>
  <c r="N95" i="3" s="1"/>
  <c r="N151" i="3"/>
  <c r="BF151" i="3" s="1"/>
  <c r="BI149" i="3"/>
  <c r="BH149" i="3"/>
  <c r="BG149" i="3"/>
  <c r="BE149" i="3"/>
  <c r="AA149" i="3"/>
  <c r="Y149" i="3"/>
  <c r="W149" i="3"/>
  <c r="BK149" i="3"/>
  <c r="N149" i="3"/>
  <c r="BF149" i="3" s="1"/>
  <c r="BI148" i="3"/>
  <c r="BH148" i="3"/>
  <c r="BG148" i="3"/>
  <c r="BF148" i="3"/>
  <c r="BE148" i="3"/>
  <c r="AA148" i="3"/>
  <c r="Y148" i="3"/>
  <c r="W148" i="3"/>
  <c r="BK148" i="3"/>
  <c r="N148" i="3"/>
  <c r="BI147" i="3"/>
  <c r="BH147" i="3"/>
  <c r="BG147" i="3"/>
  <c r="BE147" i="3"/>
  <c r="AA147" i="3"/>
  <c r="Y147" i="3"/>
  <c r="W147" i="3"/>
  <c r="BK147" i="3"/>
  <c r="N147" i="3"/>
  <c r="BF147" i="3" s="1"/>
  <c r="BI146" i="3"/>
  <c r="BH146" i="3"/>
  <c r="BG146" i="3"/>
  <c r="BF146" i="3"/>
  <c r="BE146" i="3"/>
  <c r="AA146" i="3"/>
  <c r="Y146" i="3"/>
  <c r="W146" i="3"/>
  <c r="BK146" i="3"/>
  <c r="N146" i="3"/>
  <c r="BI145" i="3"/>
  <c r="BH145" i="3"/>
  <c r="BG145" i="3"/>
  <c r="BE145" i="3"/>
  <c r="AA145" i="3"/>
  <c r="Y145" i="3"/>
  <c r="W145" i="3"/>
  <c r="BK145" i="3"/>
  <c r="N145" i="3"/>
  <c r="BF145" i="3" s="1"/>
  <c r="BI144" i="3"/>
  <c r="BH144" i="3"/>
  <c r="BG144" i="3"/>
  <c r="BF144" i="3"/>
  <c r="BE144" i="3"/>
  <c r="AA144" i="3"/>
  <c r="Y144" i="3"/>
  <c r="W144" i="3"/>
  <c r="BK144" i="3"/>
  <c r="N144" i="3"/>
  <c r="BI143" i="3"/>
  <c r="BH143" i="3"/>
  <c r="BG143" i="3"/>
  <c r="BE143" i="3"/>
  <c r="AA143" i="3"/>
  <c r="Y143" i="3"/>
  <c r="W143" i="3"/>
  <c r="BK143" i="3"/>
  <c r="N143" i="3"/>
  <c r="BF143" i="3" s="1"/>
  <c r="BI142" i="3"/>
  <c r="BH142" i="3"/>
  <c r="BG142" i="3"/>
  <c r="BF142" i="3"/>
  <c r="BE142" i="3"/>
  <c r="AA142" i="3"/>
  <c r="Y142" i="3"/>
  <c r="W142" i="3"/>
  <c r="BK142" i="3"/>
  <c r="N142" i="3"/>
  <c r="BI141" i="3"/>
  <c r="BH141" i="3"/>
  <c r="BG141" i="3"/>
  <c r="BE141" i="3"/>
  <c r="AA141" i="3"/>
  <c r="Y141" i="3"/>
  <c r="W141" i="3"/>
  <c r="BK141" i="3"/>
  <c r="N141" i="3"/>
  <c r="BF141" i="3" s="1"/>
  <c r="BI140" i="3"/>
  <c r="BH140" i="3"/>
  <c r="BG140" i="3"/>
  <c r="BF140" i="3"/>
  <c r="BE140" i="3"/>
  <c r="AA140" i="3"/>
  <c r="Y140" i="3"/>
  <c r="W140" i="3"/>
  <c r="W139" i="3" s="1"/>
  <c r="BK140" i="3"/>
  <c r="N140" i="3"/>
  <c r="BI138" i="3"/>
  <c r="BH138" i="3"/>
  <c r="BG138" i="3"/>
  <c r="BE138" i="3"/>
  <c r="AA138" i="3"/>
  <c r="Y138" i="3"/>
  <c r="W138" i="3"/>
  <c r="BK138" i="3"/>
  <c r="N138" i="3"/>
  <c r="BF138" i="3" s="1"/>
  <c r="BI137" i="3"/>
  <c r="BH137" i="3"/>
  <c r="BG137" i="3"/>
  <c r="BF137" i="3"/>
  <c r="BE137" i="3"/>
  <c r="AA137" i="3"/>
  <c r="Y137" i="3"/>
  <c r="W137" i="3"/>
  <c r="BK137" i="3"/>
  <c r="N137" i="3"/>
  <c r="BI136" i="3"/>
  <c r="BH136" i="3"/>
  <c r="BG136" i="3"/>
  <c r="BE136" i="3"/>
  <c r="AA136" i="3"/>
  <c r="Y136" i="3"/>
  <c r="W136" i="3"/>
  <c r="BK136" i="3"/>
  <c r="N136" i="3"/>
  <c r="BF136" i="3" s="1"/>
  <c r="BI135" i="3"/>
  <c r="BH135" i="3"/>
  <c r="BG135" i="3"/>
  <c r="BF135" i="3"/>
  <c r="BE135" i="3"/>
  <c r="AA135" i="3"/>
  <c r="Y135" i="3"/>
  <c r="W135" i="3"/>
  <c r="W133" i="3" s="1"/>
  <c r="W132" i="3" s="1"/>
  <c r="BK135" i="3"/>
  <c r="N135" i="3"/>
  <c r="BI134" i="3"/>
  <c r="BH134" i="3"/>
  <c r="BG134" i="3"/>
  <c r="BE134" i="3"/>
  <c r="AA134" i="3"/>
  <c r="Y134" i="3"/>
  <c r="W134" i="3"/>
  <c r="BK134" i="3"/>
  <c r="BK133" i="3" s="1"/>
  <c r="N134" i="3"/>
  <c r="BF134" i="3" s="1"/>
  <c r="BI131" i="3"/>
  <c r="BH131" i="3"/>
  <c r="BG131" i="3"/>
  <c r="BE131" i="3"/>
  <c r="AA131" i="3"/>
  <c r="AA129" i="3" s="1"/>
  <c r="Y131" i="3"/>
  <c r="W131" i="3"/>
  <c r="BK131" i="3"/>
  <c r="N131" i="3"/>
  <c r="BF131" i="3" s="1"/>
  <c r="BI130" i="3"/>
  <c r="BH130" i="3"/>
  <c r="BG130" i="3"/>
  <c r="BF130" i="3"/>
  <c r="BE130" i="3"/>
  <c r="AA130" i="3"/>
  <c r="Y130" i="3"/>
  <c r="W130" i="3"/>
  <c r="W129" i="3" s="1"/>
  <c r="BK130" i="3"/>
  <c r="BK129" i="3" s="1"/>
  <c r="N129" i="3" s="1"/>
  <c r="N91" i="3" s="1"/>
  <c r="N130" i="3"/>
  <c r="BI128" i="3"/>
  <c r="BH128" i="3"/>
  <c r="BG128" i="3"/>
  <c r="BE128" i="3"/>
  <c r="AA128" i="3"/>
  <c r="AA127" i="3" s="1"/>
  <c r="Y128" i="3"/>
  <c r="Y127" i="3" s="1"/>
  <c r="W128" i="3"/>
  <c r="W127" i="3" s="1"/>
  <c r="W126" i="3" s="1"/>
  <c r="BK128" i="3"/>
  <c r="BK127" i="3" s="1"/>
  <c r="N128" i="3"/>
  <c r="BF128" i="3" s="1"/>
  <c r="M122" i="3"/>
  <c r="F122" i="3"/>
  <c r="M121" i="3"/>
  <c r="F121" i="3"/>
  <c r="M119" i="3"/>
  <c r="F119" i="3"/>
  <c r="F117" i="3"/>
  <c r="BI106" i="3"/>
  <c r="BH106" i="3"/>
  <c r="BG106" i="3"/>
  <c r="BE106" i="3"/>
  <c r="BI105" i="3"/>
  <c r="BH105" i="3"/>
  <c r="BG105" i="3"/>
  <c r="BE105" i="3"/>
  <c r="BI104" i="3"/>
  <c r="BH104" i="3"/>
  <c r="BG104" i="3"/>
  <c r="BE104" i="3"/>
  <c r="BI103" i="3"/>
  <c r="BH103" i="3"/>
  <c r="BG103" i="3"/>
  <c r="BE103" i="3"/>
  <c r="BI102" i="3"/>
  <c r="BH102" i="3"/>
  <c r="BG102" i="3"/>
  <c r="BE102" i="3"/>
  <c r="BI101" i="3"/>
  <c r="H36" i="3" s="1"/>
  <c r="BD89" i="1" s="1"/>
  <c r="BH101" i="3"/>
  <c r="BG101" i="3"/>
  <c r="H34" i="3" s="1"/>
  <c r="BB89" i="1" s="1"/>
  <c r="BE101" i="3"/>
  <c r="M84" i="3"/>
  <c r="F84" i="3"/>
  <c r="M83" i="3"/>
  <c r="F83" i="3"/>
  <c r="M81" i="3"/>
  <c r="F81" i="3"/>
  <c r="F79" i="3"/>
  <c r="O9" i="3"/>
  <c r="F6" i="3"/>
  <c r="F116" i="3" s="1"/>
  <c r="AY88" i="1"/>
  <c r="AX88" i="1"/>
  <c r="BI270" i="2"/>
  <c r="BH270" i="2"/>
  <c r="BG270" i="2"/>
  <c r="BE270" i="2"/>
  <c r="N270" i="2"/>
  <c r="BF270" i="2" s="1"/>
  <c r="BK270" i="2"/>
  <c r="BI269" i="2"/>
  <c r="BH269" i="2"/>
  <c r="BG269" i="2"/>
  <c r="BE269" i="2"/>
  <c r="BK269" i="2"/>
  <c r="N269" i="2" s="1"/>
  <c r="BF269" i="2" s="1"/>
  <c r="BI268" i="2"/>
  <c r="BH268" i="2"/>
  <c r="BG268" i="2"/>
  <c r="BF268" i="2"/>
  <c r="BE268" i="2"/>
  <c r="N268" i="2"/>
  <c r="BK268" i="2"/>
  <c r="BI267" i="2"/>
  <c r="BH267" i="2"/>
  <c r="BG267" i="2"/>
  <c r="BE267" i="2"/>
  <c r="BK267" i="2"/>
  <c r="N267" i="2" s="1"/>
  <c r="BF267" i="2" s="1"/>
  <c r="BI266" i="2"/>
  <c r="BH266" i="2"/>
  <c r="BG266" i="2"/>
  <c r="BE266" i="2"/>
  <c r="N266" i="2"/>
  <c r="BF266" i="2" s="1"/>
  <c r="BK266" i="2"/>
  <c r="BK265" i="2" s="1"/>
  <c r="N265" i="2" s="1"/>
  <c r="N104" i="2" s="1"/>
  <c r="BI264" i="2"/>
  <c r="BH264" i="2"/>
  <c r="BG264" i="2"/>
  <c r="BE264" i="2"/>
  <c r="AA264" i="2"/>
  <c r="Y264" i="2"/>
  <c r="W264" i="2"/>
  <c r="BK264" i="2"/>
  <c r="N264" i="2"/>
  <c r="BF264" i="2" s="1"/>
  <c r="BI263" i="2"/>
  <c r="BH263" i="2"/>
  <c r="BG263" i="2"/>
  <c r="BF263" i="2"/>
  <c r="BE263" i="2"/>
  <c r="AA263" i="2"/>
  <c r="Y263" i="2"/>
  <c r="W263" i="2"/>
  <c r="BK263" i="2"/>
  <c r="N263" i="2"/>
  <c r="BI262" i="2"/>
  <c r="BH262" i="2"/>
  <c r="BG262" i="2"/>
  <c r="BE262" i="2"/>
  <c r="AA262" i="2"/>
  <c r="Y262" i="2"/>
  <c r="W262" i="2"/>
  <c r="BK262" i="2"/>
  <c r="N262" i="2"/>
  <c r="BF262" i="2" s="1"/>
  <c r="BI261" i="2"/>
  <c r="BH261" i="2"/>
  <c r="BG261" i="2"/>
  <c r="BF261" i="2"/>
  <c r="BE261" i="2"/>
  <c r="AA261" i="2"/>
  <c r="Y261" i="2"/>
  <c r="W261" i="2"/>
  <c r="BK261" i="2"/>
  <c r="N261" i="2"/>
  <c r="BI260" i="2"/>
  <c r="BH260" i="2"/>
  <c r="BG260" i="2"/>
  <c r="BE260" i="2"/>
  <c r="AA260" i="2"/>
  <c r="Y260" i="2"/>
  <c r="W260" i="2"/>
  <c r="BK260" i="2"/>
  <c r="N260" i="2"/>
  <c r="BF260" i="2" s="1"/>
  <c r="BI259" i="2"/>
  <c r="BH259" i="2"/>
  <c r="BG259" i="2"/>
  <c r="BF259" i="2"/>
  <c r="BE259" i="2"/>
  <c r="AA259" i="2"/>
  <c r="Y259" i="2"/>
  <c r="W259" i="2"/>
  <c r="BK259" i="2"/>
  <c r="N259" i="2"/>
  <c r="BI258" i="2"/>
  <c r="BH258" i="2"/>
  <c r="BG258" i="2"/>
  <c r="BE258" i="2"/>
  <c r="AA258" i="2"/>
  <c r="Y258" i="2"/>
  <c r="W258" i="2"/>
  <c r="BK258" i="2"/>
  <c r="N258" i="2"/>
  <c r="BF258" i="2" s="1"/>
  <c r="BI257" i="2"/>
  <c r="BH257" i="2"/>
  <c r="BG257" i="2"/>
  <c r="BF257" i="2"/>
  <c r="BE257" i="2"/>
  <c r="AA257" i="2"/>
  <c r="Y257" i="2"/>
  <c r="W257" i="2"/>
  <c r="BK257" i="2"/>
  <c r="N257" i="2"/>
  <c r="BI256" i="2"/>
  <c r="BH256" i="2"/>
  <c r="BG256" i="2"/>
  <c r="BE256" i="2"/>
  <c r="AA256" i="2"/>
  <c r="Y256" i="2"/>
  <c r="W256" i="2"/>
  <c r="BK256" i="2"/>
  <c r="N256" i="2"/>
  <c r="BF256" i="2" s="1"/>
  <c r="BI255" i="2"/>
  <c r="BH255" i="2"/>
  <c r="BG255" i="2"/>
  <c r="BF255" i="2"/>
  <c r="BE255" i="2"/>
  <c r="AA255" i="2"/>
  <c r="Y255" i="2"/>
  <c r="Y254" i="2" s="1"/>
  <c r="W255" i="2"/>
  <c r="W254" i="2" s="1"/>
  <c r="BK255" i="2"/>
  <c r="BK254" i="2" s="1"/>
  <c r="N254" i="2" s="1"/>
  <c r="N103" i="2" s="1"/>
  <c r="N255" i="2"/>
  <c r="BI253" i="2"/>
  <c r="BH253" i="2"/>
  <c r="BG253" i="2"/>
  <c r="BE253" i="2"/>
  <c r="AA253" i="2"/>
  <c r="Y253" i="2"/>
  <c r="W253" i="2"/>
  <c r="BK253" i="2"/>
  <c r="N253" i="2"/>
  <c r="BF253" i="2" s="1"/>
  <c r="BI252" i="2"/>
  <c r="BH252" i="2"/>
  <c r="BG252" i="2"/>
  <c r="BF252" i="2"/>
  <c r="BE252" i="2"/>
  <c r="AA252" i="2"/>
  <c r="Y252" i="2"/>
  <c r="W252" i="2"/>
  <c r="BK252" i="2"/>
  <c r="N252" i="2"/>
  <c r="BI251" i="2"/>
  <c r="BH251" i="2"/>
  <c r="BG251" i="2"/>
  <c r="BE251" i="2"/>
  <c r="AA251" i="2"/>
  <c r="Y251" i="2"/>
  <c r="W251" i="2"/>
  <c r="BK251" i="2"/>
  <c r="N251" i="2"/>
  <c r="BF251" i="2" s="1"/>
  <c r="BI250" i="2"/>
  <c r="BH250" i="2"/>
  <c r="BG250" i="2"/>
  <c r="BF250" i="2"/>
  <c r="BE250" i="2"/>
  <c r="AA250" i="2"/>
  <c r="AA249" i="2" s="1"/>
  <c r="Y250" i="2"/>
  <c r="Y249" i="2" s="1"/>
  <c r="W250" i="2"/>
  <c r="W249" i="2" s="1"/>
  <c r="BK250" i="2"/>
  <c r="BK249" i="2" s="1"/>
  <c r="N249" i="2" s="1"/>
  <c r="N102" i="2" s="1"/>
  <c r="N250" i="2"/>
  <c r="BI248" i="2"/>
  <c r="BH248" i="2"/>
  <c r="BG248" i="2"/>
  <c r="BF248" i="2"/>
  <c r="BE248" i="2"/>
  <c r="AA248" i="2"/>
  <c r="Y248" i="2"/>
  <c r="W248" i="2"/>
  <c r="BK248" i="2"/>
  <c r="N248" i="2"/>
  <c r="BI247" i="2"/>
  <c r="BH247" i="2"/>
  <c r="BG247" i="2"/>
  <c r="BE247" i="2"/>
  <c r="AA247" i="2"/>
  <c r="Y247" i="2"/>
  <c r="W247" i="2"/>
  <c r="BK247" i="2"/>
  <c r="N247" i="2"/>
  <c r="BF247" i="2" s="1"/>
  <c r="BI246" i="2"/>
  <c r="BH246" i="2"/>
  <c r="BG246" i="2"/>
  <c r="BF246" i="2"/>
  <c r="BE246" i="2"/>
  <c r="AA246" i="2"/>
  <c r="Y246" i="2"/>
  <c r="W246" i="2"/>
  <c r="BK246" i="2"/>
  <c r="N246" i="2"/>
  <c r="BI245" i="2"/>
  <c r="BH245" i="2"/>
  <c r="BG245" i="2"/>
  <c r="BE245" i="2"/>
  <c r="AA245" i="2"/>
  <c r="Y245" i="2"/>
  <c r="W245" i="2"/>
  <c r="BK245" i="2"/>
  <c r="N245" i="2"/>
  <c r="BF245" i="2" s="1"/>
  <c r="BI244" i="2"/>
  <c r="BH244" i="2"/>
  <c r="BG244" i="2"/>
  <c r="BF244" i="2"/>
  <c r="BE244" i="2"/>
  <c r="AA244" i="2"/>
  <c r="Y244" i="2"/>
  <c r="W244" i="2"/>
  <c r="BK244" i="2"/>
  <c r="N244" i="2"/>
  <c r="BI243" i="2"/>
  <c r="BH243" i="2"/>
  <c r="BG243" i="2"/>
  <c r="BE243" i="2"/>
  <c r="AA243" i="2"/>
  <c r="Y243" i="2"/>
  <c r="W243" i="2"/>
  <c r="BK243" i="2"/>
  <c r="N243" i="2"/>
  <c r="BF243" i="2" s="1"/>
  <c r="BI242" i="2"/>
  <c r="BH242" i="2"/>
  <c r="BG242" i="2"/>
  <c r="BF242" i="2"/>
  <c r="BE242" i="2"/>
  <c r="AA242" i="2"/>
  <c r="Y242" i="2"/>
  <c r="W242" i="2"/>
  <c r="BK242" i="2"/>
  <c r="N242" i="2"/>
  <c r="BI241" i="2"/>
  <c r="BH241" i="2"/>
  <c r="BG241" i="2"/>
  <c r="BE241" i="2"/>
  <c r="AA241" i="2"/>
  <c r="Y241" i="2"/>
  <c r="W241" i="2"/>
  <c r="BK241" i="2"/>
  <c r="N241" i="2"/>
  <c r="BF241" i="2" s="1"/>
  <c r="BI240" i="2"/>
  <c r="BH240" i="2"/>
  <c r="BG240" i="2"/>
  <c r="BF240" i="2"/>
  <c r="BE240" i="2"/>
  <c r="AA240" i="2"/>
  <c r="Y240" i="2"/>
  <c r="W240" i="2"/>
  <c r="BK240" i="2"/>
  <c r="N240" i="2"/>
  <c r="BI239" i="2"/>
  <c r="BH239" i="2"/>
  <c r="BG239" i="2"/>
  <c r="BE239" i="2"/>
  <c r="AA239" i="2"/>
  <c r="Y239" i="2"/>
  <c r="W239" i="2"/>
  <c r="BK239" i="2"/>
  <c r="N239" i="2"/>
  <c r="BF239" i="2" s="1"/>
  <c r="BI238" i="2"/>
  <c r="BH238" i="2"/>
  <c r="BG238" i="2"/>
  <c r="BF238" i="2"/>
  <c r="BE238" i="2"/>
  <c r="AA238" i="2"/>
  <c r="Y238" i="2"/>
  <c r="W238" i="2"/>
  <c r="BK238" i="2"/>
  <c r="N238" i="2"/>
  <c r="BI237" i="2"/>
  <c r="BH237" i="2"/>
  <c r="BG237" i="2"/>
  <c r="BE237" i="2"/>
  <c r="AA237" i="2"/>
  <c r="Y237" i="2"/>
  <c r="W237" i="2"/>
  <c r="BK237" i="2"/>
  <c r="N237" i="2"/>
  <c r="BF237" i="2" s="1"/>
  <c r="BI236" i="2"/>
  <c r="BH236" i="2"/>
  <c r="BG236" i="2"/>
  <c r="BF236" i="2"/>
  <c r="BE236" i="2"/>
  <c r="AA236" i="2"/>
  <c r="AA235" i="2" s="1"/>
  <c r="Y236" i="2"/>
  <c r="Y235" i="2" s="1"/>
  <c r="W236" i="2"/>
  <c r="W235" i="2" s="1"/>
  <c r="BK236" i="2"/>
  <c r="BK235" i="2" s="1"/>
  <c r="N235" i="2" s="1"/>
  <c r="N101" i="2" s="1"/>
  <c r="N236" i="2"/>
  <c r="BI234" i="2"/>
  <c r="BH234" i="2"/>
  <c r="BG234" i="2"/>
  <c r="BE234" i="2"/>
  <c r="AA234" i="2"/>
  <c r="Y234" i="2"/>
  <c r="W234" i="2"/>
  <c r="BK234" i="2"/>
  <c r="N234" i="2"/>
  <c r="BF234" i="2" s="1"/>
  <c r="BI233" i="2"/>
  <c r="BH233" i="2"/>
  <c r="BG233" i="2"/>
  <c r="BF233" i="2"/>
  <c r="BE233" i="2"/>
  <c r="AA233" i="2"/>
  <c r="Y233" i="2"/>
  <c r="W233" i="2"/>
  <c r="BK233" i="2"/>
  <c r="N233" i="2"/>
  <c r="BI232" i="2"/>
  <c r="BH232" i="2"/>
  <c r="BG232" i="2"/>
  <c r="BE232" i="2"/>
  <c r="AA232" i="2"/>
  <c r="AA231" i="2" s="1"/>
  <c r="Y232" i="2"/>
  <c r="W232" i="2"/>
  <c r="W231" i="2" s="1"/>
  <c r="BK232" i="2"/>
  <c r="BK231" i="2" s="1"/>
  <c r="N231" i="2" s="1"/>
  <c r="N100" i="2" s="1"/>
  <c r="N232" i="2"/>
  <c r="BF232" i="2" s="1"/>
  <c r="BI230" i="2"/>
  <c r="BH230" i="2"/>
  <c r="BG230" i="2"/>
  <c r="BE230" i="2"/>
  <c r="AA230" i="2"/>
  <c r="Y230" i="2"/>
  <c r="W230" i="2"/>
  <c r="BK230" i="2"/>
  <c r="N230" i="2"/>
  <c r="BF230" i="2" s="1"/>
  <c r="BI229" i="2"/>
  <c r="BH229" i="2"/>
  <c r="BG229" i="2"/>
  <c r="BF229" i="2"/>
  <c r="BE229" i="2"/>
  <c r="AA229" i="2"/>
  <c r="Y229" i="2"/>
  <c r="W229" i="2"/>
  <c r="BK229" i="2"/>
  <c r="N229" i="2"/>
  <c r="BI228" i="2"/>
  <c r="BH228" i="2"/>
  <c r="BG228" i="2"/>
  <c r="BE228" i="2"/>
  <c r="AA228" i="2"/>
  <c r="Y228" i="2"/>
  <c r="W228" i="2"/>
  <c r="BK228" i="2"/>
  <c r="N228" i="2"/>
  <c r="BF228" i="2" s="1"/>
  <c r="BI227" i="2"/>
  <c r="BH227" i="2"/>
  <c r="BG227" i="2"/>
  <c r="BF227" i="2"/>
  <c r="BE227" i="2"/>
  <c r="AA227" i="2"/>
  <c r="Y227" i="2"/>
  <c r="W227" i="2"/>
  <c r="BK227" i="2"/>
  <c r="N227" i="2"/>
  <c r="BI226" i="2"/>
  <c r="BH226" i="2"/>
  <c r="BG226" i="2"/>
  <c r="BE226" i="2"/>
  <c r="AA226" i="2"/>
  <c r="AA225" i="2" s="1"/>
  <c r="Y226" i="2"/>
  <c r="Y225" i="2" s="1"/>
  <c r="W226" i="2"/>
  <c r="W225" i="2" s="1"/>
  <c r="BK226" i="2"/>
  <c r="N226" i="2"/>
  <c r="BF226" i="2" s="1"/>
  <c r="BI224" i="2"/>
  <c r="BH224" i="2"/>
  <c r="BG224" i="2"/>
  <c r="BF224" i="2"/>
  <c r="BE224" i="2"/>
  <c r="AA224" i="2"/>
  <c r="Y224" i="2"/>
  <c r="W224" i="2"/>
  <c r="BK224" i="2"/>
  <c r="N224" i="2"/>
  <c r="BI223" i="2"/>
  <c r="BH223" i="2"/>
  <c r="BG223" i="2"/>
  <c r="BE223" i="2"/>
  <c r="AA223" i="2"/>
  <c r="Y223" i="2"/>
  <c r="W223" i="2"/>
  <c r="BK223" i="2"/>
  <c r="N223" i="2"/>
  <c r="BF223" i="2" s="1"/>
  <c r="BI222" i="2"/>
  <c r="BH222" i="2"/>
  <c r="BG222" i="2"/>
  <c r="BF222" i="2"/>
  <c r="BE222" i="2"/>
  <c r="AA222" i="2"/>
  <c r="Y222" i="2"/>
  <c r="W222" i="2"/>
  <c r="BK222" i="2"/>
  <c r="N222" i="2"/>
  <c r="BI221" i="2"/>
  <c r="BH221" i="2"/>
  <c r="BG221" i="2"/>
  <c r="BE221" i="2"/>
  <c r="AA221" i="2"/>
  <c r="Y221" i="2"/>
  <c r="W221" i="2"/>
  <c r="BK221" i="2"/>
  <c r="N221" i="2"/>
  <c r="BF221" i="2" s="1"/>
  <c r="BI220" i="2"/>
  <c r="BH220" i="2"/>
  <c r="BG220" i="2"/>
  <c r="BF220" i="2"/>
  <c r="BE220" i="2"/>
  <c r="AA220" i="2"/>
  <c r="Y220" i="2"/>
  <c r="W220" i="2"/>
  <c r="BK220" i="2"/>
  <c r="N220" i="2"/>
  <c r="BI219" i="2"/>
  <c r="BH219" i="2"/>
  <c r="BG219" i="2"/>
  <c r="BE219" i="2"/>
  <c r="AA219" i="2"/>
  <c r="Y219" i="2"/>
  <c r="W219" i="2"/>
  <c r="BK219" i="2"/>
  <c r="N219" i="2"/>
  <c r="BF219" i="2" s="1"/>
  <c r="BI218" i="2"/>
  <c r="BH218" i="2"/>
  <c r="BG218" i="2"/>
  <c r="BF218" i="2"/>
  <c r="BE218" i="2"/>
  <c r="AA218" i="2"/>
  <c r="Y218" i="2"/>
  <c r="W218" i="2"/>
  <c r="BK218" i="2"/>
  <c r="N218" i="2"/>
  <c r="BI217" i="2"/>
  <c r="BH217" i="2"/>
  <c r="BG217" i="2"/>
  <c r="BE217" i="2"/>
  <c r="AA217" i="2"/>
  <c r="Y217" i="2"/>
  <c r="W217" i="2"/>
  <c r="BK217" i="2"/>
  <c r="N217" i="2"/>
  <c r="BF217" i="2" s="1"/>
  <c r="BI216" i="2"/>
  <c r="BH216" i="2"/>
  <c r="BG216" i="2"/>
  <c r="BF216" i="2"/>
  <c r="BE216" i="2"/>
  <c r="AA216" i="2"/>
  <c r="Y216" i="2"/>
  <c r="W216" i="2"/>
  <c r="BK216" i="2"/>
  <c r="N216" i="2"/>
  <c r="BI215" i="2"/>
  <c r="BH215" i="2"/>
  <c r="BG215" i="2"/>
  <c r="BE215" i="2"/>
  <c r="AA215" i="2"/>
  <c r="Y215" i="2"/>
  <c r="W215" i="2"/>
  <c r="BK215" i="2"/>
  <c r="N215" i="2"/>
  <c r="BF215" i="2" s="1"/>
  <c r="BI214" i="2"/>
  <c r="BH214" i="2"/>
  <c r="BG214" i="2"/>
  <c r="BF214" i="2"/>
  <c r="BE214" i="2"/>
  <c r="AA214" i="2"/>
  <c r="Y214" i="2"/>
  <c r="W214" i="2"/>
  <c r="BK214" i="2"/>
  <c r="N214" i="2"/>
  <c r="BI213" i="2"/>
  <c r="BH213" i="2"/>
  <c r="BG213" i="2"/>
  <c r="BE213" i="2"/>
  <c r="AA213" i="2"/>
  <c r="Y213" i="2"/>
  <c r="W213" i="2"/>
  <c r="BK213" i="2"/>
  <c r="N213" i="2"/>
  <c r="BF213" i="2" s="1"/>
  <c r="BI212" i="2"/>
  <c r="BH212" i="2"/>
  <c r="BG212" i="2"/>
  <c r="BF212" i="2"/>
  <c r="BE212" i="2"/>
  <c r="AA212" i="2"/>
  <c r="Y212" i="2"/>
  <c r="W212" i="2"/>
  <c r="BK212" i="2"/>
  <c r="N212" i="2"/>
  <c r="BI211" i="2"/>
  <c r="BH211" i="2"/>
  <c r="BG211" i="2"/>
  <c r="BE211" i="2"/>
  <c r="AA211" i="2"/>
  <c r="Y211" i="2"/>
  <c r="W211" i="2"/>
  <c r="BK211" i="2"/>
  <c r="N211" i="2"/>
  <c r="BF211" i="2" s="1"/>
  <c r="BI210" i="2"/>
  <c r="BH210" i="2"/>
  <c r="BG210" i="2"/>
  <c r="BF210" i="2"/>
  <c r="BE210" i="2"/>
  <c r="AA210" i="2"/>
  <c r="Y210" i="2"/>
  <c r="W210" i="2"/>
  <c r="BK210" i="2"/>
  <c r="N210" i="2"/>
  <c r="BI209" i="2"/>
  <c r="BH209" i="2"/>
  <c r="BG209" i="2"/>
  <c r="BE209" i="2"/>
  <c r="AA209" i="2"/>
  <c r="Y209" i="2"/>
  <c r="W209" i="2"/>
  <c r="BK209" i="2"/>
  <c r="N209" i="2"/>
  <c r="BF209" i="2" s="1"/>
  <c r="BI208" i="2"/>
  <c r="BH208" i="2"/>
  <c r="BG208" i="2"/>
  <c r="BF208" i="2"/>
  <c r="BE208" i="2"/>
  <c r="AA208" i="2"/>
  <c r="Y208" i="2"/>
  <c r="W208" i="2"/>
  <c r="BK208" i="2"/>
  <c r="N208" i="2"/>
  <c r="BI207" i="2"/>
  <c r="BH207" i="2"/>
  <c r="BG207" i="2"/>
  <c r="BE207" i="2"/>
  <c r="AA207" i="2"/>
  <c r="Y207" i="2"/>
  <c r="W207" i="2"/>
  <c r="BK207" i="2"/>
  <c r="N207" i="2"/>
  <c r="BF207" i="2" s="1"/>
  <c r="BI206" i="2"/>
  <c r="BH206" i="2"/>
  <c r="BG206" i="2"/>
  <c r="BF206" i="2"/>
  <c r="BE206" i="2"/>
  <c r="AA206" i="2"/>
  <c r="Y206" i="2"/>
  <c r="W206" i="2"/>
  <c r="BK206" i="2"/>
  <c r="N206" i="2"/>
  <c r="BI205" i="2"/>
  <c r="BH205" i="2"/>
  <c r="BG205" i="2"/>
  <c r="BE205" i="2"/>
  <c r="AA205" i="2"/>
  <c r="Y205" i="2"/>
  <c r="W205" i="2"/>
  <c r="BK205" i="2"/>
  <c r="N205" i="2"/>
  <c r="BF205" i="2" s="1"/>
  <c r="BI204" i="2"/>
  <c r="BH204" i="2"/>
  <c r="BG204" i="2"/>
  <c r="BF204" i="2"/>
  <c r="BE204" i="2"/>
  <c r="AA204" i="2"/>
  <c r="Y204" i="2"/>
  <c r="W204" i="2"/>
  <c r="BK204" i="2"/>
  <c r="N204" i="2"/>
  <c r="BI203" i="2"/>
  <c r="BH203" i="2"/>
  <c r="BG203" i="2"/>
  <c r="BE203" i="2"/>
  <c r="AA203" i="2"/>
  <c r="Y203" i="2"/>
  <c r="W203" i="2"/>
  <c r="BK203" i="2"/>
  <c r="N203" i="2"/>
  <c r="BF203" i="2" s="1"/>
  <c r="BI202" i="2"/>
  <c r="BH202" i="2"/>
  <c r="BG202" i="2"/>
  <c r="BF202" i="2"/>
  <c r="BE202" i="2"/>
  <c r="AA202" i="2"/>
  <c r="Y202" i="2"/>
  <c r="W202" i="2"/>
  <c r="BK202" i="2"/>
  <c r="N202" i="2"/>
  <c r="BI201" i="2"/>
  <c r="BH201" i="2"/>
  <c r="BG201" i="2"/>
  <c r="BE201" i="2"/>
  <c r="AA201" i="2"/>
  <c r="Y201" i="2"/>
  <c r="W201" i="2"/>
  <c r="BK201" i="2"/>
  <c r="N201" i="2"/>
  <c r="BF201" i="2" s="1"/>
  <c r="BI200" i="2"/>
  <c r="BH200" i="2"/>
  <c r="BG200" i="2"/>
  <c r="BF200" i="2"/>
  <c r="BE200" i="2"/>
  <c r="AA200" i="2"/>
  <c r="Y200" i="2"/>
  <c r="W200" i="2"/>
  <c r="BK200" i="2"/>
  <c r="N200" i="2"/>
  <c r="BI199" i="2"/>
  <c r="BH199" i="2"/>
  <c r="BG199" i="2"/>
  <c r="BE199" i="2"/>
  <c r="AA199" i="2"/>
  <c r="Y199" i="2"/>
  <c r="W199" i="2"/>
  <c r="BK199" i="2"/>
  <c r="N199" i="2"/>
  <c r="BF199" i="2" s="1"/>
  <c r="BI198" i="2"/>
  <c r="BH198" i="2"/>
  <c r="BG198" i="2"/>
  <c r="BF198" i="2"/>
  <c r="BE198" i="2"/>
  <c r="AA198" i="2"/>
  <c r="Y198" i="2"/>
  <c r="W198" i="2"/>
  <c r="BK198" i="2"/>
  <c r="N198" i="2"/>
  <c r="BI197" i="2"/>
  <c r="BH197" i="2"/>
  <c r="BG197" i="2"/>
  <c r="BE197" i="2"/>
  <c r="AA197" i="2"/>
  <c r="Y197" i="2"/>
  <c r="W197" i="2"/>
  <c r="BK197" i="2"/>
  <c r="N197" i="2"/>
  <c r="BF197" i="2" s="1"/>
  <c r="BI196" i="2"/>
  <c r="BH196" i="2"/>
  <c r="BG196" i="2"/>
  <c r="BF196" i="2"/>
  <c r="BE196" i="2"/>
  <c r="AA196" i="2"/>
  <c r="AA195" i="2" s="1"/>
  <c r="Y196" i="2"/>
  <c r="Y195" i="2" s="1"/>
  <c r="W196" i="2"/>
  <c r="W195" i="2" s="1"/>
  <c r="BK196" i="2"/>
  <c r="BK195" i="2" s="1"/>
  <c r="N195" i="2" s="1"/>
  <c r="N98" i="2" s="1"/>
  <c r="N196" i="2"/>
  <c r="BI194" i="2"/>
  <c r="BH194" i="2"/>
  <c r="BG194" i="2"/>
  <c r="BF194" i="2"/>
  <c r="BE194" i="2"/>
  <c r="AA194" i="2"/>
  <c r="Y194" i="2"/>
  <c r="W194" i="2"/>
  <c r="BK194" i="2"/>
  <c r="N194" i="2"/>
  <c r="BI193" i="2"/>
  <c r="BH193" i="2"/>
  <c r="BG193" i="2"/>
  <c r="BE193" i="2"/>
  <c r="AA193" i="2"/>
  <c r="Y193" i="2"/>
  <c r="W193" i="2"/>
  <c r="BK193" i="2"/>
  <c r="N193" i="2"/>
  <c r="BF193" i="2" s="1"/>
  <c r="BI192" i="2"/>
  <c r="BH192" i="2"/>
  <c r="BG192" i="2"/>
  <c r="BF192" i="2"/>
  <c r="BE192" i="2"/>
  <c r="AA192" i="2"/>
  <c r="Y192" i="2"/>
  <c r="W192" i="2"/>
  <c r="BK192" i="2"/>
  <c r="N192" i="2"/>
  <c r="BI191" i="2"/>
  <c r="BH191" i="2"/>
  <c r="BG191" i="2"/>
  <c r="BE191" i="2"/>
  <c r="AA191" i="2"/>
  <c r="Y191" i="2"/>
  <c r="W191" i="2"/>
  <c r="BK191" i="2"/>
  <c r="N191" i="2"/>
  <c r="BF191" i="2" s="1"/>
  <c r="BI190" i="2"/>
  <c r="BH190" i="2"/>
  <c r="BG190" i="2"/>
  <c r="BF190" i="2"/>
  <c r="BE190" i="2"/>
  <c r="AA190" i="2"/>
  <c r="Y190" i="2"/>
  <c r="W190" i="2"/>
  <c r="BK190" i="2"/>
  <c r="N190" i="2"/>
  <c r="BI189" i="2"/>
  <c r="BH189" i="2"/>
  <c r="BG189" i="2"/>
  <c r="BE189" i="2"/>
  <c r="AA189" i="2"/>
  <c r="AA188" i="2" s="1"/>
  <c r="Y189" i="2"/>
  <c r="Y188" i="2" s="1"/>
  <c r="W189" i="2"/>
  <c r="BK189" i="2"/>
  <c r="BK188" i="2" s="1"/>
  <c r="N188" i="2" s="1"/>
  <c r="N97" i="2" s="1"/>
  <c r="N189" i="2"/>
  <c r="BF189" i="2" s="1"/>
  <c r="BI187" i="2"/>
  <c r="BH187" i="2"/>
  <c r="BG187" i="2"/>
  <c r="BF187" i="2"/>
  <c r="BE187" i="2"/>
  <c r="AA187" i="2"/>
  <c r="Y187" i="2"/>
  <c r="W187" i="2"/>
  <c r="BK187" i="2"/>
  <c r="N187" i="2"/>
  <c r="BI186" i="2"/>
  <c r="BH186" i="2"/>
  <c r="BG186" i="2"/>
  <c r="BE186" i="2"/>
  <c r="AA186" i="2"/>
  <c r="Y186" i="2"/>
  <c r="W186" i="2"/>
  <c r="BK186" i="2"/>
  <c r="N186" i="2"/>
  <c r="BF186" i="2" s="1"/>
  <c r="BI185" i="2"/>
  <c r="BH185" i="2"/>
  <c r="BG185" i="2"/>
  <c r="BF185" i="2"/>
  <c r="BE185" i="2"/>
  <c r="AA185" i="2"/>
  <c r="Y185" i="2"/>
  <c r="W185" i="2"/>
  <c r="BK185" i="2"/>
  <c r="N185" i="2"/>
  <c r="BI184" i="2"/>
  <c r="BH184" i="2"/>
  <c r="BG184" i="2"/>
  <c r="BE184" i="2"/>
  <c r="AA184" i="2"/>
  <c r="Y184" i="2"/>
  <c r="W184" i="2"/>
  <c r="BK184" i="2"/>
  <c r="N184" i="2"/>
  <c r="BF184" i="2" s="1"/>
  <c r="BI183" i="2"/>
  <c r="BH183" i="2"/>
  <c r="BG183" i="2"/>
  <c r="BF183" i="2"/>
  <c r="BE183" i="2"/>
  <c r="AA183" i="2"/>
  <c r="Y183" i="2"/>
  <c r="W183" i="2"/>
  <c r="BK183" i="2"/>
  <c r="N183" i="2"/>
  <c r="BI182" i="2"/>
  <c r="BH182" i="2"/>
  <c r="BG182" i="2"/>
  <c r="BE182" i="2"/>
  <c r="AA182" i="2"/>
  <c r="Y182" i="2"/>
  <c r="W182" i="2"/>
  <c r="BK182" i="2"/>
  <c r="N182" i="2"/>
  <c r="BF182" i="2" s="1"/>
  <c r="BI181" i="2"/>
  <c r="BH181" i="2"/>
  <c r="BG181" i="2"/>
  <c r="BF181" i="2"/>
  <c r="BE181" i="2"/>
  <c r="AA181" i="2"/>
  <c r="Y181" i="2"/>
  <c r="W181" i="2"/>
  <c r="BK181" i="2"/>
  <c r="N181" i="2"/>
  <c r="BI180" i="2"/>
  <c r="BH180" i="2"/>
  <c r="BG180" i="2"/>
  <c r="BE180" i="2"/>
  <c r="AA180" i="2"/>
  <c r="Y180" i="2"/>
  <c r="W180" i="2"/>
  <c r="BK180" i="2"/>
  <c r="N180" i="2"/>
  <c r="BF180" i="2" s="1"/>
  <c r="BI179" i="2"/>
  <c r="BH179" i="2"/>
  <c r="BG179" i="2"/>
  <c r="BF179" i="2"/>
  <c r="BE179" i="2"/>
  <c r="AA179" i="2"/>
  <c r="Y179" i="2"/>
  <c r="W179" i="2"/>
  <c r="BK179" i="2"/>
  <c r="N179" i="2"/>
  <c r="BI178" i="2"/>
  <c r="BH178" i="2"/>
  <c r="BG178" i="2"/>
  <c r="BE178" i="2"/>
  <c r="AA178" i="2"/>
  <c r="AA177" i="2" s="1"/>
  <c r="Y178" i="2"/>
  <c r="W178" i="2"/>
  <c r="W177" i="2" s="1"/>
  <c r="BK178" i="2"/>
  <c r="BK177" i="2" s="1"/>
  <c r="N177" i="2" s="1"/>
  <c r="N96" i="2" s="1"/>
  <c r="N178" i="2"/>
  <c r="BF178" i="2" s="1"/>
  <c r="BI176" i="2"/>
  <c r="BH176" i="2"/>
  <c r="BG176" i="2"/>
  <c r="BE176" i="2"/>
  <c r="AA176" i="2"/>
  <c r="Y176" i="2"/>
  <c r="W176" i="2"/>
  <c r="BK176" i="2"/>
  <c r="N176" i="2"/>
  <c r="BF176" i="2" s="1"/>
  <c r="BI175" i="2"/>
  <c r="BH175" i="2"/>
  <c r="BG175" i="2"/>
  <c r="BF175" i="2"/>
  <c r="BE175" i="2"/>
  <c r="AA175" i="2"/>
  <c r="Y175" i="2"/>
  <c r="W175" i="2"/>
  <c r="BK175" i="2"/>
  <c r="N175" i="2"/>
  <c r="BI174" i="2"/>
  <c r="BH174" i="2"/>
  <c r="BG174" i="2"/>
  <c r="BE174" i="2"/>
  <c r="AA174" i="2"/>
  <c r="Y174" i="2"/>
  <c r="W174" i="2"/>
  <c r="BK174" i="2"/>
  <c r="N174" i="2"/>
  <c r="BF174" i="2" s="1"/>
  <c r="BI173" i="2"/>
  <c r="BH173" i="2"/>
  <c r="BG173" i="2"/>
  <c r="BF173" i="2"/>
  <c r="BE173" i="2"/>
  <c r="AA173" i="2"/>
  <c r="Y173" i="2"/>
  <c r="Y172" i="2" s="1"/>
  <c r="W173" i="2"/>
  <c r="W172" i="2" s="1"/>
  <c r="BK173" i="2"/>
  <c r="BK172" i="2" s="1"/>
  <c r="N172" i="2" s="1"/>
  <c r="N95" i="2" s="1"/>
  <c r="N173" i="2"/>
  <c r="BI170" i="2"/>
  <c r="BH170" i="2"/>
  <c r="BG170" i="2"/>
  <c r="BF170" i="2"/>
  <c r="BE170" i="2"/>
  <c r="AA170" i="2"/>
  <c r="AA169" i="2" s="1"/>
  <c r="Y170" i="2"/>
  <c r="Y169" i="2" s="1"/>
  <c r="W170" i="2"/>
  <c r="W169" i="2" s="1"/>
  <c r="BK170" i="2"/>
  <c r="BK169" i="2" s="1"/>
  <c r="N169" i="2" s="1"/>
  <c r="N93" i="2" s="1"/>
  <c r="N170" i="2"/>
  <c r="BI168" i="2"/>
  <c r="BH168" i="2"/>
  <c r="BG168" i="2"/>
  <c r="BE168" i="2"/>
  <c r="AA168" i="2"/>
  <c r="Y168" i="2"/>
  <c r="W168" i="2"/>
  <c r="BK168" i="2"/>
  <c r="N168" i="2"/>
  <c r="BF168" i="2" s="1"/>
  <c r="BI167" i="2"/>
  <c r="BH167" i="2"/>
  <c r="BG167" i="2"/>
  <c r="BF167" i="2"/>
  <c r="BE167" i="2"/>
  <c r="AA167" i="2"/>
  <c r="Y167" i="2"/>
  <c r="W167" i="2"/>
  <c r="BK167" i="2"/>
  <c r="N167" i="2"/>
  <c r="BI166" i="2"/>
  <c r="BH166" i="2"/>
  <c r="BG166" i="2"/>
  <c r="BE166" i="2"/>
  <c r="AA166" i="2"/>
  <c r="Y166" i="2"/>
  <c r="W166" i="2"/>
  <c r="BK166" i="2"/>
  <c r="N166" i="2"/>
  <c r="BF166" i="2" s="1"/>
  <c r="BI165" i="2"/>
  <c r="BH165" i="2"/>
  <c r="BG165" i="2"/>
  <c r="BF165" i="2"/>
  <c r="BE165" i="2"/>
  <c r="AA165" i="2"/>
  <c r="Y165" i="2"/>
  <c r="W165" i="2"/>
  <c r="BK165" i="2"/>
  <c r="N165" i="2"/>
  <c r="BI164" i="2"/>
  <c r="BH164" i="2"/>
  <c r="BG164" i="2"/>
  <c r="BE164" i="2"/>
  <c r="AA164" i="2"/>
  <c r="Y164" i="2"/>
  <c r="W164" i="2"/>
  <c r="BK164" i="2"/>
  <c r="N164" i="2"/>
  <c r="BF164" i="2" s="1"/>
  <c r="BI163" i="2"/>
  <c r="BH163" i="2"/>
  <c r="BG163" i="2"/>
  <c r="BF163" i="2"/>
  <c r="BE163" i="2"/>
  <c r="AA163" i="2"/>
  <c r="Y163" i="2"/>
  <c r="W163" i="2"/>
  <c r="BK163" i="2"/>
  <c r="N163" i="2"/>
  <c r="BI162" i="2"/>
  <c r="BH162" i="2"/>
  <c r="BG162" i="2"/>
  <c r="BE162" i="2"/>
  <c r="AA162" i="2"/>
  <c r="Y162" i="2"/>
  <c r="W162" i="2"/>
  <c r="BK162" i="2"/>
  <c r="N162" i="2"/>
  <c r="BF162" i="2" s="1"/>
  <c r="BI161" i="2"/>
  <c r="BH161" i="2"/>
  <c r="BG161" i="2"/>
  <c r="BF161" i="2"/>
  <c r="BE161" i="2"/>
  <c r="AA161" i="2"/>
  <c r="Y161" i="2"/>
  <c r="W161" i="2"/>
  <c r="BK161" i="2"/>
  <c r="N161" i="2"/>
  <c r="BI160" i="2"/>
  <c r="BH160" i="2"/>
  <c r="BG160" i="2"/>
  <c r="BE160" i="2"/>
  <c r="AA160" i="2"/>
  <c r="Y160" i="2"/>
  <c r="W160" i="2"/>
  <c r="BK160" i="2"/>
  <c r="N160" i="2"/>
  <c r="BF160" i="2" s="1"/>
  <c r="BI159" i="2"/>
  <c r="BH159" i="2"/>
  <c r="BG159" i="2"/>
  <c r="BF159" i="2"/>
  <c r="BE159" i="2"/>
  <c r="AA159" i="2"/>
  <c r="Y159" i="2"/>
  <c r="W159" i="2"/>
  <c r="BK159" i="2"/>
  <c r="N159" i="2"/>
  <c r="BI158" i="2"/>
  <c r="BH158" i="2"/>
  <c r="BG158" i="2"/>
  <c r="BE158" i="2"/>
  <c r="AA158" i="2"/>
  <c r="Y158" i="2"/>
  <c r="W158" i="2"/>
  <c r="BK158" i="2"/>
  <c r="N158" i="2"/>
  <c r="BF158" i="2" s="1"/>
  <c r="BI157" i="2"/>
  <c r="BH157" i="2"/>
  <c r="BG157" i="2"/>
  <c r="BF157" i="2"/>
  <c r="BE157" i="2"/>
  <c r="AA157" i="2"/>
  <c r="Y157" i="2"/>
  <c r="W157" i="2"/>
  <c r="BK157" i="2"/>
  <c r="N157" i="2"/>
  <c r="BI156" i="2"/>
  <c r="BH156" i="2"/>
  <c r="BG156" i="2"/>
  <c r="BE156" i="2"/>
  <c r="AA156" i="2"/>
  <c r="Y156" i="2"/>
  <c r="W156" i="2"/>
  <c r="BK156" i="2"/>
  <c r="N156" i="2"/>
  <c r="BF156" i="2" s="1"/>
  <c r="BI155" i="2"/>
  <c r="BH155" i="2"/>
  <c r="BG155" i="2"/>
  <c r="BF155" i="2"/>
  <c r="BE155" i="2"/>
  <c r="AA155" i="2"/>
  <c r="AA154" i="2" s="1"/>
  <c r="Y155" i="2"/>
  <c r="Y154" i="2" s="1"/>
  <c r="W155" i="2"/>
  <c r="W154" i="2" s="1"/>
  <c r="BK155" i="2"/>
  <c r="BK154" i="2" s="1"/>
  <c r="N154" i="2" s="1"/>
  <c r="N92" i="2" s="1"/>
  <c r="N155" i="2"/>
  <c r="BI153" i="2"/>
  <c r="BH153" i="2"/>
  <c r="BG153" i="2"/>
  <c r="BF153" i="2"/>
  <c r="BE153" i="2"/>
  <c r="AA153" i="2"/>
  <c r="Y153" i="2"/>
  <c r="W153" i="2"/>
  <c r="BK153" i="2"/>
  <c r="N153" i="2"/>
  <c r="BI152" i="2"/>
  <c r="BH152" i="2"/>
  <c r="BG152" i="2"/>
  <c r="BE152" i="2"/>
  <c r="AA152" i="2"/>
  <c r="Y152" i="2"/>
  <c r="W152" i="2"/>
  <c r="BK152" i="2"/>
  <c r="N152" i="2"/>
  <c r="BF152" i="2" s="1"/>
  <c r="BI151" i="2"/>
  <c r="BH151" i="2"/>
  <c r="BG151" i="2"/>
  <c r="BF151" i="2"/>
  <c r="BE151" i="2"/>
  <c r="AA151" i="2"/>
  <c r="Y151" i="2"/>
  <c r="W151" i="2"/>
  <c r="BK151" i="2"/>
  <c r="N151" i="2"/>
  <c r="BI150" i="2"/>
  <c r="BH150" i="2"/>
  <c r="BG150" i="2"/>
  <c r="BE150" i="2"/>
  <c r="AA150" i="2"/>
  <c r="Y150" i="2"/>
  <c r="W150" i="2"/>
  <c r="BK150" i="2"/>
  <c r="N150" i="2"/>
  <c r="BF150" i="2" s="1"/>
  <c r="BI149" i="2"/>
  <c r="BH149" i="2"/>
  <c r="BG149" i="2"/>
  <c r="BF149" i="2"/>
  <c r="BE149" i="2"/>
  <c r="AA149" i="2"/>
  <c r="Y149" i="2"/>
  <c r="W149" i="2"/>
  <c r="BK149" i="2"/>
  <c r="N149" i="2"/>
  <c r="BI148" i="2"/>
  <c r="BH148" i="2"/>
  <c r="BG148" i="2"/>
  <c r="BE148" i="2"/>
  <c r="AA148" i="2"/>
  <c r="Y148" i="2"/>
  <c r="W148" i="2"/>
  <c r="BK148" i="2"/>
  <c r="N148" i="2"/>
  <c r="BF148" i="2" s="1"/>
  <c r="BI147" i="2"/>
  <c r="BH147" i="2"/>
  <c r="BG147" i="2"/>
  <c r="BF147" i="2"/>
  <c r="BE147" i="2"/>
  <c r="AA147" i="2"/>
  <c r="Y147" i="2"/>
  <c r="W147" i="2"/>
  <c r="BK147" i="2"/>
  <c r="N147" i="2"/>
  <c r="BI146" i="2"/>
  <c r="BH146" i="2"/>
  <c r="BG146" i="2"/>
  <c r="BE146" i="2"/>
  <c r="AA146" i="2"/>
  <c r="Y146" i="2"/>
  <c r="W146" i="2"/>
  <c r="BK146" i="2"/>
  <c r="N146" i="2"/>
  <c r="BF146" i="2" s="1"/>
  <c r="BI145" i="2"/>
  <c r="BH145" i="2"/>
  <c r="BG145" i="2"/>
  <c r="BF145" i="2"/>
  <c r="BE145" i="2"/>
  <c r="AA145" i="2"/>
  <c r="Y145" i="2"/>
  <c r="W145" i="2"/>
  <c r="BK145" i="2"/>
  <c r="N145" i="2"/>
  <c r="BI144" i="2"/>
  <c r="BH144" i="2"/>
  <c r="BG144" i="2"/>
  <c r="BE144" i="2"/>
  <c r="AA144" i="2"/>
  <c r="Y144" i="2"/>
  <c r="W144" i="2"/>
  <c r="BK144" i="2"/>
  <c r="N144" i="2"/>
  <c r="BF144" i="2" s="1"/>
  <c r="BI143" i="2"/>
  <c r="BH143" i="2"/>
  <c r="BG143" i="2"/>
  <c r="BF143" i="2"/>
  <c r="BE143" i="2"/>
  <c r="AA143" i="2"/>
  <c r="Y143" i="2"/>
  <c r="W143" i="2"/>
  <c r="BK143" i="2"/>
  <c r="N143" i="2"/>
  <c r="BI142" i="2"/>
  <c r="BH142" i="2"/>
  <c r="BG142" i="2"/>
  <c r="BE142" i="2"/>
  <c r="AA142" i="2"/>
  <c r="Y142" i="2"/>
  <c r="W142" i="2"/>
  <c r="BK142" i="2"/>
  <c r="N142" i="2"/>
  <c r="BF142" i="2" s="1"/>
  <c r="BI141" i="2"/>
  <c r="BH141" i="2"/>
  <c r="BG141" i="2"/>
  <c r="BF141" i="2"/>
  <c r="BE141" i="2"/>
  <c r="AA141" i="2"/>
  <c r="Y141" i="2"/>
  <c r="W141" i="2"/>
  <c r="BK141" i="2"/>
  <c r="N141" i="2"/>
  <c r="BI140" i="2"/>
  <c r="BH140" i="2"/>
  <c r="BG140" i="2"/>
  <c r="BE140" i="2"/>
  <c r="AA140" i="2"/>
  <c r="Y140" i="2"/>
  <c r="W140" i="2"/>
  <c r="BK140" i="2"/>
  <c r="N140" i="2"/>
  <c r="BF140" i="2" s="1"/>
  <c r="BI139" i="2"/>
  <c r="BH139" i="2"/>
  <c r="BG139" i="2"/>
  <c r="BF139" i="2"/>
  <c r="BE139" i="2"/>
  <c r="AA139" i="2"/>
  <c r="Y139" i="2"/>
  <c r="W139" i="2"/>
  <c r="BK139" i="2"/>
  <c r="N139" i="2"/>
  <c r="BI138" i="2"/>
  <c r="BH138" i="2"/>
  <c r="BG138" i="2"/>
  <c r="BE138" i="2"/>
  <c r="AA138" i="2"/>
  <c r="AA137" i="2" s="1"/>
  <c r="Y138" i="2"/>
  <c r="Y137" i="2" s="1"/>
  <c r="W138" i="2"/>
  <c r="W137" i="2" s="1"/>
  <c r="BK138" i="2"/>
  <c r="N138" i="2"/>
  <c r="BF138" i="2" s="1"/>
  <c r="BI136" i="2"/>
  <c r="BH136" i="2"/>
  <c r="BG136" i="2"/>
  <c r="BF136" i="2"/>
  <c r="BE136" i="2"/>
  <c r="AA136" i="2"/>
  <c r="Y136" i="2"/>
  <c r="W136" i="2"/>
  <c r="BK136" i="2"/>
  <c r="N136" i="2"/>
  <c r="BI135" i="2"/>
  <c r="BH135" i="2"/>
  <c r="BG135" i="2"/>
  <c r="BE135" i="2"/>
  <c r="AA135" i="2"/>
  <c r="Y135" i="2"/>
  <c r="W135" i="2"/>
  <c r="BK135" i="2"/>
  <c r="N135" i="2"/>
  <c r="BF135" i="2" s="1"/>
  <c r="BI134" i="2"/>
  <c r="BH134" i="2"/>
  <c r="BG134" i="2"/>
  <c r="BF134" i="2"/>
  <c r="BE134" i="2"/>
  <c r="AA134" i="2"/>
  <c r="AA133" i="2" s="1"/>
  <c r="AA132" i="2" s="1"/>
  <c r="Y134" i="2"/>
  <c r="Y133" i="2" s="1"/>
  <c r="W134" i="2"/>
  <c r="W133" i="2" s="1"/>
  <c r="W132" i="2" s="1"/>
  <c r="BK134" i="2"/>
  <c r="BK133" i="2" s="1"/>
  <c r="N134" i="2"/>
  <c r="M128" i="2"/>
  <c r="F128" i="2"/>
  <c r="M127" i="2"/>
  <c r="F127" i="2"/>
  <c r="F125" i="2"/>
  <c r="F123" i="2"/>
  <c r="BI112" i="2"/>
  <c r="BH112" i="2"/>
  <c r="BG112" i="2"/>
  <c r="BE112" i="2"/>
  <c r="BI111" i="2"/>
  <c r="BH111" i="2"/>
  <c r="BG111" i="2"/>
  <c r="BE111" i="2"/>
  <c r="BI110" i="2"/>
  <c r="BH110" i="2"/>
  <c r="BG110" i="2"/>
  <c r="BE110" i="2"/>
  <c r="BI109" i="2"/>
  <c r="BH109" i="2"/>
  <c r="BG109" i="2"/>
  <c r="BE109" i="2"/>
  <c r="BI108" i="2"/>
  <c r="BH108" i="2"/>
  <c r="BG108" i="2"/>
  <c r="BE108" i="2"/>
  <c r="BI107" i="2"/>
  <c r="BH107" i="2"/>
  <c r="H35" i="2" s="1"/>
  <c r="BC88" i="1" s="1"/>
  <c r="BG107" i="2"/>
  <c r="BE107" i="2"/>
  <c r="M84" i="2"/>
  <c r="F84" i="2"/>
  <c r="M83" i="2"/>
  <c r="F83" i="2"/>
  <c r="F81" i="2"/>
  <c r="F79" i="2"/>
  <c r="O9" i="2"/>
  <c r="M125" i="2" s="1"/>
  <c r="F6" i="2"/>
  <c r="F122" i="2" s="1"/>
  <c r="CK98" i="1"/>
  <c r="CJ98" i="1"/>
  <c r="CI98" i="1"/>
  <c r="CC98" i="1"/>
  <c r="CH98" i="1"/>
  <c r="CB98" i="1"/>
  <c r="CG98" i="1"/>
  <c r="CA98" i="1"/>
  <c r="CF98" i="1"/>
  <c r="BZ98" i="1"/>
  <c r="CE98" i="1"/>
  <c r="CK97" i="1"/>
  <c r="CJ97" i="1"/>
  <c r="CI97" i="1"/>
  <c r="CC97" i="1"/>
  <c r="CH97" i="1"/>
  <c r="CB97" i="1"/>
  <c r="CG97" i="1"/>
  <c r="CA97" i="1"/>
  <c r="CF97" i="1"/>
  <c r="BZ97" i="1"/>
  <c r="CE97" i="1"/>
  <c r="CK96" i="1"/>
  <c r="CJ96" i="1"/>
  <c r="CI96" i="1"/>
  <c r="CC96" i="1"/>
  <c r="CH96" i="1"/>
  <c r="CB96" i="1"/>
  <c r="CG96" i="1"/>
  <c r="CA96" i="1"/>
  <c r="CF96" i="1"/>
  <c r="BZ96" i="1"/>
  <c r="CE96" i="1"/>
  <c r="CK95" i="1"/>
  <c r="CJ95" i="1"/>
  <c r="CI95" i="1"/>
  <c r="CH95" i="1"/>
  <c r="CG95" i="1"/>
  <c r="CF95" i="1"/>
  <c r="BZ95" i="1"/>
  <c r="CE95" i="1"/>
  <c r="AM83" i="1"/>
  <c r="L83" i="1"/>
  <c r="AM82" i="1"/>
  <c r="L82" i="1"/>
  <c r="AM80" i="1"/>
  <c r="L80" i="1"/>
  <c r="L78" i="1"/>
  <c r="L77" i="1"/>
  <c r="H34" i="2" l="1"/>
  <c r="BB88" i="1" s="1"/>
  <c r="M32" i="2"/>
  <c r="AV88" i="1" s="1"/>
  <c r="H36" i="2"/>
  <c r="BD88" i="1" s="1"/>
  <c r="N133" i="2"/>
  <c r="N90" i="2" s="1"/>
  <c r="W171" i="2"/>
  <c r="W131" i="2" s="1"/>
  <c r="AU88" i="1" s="1"/>
  <c r="AU87" i="1" s="1"/>
  <c r="Y132" i="2"/>
  <c r="W125" i="3"/>
  <c r="AU89" i="1" s="1"/>
  <c r="BK137" i="2"/>
  <c r="N137" i="2" s="1"/>
  <c r="N91" i="2" s="1"/>
  <c r="BK225" i="2"/>
  <c r="N225" i="2" s="1"/>
  <c r="N99" i="2" s="1"/>
  <c r="F78" i="3"/>
  <c r="AA126" i="3"/>
  <c r="AA125" i="3" s="1"/>
  <c r="N133" i="3"/>
  <c r="N93" i="3" s="1"/>
  <c r="N123" i="4"/>
  <c r="N90" i="4" s="1"/>
  <c r="BK122" i="4"/>
  <c r="N122" i="5"/>
  <c r="N90" i="5" s="1"/>
  <c r="BK121" i="5"/>
  <c r="M81" i="2"/>
  <c r="AA172" i="2"/>
  <c r="Y177" i="2"/>
  <c r="W188" i="2"/>
  <c r="Y231" i="2"/>
  <c r="Y171" i="2" s="1"/>
  <c r="AA254" i="2"/>
  <c r="H35" i="3"/>
  <c r="BC89" i="1" s="1"/>
  <c r="BC87" i="1" s="1"/>
  <c r="BK126" i="3"/>
  <c r="Y139" i="3"/>
  <c r="Y150" i="3"/>
  <c r="W127" i="4"/>
  <c r="W148" i="4"/>
  <c r="F78" i="2"/>
  <c r="H32" i="2"/>
  <c r="AZ88" i="1" s="1"/>
  <c r="M32" i="3"/>
  <c r="AV89" i="1" s="1"/>
  <c r="H32" i="3"/>
  <c r="AZ89" i="1" s="1"/>
  <c r="Y129" i="3"/>
  <c r="Y126" i="3" s="1"/>
  <c r="Y133" i="3"/>
  <c r="AA139" i="3"/>
  <c r="AA162" i="3"/>
  <c r="N127" i="3"/>
  <c r="N90" i="3" s="1"/>
  <c r="H36" i="4"/>
  <c r="BD90" i="1" s="1"/>
  <c r="AA133" i="3"/>
  <c r="AA132" i="3" s="1"/>
  <c r="BK139" i="3"/>
  <c r="N139" i="3" s="1"/>
  <c r="N94" i="3" s="1"/>
  <c r="BK162" i="3"/>
  <c r="N162" i="3" s="1"/>
  <c r="N96" i="3" s="1"/>
  <c r="AA177" i="3"/>
  <c r="BK181" i="3"/>
  <c r="N181" i="3" s="1"/>
  <c r="N98" i="3" s="1"/>
  <c r="M32" i="4"/>
  <c r="AV90" i="1" s="1"/>
  <c r="H32" i="4"/>
  <c r="AZ90" i="1" s="1"/>
  <c r="BK138" i="4"/>
  <c r="N138" i="4" s="1"/>
  <c r="N92" i="4" s="1"/>
  <c r="F78" i="4"/>
  <c r="W123" i="4"/>
  <c r="W122" i="4" s="1"/>
  <c r="W121" i="4" s="1"/>
  <c r="AU90" i="1" s="1"/>
  <c r="Y127" i="4"/>
  <c r="W138" i="4"/>
  <c r="Y148" i="4"/>
  <c r="N225" i="4"/>
  <c r="BF225" i="4" s="1"/>
  <c r="BK224" i="4"/>
  <c r="N224" i="4" s="1"/>
  <c r="N94" i="4" s="1"/>
  <c r="W121" i="5"/>
  <c r="W120" i="5" s="1"/>
  <c r="AU91" i="1" s="1"/>
  <c r="AA121" i="6"/>
  <c r="AA120" i="6" s="1"/>
  <c r="H34" i="4"/>
  <c r="BB90" i="1" s="1"/>
  <c r="BB87" i="1" s="1"/>
  <c r="Y123" i="4"/>
  <c r="AA127" i="4"/>
  <c r="Y138" i="4"/>
  <c r="AA148" i="4"/>
  <c r="BK121" i="6"/>
  <c r="N122" i="6"/>
  <c r="N90" i="6" s="1"/>
  <c r="H35" i="4"/>
  <c r="BC90" i="1" s="1"/>
  <c r="AA122" i="4"/>
  <c r="AA121" i="4" s="1"/>
  <c r="W121" i="6"/>
  <c r="W120" i="6" s="1"/>
  <c r="AU92" i="1" s="1"/>
  <c r="F78" i="5"/>
  <c r="N163" i="6"/>
  <c r="BF163" i="6" s="1"/>
  <c r="H32" i="5"/>
  <c r="AZ91" i="1" s="1"/>
  <c r="M81" i="6"/>
  <c r="H32" i="6"/>
  <c r="AZ92" i="1" s="1"/>
  <c r="F78" i="6"/>
  <c r="BD87" i="1" l="1"/>
  <c r="W35" i="1" s="1"/>
  <c r="BK132" i="2"/>
  <c r="W33" i="1"/>
  <c r="AX87" i="1"/>
  <c r="W34" i="1"/>
  <c r="AY87" i="1"/>
  <c r="AA171" i="2"/>
  <c r="AA131" i="2" s="1"/>
  <c r="N122" i="4"/>
  <c r="N89" i="4" s="1"/>
  <c r="BK121" i="4"/>
  <c r="N121" i="4" s="1"/>
  <c r="N88" i="4" s="1"/>
  <c r="N132" i="2"/>
  <c r="N89" i="2" s="1"/>
  <c r="N126" i="3"/>
  <c r="N89" i="3" s="1"/>
  <c r="N121" i="5"/>
  <c r="N89" i="5" s="1"/>
  <c r="BK120" i="5"/>
  <c r="N120" i="5" s="1"/>
  <c r="N88" i="5" s="1"/>
  <c r="BK132" i="3"/>
  <c r="N132" i="3" s="1"/>
  <c r="N92" i="3" s="1"/>
  <c r="Y131" i="2"/>
  <c r="N121" i="6"/>
  <c r="N89" i="6" s="1"/>
  <c r="BK120" i="6"/>
  <c r="N120" i="6" s="1"/>
  <c r="N88" i="6" s="1"/>
  <c r="Y122" i="4"/>
  <c r="Y121" i="4" s="1"/>
  <c r="Y132" i="3"/>
  <c r="Y125" i="3" s="1"/>
  <c r="AZ87" i="1"/>
  <c r="BK171" i="2"/>
  <c r="N171" i="2" s="1"/>
  <c r="N94" i="2" s="1"/>
  <c r="N101" i="6" l="1"/>
  <c r="BF101" i="6" s="1"/>
  <c r="N99" i="6"/>
  <c r="BF99" i="6" s="1"/>
  <c r="N97" i="6"/>
  <c r="BF97" i="6" s="1"/>
  <c r="M27" i="6"/>
  <c r="N100" i="6"/>
  <c r="BF100" i="6" s="1"/>
  <c r="N98" i="6"/>
  <c r="BF98" i="6" s="1"/>
  <c r="N96" i="6"/>
  <c r="N100" i="5"/>
  <c r="BF100" i="5" s="1"/>
  <c r="N98" i="5"/>
  <c r="BF98" i="5" s="1"/>
  <c r="N96" i="5"/>
  <c r="N101" i="5"/>
  <c r="BF101" i="5" s="1"/>
  <c r="N99" i="5"/>
  <c r="BF99" i="5" s="1"/>
  <c r="N97" i="5"/>
  <c r="BF97" i="5" s="1"/>
  <c r="M27" i="5"/>
  <c r="AV87" i="1"/>
  <c r="BK131" i="2"/>
  <c r="N131" i="2" s="1"/>
  <c r="N88" i="2" s="1"/>
  <c r="BK125" i="3"/>
  <c r="N125" i="3" s="1"/>
  <c r="N88" i="3" s="1"/>
  <c r="N101" i="4"/>
  <c r="BF101" i="4" s="1"/>
  <c r="N99" i="4"/>
  <c r="BF99" i="4" s="1"/>
  <c r="N97" i="4"/>
  <c r="N102" i="4"/>
  <c r="BF102" i="4" s="1"/>
  <c r="N100" i="4"/>
  <c r="BF100" i="4" s="1"/>
  <c r="N98" i="4"/>
  <c r="BF98" i="4" s="1"/>
  <c r="M27" i="4"/>
  <c r="N106" i="3" l="1"/>
  <c r="BF106" i="3" s="1"/>
  <c r="N104" i="3"/>
  <c r="BF104" i="3" s="1"/>
  <c r="N102" i="3"/>
  <c r="BF102" i="3" s="1"/>
  <c r="N105" i="3"/>
  <c r="BF105" i="3" s="1"/>
  <c r="N103" i="3"/>
  <c r="BF103" i="3" s="1"/>
  <c r="N101" i="3"/>
  <c r="M27" i="3"/>
  <c r="N95" i="5"/>
  <c r="BF96" i="5"/>
  <c r="BF96" i="6"/>
  <c r="N95" i="6"/>
  <c r="N96" i="4"/>
  <c r="BF97" i="4"/>
  <c r="N112" i="2"/>
  <c r="BF112" i="2" s="1"/>
  <c r="N110" i="2"/>
  <c r="BF110" i="2" s="1"/>
  <c r="N108" i="2"/>
  <c r="BF108" i="2" s="1"/>
  <c r="M27" i="2"/>
  <c r="N111" i="2"/>
  <c r="BF111" i="2" s="1"/>
  <c r="N109" i="2"/>
  <c r="BF109" i="2" s="1"/>
  <c r="N107" i="2"/>
  <c r="M28" i="4" l="1"/>
  <c r="L104" i="4"/>
  <c r="M33" i="6"/>
  <c r="AW92" i="1" s="1"/>
  <c r="AT92" i="1" s="1"/>
  <c r="H33" i="6"/>
  <c r="BA92" i="1" s="1"/>
  <c r="H33" i="5"/>
  <c r="BA91" i="1" s="1"/>
  <c r="M33" i="5"/>
  <c r="AW91" i="1" s="1"/>
  <c r="AT91" i="1" s="1"/>
  <c r="BF101" i="3"/>
  <c r="N100" i="3"/>
  <c r="M28" i="5"/>
  <c r="L103" i="5"/>
  <c r="BF107" i="2"/>
  <c r="N106" i="2"/>
  <c r="H33" i="4"/>
  <c r="BA90" i="1" s="1"/>
  <c r="M33" i="4"/>
  <c r="AW90" i="1" s="1"/>
  <c r="AT90" i="1" s="1"/>
  <c r="M28" i="6"/>
  <c r="L103" i="6"/>
  <c r="M33" i="2" l="1"/>
  <c r="AW88" i="1" s="1"/>
  <c r="AT88" i="1" s="1"/>
  <c r="H33" i="2"/>
  <c r="BA88" i="1" s="1"/>
  <c r="M33" i="3"/>
  <c r="AW89" i="1" s="1"/>
  <c r="AT89" i="1" s="1"/>
  <c r="H33" i="3"/>
  <c r="BA89" i="1" s="1"/>
  <c r="AS91" i="1"/>
  <c r="M30" i="5"/>
  <c r="AS92" i="1"/>
  <c r="M30" i="6"/>
  <c r="M28" i="2"/>
  <c r="L114" i="2"/>
  <c r="M28" i="3"/>
  <c r="L108" i="3"/>
  <c r="AS90" i="1"/>
  <c r="M30" i="4"/>
  <c r="L38" i="5" l="1"/>
  <c r="AG91" i="1"/>
  <c r="AN91" i="1" s="1"/>
  <c r="AG92" i="1"/>
  <c r="AN92" i="1" s="1"/>
  <c r="L38" i="6"/>
  <c r="AS89" i="1"/>
  <c r="M30" i="3"/>
  <c r="AG90" i="1"/>
  <c r="AN90" i="1" s="1"/>
  <c r="L38" i="4"/>
  <c r="BA87" i="1"/>
  <c r="AS88" i="1"/>
  <c r="AS87" i="1" s="1"/>
  <c r="M30" i="2"/>
  <c r="AG88" i="1" l="1"/>
  <c r="L38" i="2"/>
  <c r="AG89" i="1"/>
  <c r="AN89" i="1" s="1"/>
  <c r="L38" i="3"/>
  <c r="W32" i="1"/>
  <c r="AW87" i="1"/>
  <c r="AG87" i="1" l="1"/>
  <c r="AN88" i="1"/>
  <c r="AK32" i="1"/>
  <c r="AT87" i="1"/>
  <c r="AK26" i="1" l="1"/>
  <c r="AG98" i="1"/>
  <c r="AG97" i="1"/>
  <c r="AG96" i="1"/>
  <c r="AG95" i="1"/>
  <c r="AN87" i="1"/>
  <c r="CD95" i="1" l="1"/>
  <c r="AV95" i="1"/>
  <c r="BY95" i="1" s="1"/>
  <c r="AG94" i="1"/>
  <c r="AN95" i="1"/>
  <c r="AV97" i="1"/>
  <c r="BY97" i="1" s="1"/>
  <c r="CD97" i="1"/>
  <c r="AV98" i="1"/>
  <c r="BY98" i="1" s="1"/>
  <c r="CD98" i="1"/>
  <c r="AV96" i="1"/>
  <c r="BY96" i="1" s="1"/>
  <c r="CD96" i="1"/>
  <c r="AK27" i="1" l="1"/>
  <c r="AK29" i="1" s="1"/>
  <c r="AG100" i="1"/>
  <c r="AN96" i="1"/>
  <c r="AN98" i="1"/>
  <c r="AN97" i="1"/>
  <c r="AK31" i="1"/>
  <c r="W31" i="1"/>
  <c r="AN94" i="1" l="1"/>
  <c r="AN100" i="1" s="1"/>
  <c r="AK37" i="1"/>
</calcChain>
</file>

<file path=xl/sharedStrings.xml><?xml version="1.0" encoding="utf-8"?>
<sst xmlns="http://schemas.openxmlformats.org/spreadsheetml/2006/main" count="6847" uniqueCount="1280">
  <si>
    <t>2012</t>
  </si>
  <si>
    <t>Hárok obsahuje:</t>
  </si>
  <si>
    <t>1) Súhrnný list stavby</t>
  </si>
  <si>
    <t>2) Rekapitulácia objektov</t>
  </si>
  <si>
    <t>2.0</t>
  </si>
  <si>
    <t>ZAMOK</t>
  </si>
  <si>
    <t>False</t>
  </si>
  <si>
    <t>optimalizované pre tlač zostáv vo formáte A4 - na výšku</t>
  </si>
  <si>
    <t>&gt;&gt;  skryté stĺpce  &lt;&lt;</t>
  </si>
  <si>
    <t>0,001</t>
  </si>
  <si>
    <t>20</t>
  </si>
  <si>
    <t>SÚHRNNÝ LIST STAVBY</t>
  </si>
  <si>
    <t>v ---  nižšie sa nachádzajú doplnkové a pomocné údaje k zostavám  --- v</t>
  </si>
  <si>
    <t>Návod na vyplnenie</t>
  </si>
  <si>
    <t>Kód:</t>
  </si>
  <si>
    <t>IMPORT(3)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</si>
  <si>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</si>
  <si>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</si>
  <si>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Stavebné úpravy priestorov bloku B objektu UKF v NItre na Triede A. Hlinku 1, Nitra</t>
  </si>
  <si>
    <t>JKSO:</t>
  </si>
  <si>
    <t/>
  </si>
  <si>
    <t>KS:</t>
  </si>
  <si>
    <t>Miesto:</t>
  </si>
  <si>
    <t xml:space="preserve"> </t>
  </si>
  <si>
    <t>Dátum:</t>
  </si>
  <si>
    <t>12. 2. 2018</t>
  </si>
  <si>
    <t>Objednávateľ:</t>
  </si>
  <si>
    <t>IČO:</t>
  </si>
  <si>
    <t>UKF v NItre, Trieda A. Hlinku 1, Nitra</t>
  </si>
  <si>
    <t>IČO DPH:</t>
  </si>
  <si>
    <t>Zhotoviteľ:</t>
  </si>
  <si>
    <t>Vyplň údaj</t>
  </si>
  <si>
    <t>Projektant:</t>
  </si>
  <si>
    <t xml:space="preserve">K2 ateliér s.r.o., Nitra </t>
  </si>
  <si>
    <t>True</t>
  </si>
  <si>
    <t>0,01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</si>
  <si>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</si>
  <si>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</si>
  <si>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</si>
  <si>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</si>
  <si>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</si>
  <si>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</si>
  <si>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</si>
  <si>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</si>
  <si>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</si>
  <si>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</si>
  <si>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</si>
  <si>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</si>
  <si>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</si>
  <si>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</si>
  <si>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</si>
  <si>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</si>
  <si>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</si>
  <si>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</si>
  <si>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</si>
  <si>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</si>
  <si>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</si>
  <si>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</si>
  <si>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</si>
  <si>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</si>
  <si>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</si>
  <si>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</si>
  <si>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</si>
  <si>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</si>
  <si>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</si>
  <si>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</si>
  <si>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</si>
  <si>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</si>
  <si>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</si>
  <si>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</si>
  <si>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</si>
  <si>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</si>
  <si>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</si>
  <si>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</si>
  <si>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</si>
  <si>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</si>
  <si>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</si>
  <si>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</si>
  <si>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</si>
  <si>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</si>
  <si>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{2dc07bec-23a5-4bfb-8f94-007e8616f509}</t>
  </si>
  <si>
    <t>{00000000-0000-0000-0000-000000000000}</t>
  </si>
  <si>
    <t>/</t>
  </si>
  <si>
    <t>1</t>
  </si>
  <si>
    <t>Stavebné úpravy</t>
  </si>
  <si>
    <t>{c46f2d76-8e46-42cc-ae68-d838923a9e64}</t>
  </si>
  <si>
    <t>2</t>
  </si>
  <si>
    <t>Vnútorná zdravotechnika</t>
  </si>
  <si>
    <t>{46f94d55-1508-419a-ace8-c080d250cc09}</t>
  </si>
  <si>
    <t>3</t>
  </si>
  <si>
    <t>Elektroinštalácia</t>
  </si>
  <si>
    <t>{c353890f-9373-4ed3-80d0-0a2b79b0a93c}</t>
  </si>
  <si>
    <t>4</t>
  </si>
  <si>
    <t>Štrukturovaná kabeláž</t>
  </si>
  <si>
    <t>{17038966-01e5-469a-bfa7-ceac4906a4e9}</t>
  </si>
  <si>
    <t>5</t>
  </si>
  <si>
    <t>Systém kontroly vstupu</t>
  </si>
  <si>
    <t>{cba6471b-5070-4fbe-ac29-b10ba051082d}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</si>
  <si>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</si>
  <si>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</si>
  <si>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</si>
  <si>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</si>
  <si>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</si>
  <si>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</si>
  <si>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</si>
  <si>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</si>
  <si>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</si>
  <si>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</si>
  <si>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</si>
  <si>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</si>
  <si>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</si>
  <si>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</si>
  <si>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KRYCÍ LIST ROZPOČTU</t>
  </si>
  <si>
    <t>Objekt:</t>
  </si>
  <si>
    <t>1 - Stavebné úpravy</t>
  </si>
  <si>
    <t>Náklady z rozpočtu</t>
  </si>
  <si>
    <t>REKAPITULÁCIA ROZPOČTU</t>
  </si>
  <si>
    <t>Kód - Popis</t>
  </si>
  <si>
    <t>Cena celkom [EUR]</t>
  </si>
  <si>
    <t>1) Náklady z rozpočtu</t>
  </si>
  <si>
    <t>-1</t>
  </si>
  <si>
    <t>HSV -      Práce a dodávky HSV</t>
  </si>
  <si>
    <t xml:space="preserve">    3 -     Zvislé a kompletné konštrukcie</t>
  </si>
  <si>
    <t xml:space="preserve">    6 -     Úpravy povrchov, podlahy, osadenie</t>
  </si>
  <si>
    <t xml:space="preserve">    9 - Ostatné konštrukcie a práce-búranie</t>
  </si>
  <si>
    <t xml:space="preserve">    99 -     Presun hmôt HSV</t>
  </si>
  <si>
    <t>PSV -      Práce a dodávky PSV</t>
  </si>
  <si>
    <t xml:space="preserve">    733 -     Ústredné kúrenie, rozvodné potrubie</t>
  </si>
  <si>
    <t xml:space="preserve">    735 -     Ústredné kúrenie, vykurov. telesá</t>
  </si>
  <si>
    <t xml:space="preserve">    763 -     Konštrukcie</t>
  </si>
  <si>
    <t xml:space="preserve">    766 -     Konštrukcie stolárske</t>
  </si>
  <si>
    <t xml:space="preserve">    767 -  Konštrukcie doplnkové kovové</t>
  </si>
  <si>
    <t xml:space="preserve">    775 -      Podlahy vlysové a parketové</t>
  </si>
  <si>
    <t xml:space="preserve">    776 -      Podlahy povlakové</t>
  </si>
  <si>
    <t xml:space="preserve">    781 -   Dokončovacie práce a obklady</t>
  </si>
  <si>
    <t xml:space="preserve">    783 -     Dokončovacie práce</t>
  </si>
  <si>
    <t>VP -   Práce naviac</t>
  </si>
  <si>
    <t>2) Ostatné náklady</t>
  </si>
  <si>
    <t>GZS</t>
  </si>
  <si>
    <t>VRN</t>
  </si>
  <si>
    <t>Mimostaven. doprava</t>
  </si>
  <si>
    <t>Sťažené podmienky</t>
  </si>
  <si>
    <t>Vplyv prostredia</t>
  </si>
  <si>
    <t>Klimatické vplyvy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</si>
  <si>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</si>
  <si>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</si>
  <si>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</si>
  <si>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</si>
  <si>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</si>
  <si>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</si>
  <si>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</si>
  <si>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</si>
  <si>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</si>
  <si>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</si>
  <si>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</si>
  <si>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</si>
  <si>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</si>
  <si>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</si>
  <si>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</si>
  <si>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</si>
  <si>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</si>
  <si>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</si>
  <si>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317162132</t>
  </si>
  <si>
    <t>Keramický preklad POROTHERM 23,8, šírky 70 mm, výšky 238 mm, dĺžky 1250 mm</t>
  </si>
  <si>
    <t>ks</t>
  </si>
  <si>
    <t>-802584253</t>
  </si>
  <si>
    <t>319202331</t>
  </si>
  <si>
    <t>Vyrovnanie nerovného povrchu bez osekania tehál hr.80-150mm</t>
  </si>
  <si>
    <t>m2</t>
  </si>
  <si>
    <t>1794207604</t>
  </si>
  <si>
    <t>340238212</t>
  </si>
  <si>
    <t>Zamurovanie otvoru s plochou do 1 m2 tehlami pálenými v stenách hr. nad 100 mm</t>
  </si>
  <si>
    <t>1153098582</t>
  </si>
  <si>
    <t>612409991</t>
  </si>
  <si>
    <t>Začistenie omietok (s dodaním hmoty) okolo okien, dverí,podláh, obkladov atď.</t>
  </si>
  <si>
    <t>m</t>
  </si>
  <si>
    <t>248730389</t>
  </si>
  <si>
    <t>612481119</t>
  </si>
  <si>
    <t>Potiahnutie podláh sklotextílnou mriežkou s celoplošným prilepením</t>
  </si>
  <si>
    <t>-1023133759</t>
  </si>
  <si>
    <t>6</t>
  </si>
  <si>
    <t>632451441</t>
  </si>
  <si>
    <t>Doplnenie cementového poteru s plochou jednotlivo (s dodaním hmôt) do 4 m2 a hr. do 50 mm</t>
  </si>
  <si>
    <t>-1902366732</t>
  </si>
  <si>
    <t>7</t>
  </si>
  <si>
    <t>642944121</t>
  </si>
  <si>
    <t>Dodatočná montáž oceľovej dverovej zárubne, plochy otvoru do 2,5 m2</t>
  </si>
  <si>
    <t>-153664803</t>
  </si>
  <si>
    <t>8</t>
  </si>
  <si>
    <t>M</t>
  </si>
  <si>
    <t>5533108680</t>
  </si>
  <si>
    <t>Kovová zárubňa šírky 300-1195 mm, výšky 500-1970 a 2100 mm, jednodielne zamurovacie, farba RAL 7046</t>
  </si>
  <si>
    <t>1262391359</t>
  </si>
  <si>
    <t>9</t>
  </si>
  <si>
    <t>97801440</t>
  </si>
  <si>
    <t xml:space="preserve">Odstranenie všetkých jestvujucich nesurodých vrstiev - obitie / zbrusenie jestvujucich náterov až po surode -pevne - neopadavajuce vrstvy </t>
  </si>
  <si>
    <t>1766140073</t>
  </si>
  <si>
    <t>10</t>
  </si>
  <si>
    <t>97801441</t>
  </si>
  <si>
    <t>Odprašnenie zostatkových jestvujucixh vrstiev steny</t>
  </si>
  <si>
    <t>1686394387</t>
  </si>
  <si>
    <t>11</t>
  </si>
  <si>
    <t>97801442</t>
  </si>
  <si>
    <t>Napanetrovanie fingicidnou penetraciou: Sto Prim Fungal hr. 0mm_x000D_
( špecialny vodny dezinfekčný roztok proti rastu plesni a hub, hustota EN ISO 2811 1,0 g/cm3 )</t>
  </si>
  <si>
    <t>-938685858</t>
  </si>
  <si>
    <t>12</t>
  </si>
  <si>
    <t>97801443</t>
  </si>
  <si>
    <t xml:space="preserve">Hlbkova penetracia ( zjednotenie nasiakavosti ): Sto Prim Plex hr. 0mm_x000D_
( vodou rieditelny hlbkovy akrylatovy penetračny náter, hustota EN ISO 2811 1,0 g/cm3 )_x000D_
_x000D_
_x000D_
</t>
  </si>
  <si>
    <t>2099183734</t>
  </si>
  <si>
    <t>13</t>
  </si>
  <si>
    <t>97801444</t>
  </si>
  <si>
    <t xml:space="preserve">Adhezna penetracia ( na dosiahnutie pilnavosti nových vrstiev na jestvujuce vrstvy ): Sto Prep In hr. 0,1mm_x000D_
( adhezna penetracia , TUV certifikat,  hustota EN ISO 2811 1,4-1,6 g/cm3 ), ( velkost zrna 0,5mm ) </t>
  </si>
  <si>
    <t>1142022568</t>
  </si>
  <si>
    <t>14</t>
  </si>
  <si>
    <t>97801445</t>
  </si>
  <si>
    <t xml:space="preserve">Vyplnenie všetkých lokalných / bodových  nerovnosti stierkovou hmotou 50% : Sto Levell In Fill _x000D_ ( vyplnova - brusitelna sadrova stierka )  dyfuzna ekvivalentna hrubka: 0,1m, </t>
  </si>
  <si>
    <t>-1996824640</t>
  </si>
  <si>
    <t>15</t>
  </si>
  <si>
    <t>97801446</t>
  </si>
  <si>
    <t xml:space="preserve">Plošne vyrovnanie stien stierkovou hmotou : Sto Levell In G hr. rôzna podla situacie </t>
  </si>
  <si>
    <t>1541359969</t>
  </si>
  <si>
    <t>16</t>
  </si>
  <si>
    <t>97801447</t>
  </si>
  <si>
    <t>1233319752</t>
  </si>
  <si>
    <t>17</t>
  </si>
  <si>
    <t>97801448</t>
  </si>
  <si>
    <t xml:space="preserve">Natiahnutie pružnej organickej ( bez-cementovej ) armovacej hmoty ( ktora pri natiahnuti o 2% podkladu  - nevykazuje trhliny ) s vloženou sklotextilnou sietkou 165g/m2: Sto Armat Classic + Sto Glasfasergewebe F 165g/m2 hr. 3-4mm </t>
  </si>
  <si>
    <t>-2054824445</t>
  </si>
  <si>
    <t>18</t>
  </si>
  <si>
    <t>97801349</t>
  </si>
  <si>
    <t>Natiahnutie pružnej organickej omietky : Sto Decolit MP ( frakcia zrna 0,5mm ) ( omietku je možne tonovat priamo z vyroby nie je nutne uvažovat s náterom ). farba RAL 7046</t>
  </si>
  <si>
    <t>1617419955</t>
  </si>
  <si>
    <t>19</t>
  </si>
  <si>
    <t>97801449</t>
  </si>
  <si>
    <t>Natiahnutie pružnej organickej omietky : Sto Decolit MP ( frakcia zrna 0,5mm ) ( omietku je možne tonovat priamo z vyroby nie je nutne uvažovat s náterom ). biela farba</t>
  </si>
  <si>
    <t>-186597955</t>
  </si>
  <si>
    <t>941955001</t>
  </si>
  <si>
    <t>Lešenie ľahké pracovné pomocné, s výškou lešeňovej podlahy do 1,20 m</t>
  </si>
  <si>
    <t>-1437144694</t>
  </si>
  <si>
    <t>21</t>
  </si>
  <si>
    <t>952901111</t>
  </si>
  <si>
    <t>Vyčistenie budov pri výške podlaží do 4m</t>
  </si>
  <si>
    <t>1474160285</t>
  </si>
  <si>
    <t>22</t>
  </si>
  <si>
    <t>962031132</t>
  </si>
  <si>
    <t>Búranie sanitárnej šachty  z tehál pálených, plných alebo dutých hr. do 150 mm,  -0,19600t</t>
  </si>
  <si>
    <t>291484537</t>
  </si>
  <si>
    <t>23</t>
  </si>
  <si>
    <t>965043341</t>
  </si>
  <si>
    <t>Búranie podkladov, betón s poterom, hr.30 mm, plochy nad 4 m2  -2,20000t</t>
  </si>
  <si>
    <t>m3</t>
  </si>
  <si>
    <t>-189847214</t>
  </si>
  <si>
    <t>24</t>
  </si>
  <si>
    <t>965081812</t>
  </si>
  <si>
    <t>Búranie dlažieb, z kamen., cement., terazzových, čadičových alebo keram. dĺžky , hr.nad 10 mm, búranie spoločných podláh z keramickej dlažby a PVC</t>
  </si>
  <si>
    <t>121989459</t>
  </si>
  <si>
    <t>25</t>
  </si>
  <si>
    <t>968061113</t>
  </si>
  <si>
    <t>Vyvesenie dreveného okenného krídla do suti plochy nad 1, 5 m2, -0,01600t</t>
  </si>
  <si>
    <t>-337336739</t>
  </si>
  <si>
    <t>26</t>
  </si>
  <si>
    <t>968061125</t>
  </si>
  <si>
    <t>Vyvesenie dreveného dverného krídla do suti plochy do 2 m2, -0,02400t</t>
  </si>
  <si>
    <t>1327208207</t>
  </si>
  <si>
    <t>27</t>
  </si>
  <si>
    <t>968072455</t>
  </si>
  <si>
    <t>Vybúranie kovových dverových zárubní plochy do 2 m2,  -0,07600t</t>
  </si>
  <si>
    <t>-1682566033</t>
  </si>
  <si>
    <t>28</t>
  </si>
  <si>
    <t>971033631</t>
  </si>
  <si>
    <t>Vybúranie otvorov v murive tehl. plochy do 4 m2 hr.do 150 mm,  -0,27000t</t>
  </si>
  <si>
    <t>-1705378607</t>
  </si>
  <si>
    <t>29</t>
  </si>
  <si>
    <t>978059511</t>
  </si>
  <si>
    <t>Odsekanie a odobratie stien z obkladačiek vnútorných do 2 m2,  -0,06800t</t>
  </si>
  <si>
    <t>1354545572</t>
  </si>
  <si>
    <t>30</t>
  </si>
  <si>
    <t>979011131</t>
  </si>
  <si>
    <t>Zvislá doprava sutiny po schodoch ručne do 3.5 m</t>
  </si>
  <si>
    <t>t</t>
  </si>
  <si>
    <t>751439794</t>
  </si>
  <si>
    <t>31</t>
  </si>
  <si>
    <t>979081111</t>
  </si>
  <si>
    <t>Odvoz sutiny a vybúraných hmôt na skládku do 1 km</t>
  </si>
  <si>
    <t>1207296412</t>
  </si>
  <si>
    <t>32</t>
  </si>
  <si>
    <t>979081121</t>
  </si>
  <si>
    <t>Odvoz sutiny a vybúraných hmôt na skládku za každý ďalší 1 km</t>
  </si>
  <si>
    <t>-515904985</t>
  </si>
  <si>
    <t>33</t>
  </si>
  <si>
    <t>979089012</t>
  </si>
  <si>
    <t>Poplatok za skladovanie - betón, tehly, dlaždice (17 01 ), ostatné</t>
  </si>
  <si>
    <t>430225296</t>
  </si>
  <si>
    <t>34</t>
  </si>
  <si>
    <t>999281111</t>
  </si>
  <si>
    <t>Presun hmôt pre opravy a údržbu objektov vrátane vonkajších plášťov výšky do 25 m</t>
  </si>
  <si>
    <t>1377269829</t>
  </si>
  <si>
    <t>35</t>
  </si>
  <si>
    <t>733120815</t>
  </si>
  <si>
    <t>Demontáž potrubia z oceľových rúrok hladkých do priem. 38,  -0,00254t</t>
  </si>
  <si>
    <t>387045505</t>
  </si>
  <si>
    <t>36</t>
  </si>
  <si>
    <t>733191905</t>
  </si>
  <si>
    <t>Oprava rozvodov potrubí z oceľových rúrok závitových normálnych i zosilených - montáž DN 25, úprava trasovania potrubia</t>
  </si>
  <si>
    <t>-299584081</t>
  </si>
  <si>
    <t>37</t>
  </si>
  <si>
    <t>1411093100</t>
  </si>
  <si>
    <t>Rúrka hladká kruhová bezšvová D 25 mm, hrúbka steny 2,6mm ozn.11 353.0.</t>
  </si>
  <si>
    <t>2063493435</t>
  </si>
  <si>
    <t>38</t>
  </si>
  <si>
    <t>998733101</t>
  </si>
  <si>
    <t>Presun hmôt pre rozvody potrubia v objektoch výšky do 6 m</t>
  </si>
  <si>
    <t>-1362972386</t>
  </si>
  <si>
    <t>39</t>
  </si>
  <si>
    <t>734222612</t>
  </si>
  <si>
    <t>Ventil regulačný závitový s hlavicou termostatického ovládania V 4262 A - priamy G 1/2</t>
  </si>
  <si>
    <t>-42694626</t>
  </si>
  <si>
    <t>40</t>
  </si>
  <si>
    <t>735111810</t>
  </si>
  <si>
    <t>Demontáž radiátorov článkových,  -0,02380t</t>
  </si>
  <si>
    <t>-780935036</t>
  </si>
  <si>
    <t>41</t>
  </si>
  <si>
    <t>735151811</t>
  </si>
  <si>
    <t>Demontáž radiátora panelového jednoradového stavebnej dľžky do 1500 mm,  -0,01235t</t>
  </si>
  <si>
    <t>1504884250</t>
  </si>
  <si>
    <t>42</t>
  </si>
  <si>
    <t>735153216</t>
  </si>
  <si>
    <t>OS4 - radiátor -  Korado Radik Line Vk22/600/1200, RAL 7046</t>
  </si>
  <si>
    <t>1754579395</t>
  </si>
  <si>
    <t>43</t>
  </si>
  <si>
    <t>735153218</t>
  </si>
  <si>
    <t>OS5 - radiátor - Korado Radik Line Vk22/600/1400, RAL 7046</t>
  </si>
  <si>
    <t>-50790424</t>
  </si>
  <si>
    <t>44</t>
  </si>
  <si>
    <t>735153300</t>
  </si>
  <si>
    <t>Príplatok k cene za odvzdušňovací ventil telies U. S. Steel Košice s príplatkom 8 %</t>
  </si>
  <si>
    <t>1722838472</t>
  </si>
  <si>
    <t>45</t>
  </si>
  <si>
    <t>735158120</t>
  </si>
  <si>
    <t>Vykurovacie telesá panelové, tlaková skúška telesa vodou</t>
  </si>
  <si>
    <t>-380367871</t>
  </si>
  <si>
    <t>46</t>
  </si>
  <si>
    <t>735494811</t>
  </si>
  <si>
    <t>Vypúšťanie vody z vykurovacích sústav o v. pl. vykurovacích telies</t>
  </si>
  <si>
    <t>862118</t>
  </si>
  <si>
    <t>47</t>
  </si>
  <si>
    <t>735890801</t>
  </si>
  <si>
    <t>Vnútrostaveniskové premiestnenie vybúraných hmôt vykurovacích telies do 6m</t>
  </si>
  <si>
    <t>-2045005054</t>
  </si>
  <si>
    <t>48</t>
  </si>
  <si>
    <t>998735101</t>
  </si>
  <si>
    <t>Presun hmôt pre vykurovacie telesá v objektoch výšky do 6 m</t>
  </si>
  <si>
    <t>-792732191</t>
  </si>
  <si>
    <t>49</t>
  </si>
  <si>
    <t>763115112</t>
  </si>
  <si>
    <t>Priečka SDK HABITO hr. 100 mm jednoducho opláštená doskami RB 12.5 mm s tep. Izoláciou, CW 75</t>
  </si>
  <si>
    <t>1397744178</t>
  </si>
  <si>
    <t>50</t>
  </si>
  <si>
    <t>763116530</t>
  </si>
  <si>
    <t>Inštalačná priečka SDK dvojito opláštená, dvojitá podkonštrukcia 2xCW 50</t>
  </si>
  <si>
    <t>-1678011781</t>
  </si>
  <si>
    <t>51</t>
  </si>
  <si>
    <t>763135080</t>
  </si>
  <si>
    <t>Kazetový podhľad 600 x 600 mm, hrana A, konštrukcia viditeľná, doska Standard biela</t>
  </si>
  <si>
    <t>1789453049</t>
  </si>
  <si>
    <t>52</t>
  </si>
  <si>
    <t>763138221</t>
  </si>
  <si>
    <t>Akustický zavesený podhľad Gedina E alpha (438,5m2)+gamma T24 Connect (30m2), dvojúrovňová oceľová podkonštrukcia</t>
  </si>
  <si>
    <t>622246213</t>
  </si>
  <si>
    <t>53</t>
  </si>
  <si>
    <t>763139531</t>
  </si>
  <si>
    <t>Demontáž sadrokartónového podhľadu s jednovrstvou nosnou konštrukciou z oceľových profilov, jednoduché opláštenie, -0,02106t</t>
  </si>
  <si>
    <t>-1505684608</t>
  </si>
  <si>
    <t>54</t>
  </si>
  <si>
    <t>998763301</t>
  </si>
  <si>
    <t>Presun hmôt pre sádrokartónové konštrukcie v objektoch výšky do 7 m</t>
  </si>
  <si>
    <t>1787644577</t>
  </si>
  <si>
    <t>55</t>
  </si>
  <si>
    <t>766111820</t>
  </si>
  <si>
    <t xml:space="preserve">Demontáž drevených stien plných,  -0,01695t   </t>
  </si>
  <si>
    <t>308778891</t>
  </si>
  <si>
    <t>56</t>
  </si>
  <si>
    <t>766112820</t>
  </si>
  <si>
    <t xml:space="preserve">Demontáž drevených stien zasklených,  -0,01638t   </t>
  </si>
  <si>
    <t>2098043865</t>
  </si>
  <si>
    <t>57</t>
  </si>
  <si>
    <t>766211811</t>
  </si>
  <si>
    <t>Demontáž garníži drevených</t>
  </si>
  <si>
    <t>1409610770</t>
  </si>
  <si>
    <t>58</t>
  </si>
  <si>
    <t>766411821</t>
  </si>
  <si>
    <t xml:space="preserve">Demontáž obloženia stien panelmi, palub. doskami,  -0,01098t   </t>
  </si>
  <si>
    <t>-746775408</t>
  </si>
  <si>
    <t>59</t>
  </si>
  <si>
    <t>766411822</t>
  </si>
  <si>
    <t>Demontáž obloženia stien panelmi, podkladových roštov,  -0,00800t</t>
  </si>
  <si>
    <t>-1202446566</t>
  </si>
  <si>
    <t>60</t>
  </si>
  <si>
    <t>766621081</t>
  </si>
  <si>
    <t>Montáž okna na PUR penu</t>
  </si>
  <si>
    <t>370492550</t>
  </si>
  <si>
    <t>61</t>
  </si>
  <si>
    <t>6114123550</t>
  </si>
  <si>
    <t>Svetlik O1 - Akustická priečka SAINT-GOBAIN CLIPPER, systém iNOV, Zasklenie dvojsklo, Fraba profilov RAL  7046,</t>
  </si>
  <si>
    <t>272604999</t>
  </si>
  <si>
    <t>62</t>
  </si>
  <si>
    <t>6114123540</t>
  </si>
  <si>
    <t xml:space="preserve">Svetlik O2 - Akustická priečka SAINT-GOBAIN CLIPPER, systém iNOV, Zasklenie dvojsklo, Fraba profilov RAL  7046,_x000D_
_x000D_
</t>
  </si>
  <si>
    <t>1105861524</t>
  </si>
  <si>
    <t>63</t>
  </si>
  <si>
    <t>6114123510</t>
  </si>
  <si>
    <t>Svetlik O3 - Akustická priečka SAINT-GOBAIN CLIPPER, systém iNOV, Zasklenie dvojsklo,Fraba profilov RAL  7046,</t>
  </si>
  <si>
    <t>-9001918</t>
  </si>
  <si>
    <t>64</t>
  </si>
  <si>
    <t>766641161</t>
  </si>
  <si>
    <t>Montáž zasklenej steny, 1 m obvodu</t>
  </si>
  <si>
    <t>180559669</t>
  </si>
  <si>
    <t>65</t>
  </si>
  <si>
    <t>6111101490</t>
  </si>
  <si>
    <t>Presklená stena-rozmer 10,285x3,025m, akustická priečka SAINT-GOBAIN CLIPPER, systém iNOV, Zasklenie dvojsklo, RAL  7046, jednokrídlové dvere, kovanie nerez, magneticky zámok, 3x pánt,</t>
  </si>
  <si>
    <t>509423014</t>
  </si>
  <si>
    <t>66</t>
  </si>
  <si>
    <t>766662112</t>
  </si>
  <si>
    <t>Montáž dverového krídla otočného jednokrídlového poldrážkového, do existujúcej zárubne, vrátane kovania</t>
  </si>
  <si>
    <t>-949687943</t>
  </si>
  <si>
    <t>67</t>
  </si>
  <si>
    <t>5491502040</t>
  </si>
  <si>
    <t>Kovanie - 2x kľučka, povrch nerez brúsený, 2x kovanie štítkové, FAB</t>
  </si>
  <si>
    <t>-972765891</t>
  </si>
  <si>
    <t>68</t>
  </si>
  <si>
    <t>5491502020</t>
  </si>
  <si>
    <t>Kovanie - bezpečnostné, klučka + guľa, povrch nerez brúsený</t>
  </si>
  <si>
    <t>-1435222142</t>
  </si>
  <si>
    <t>69</t>
  </si>
  <si>
    <t>5492600110</t>
  </si>
  <si>
    <t>Zámok vložka nikel</t>
  </si>
  <si>
    <t>-779051615</t>
  </si>
  <si>
    <t>70</t>
  </si>
  <si>
    <t>6116201880</t>
  </si>
  <si>
    <t>Dvere Sapeli vnútorné jednokrídlové, výplň DTD doska, povrch HPL laminát, mechanicky odolné plné, šírka 900 mm RAL 7046</t>
  </si>
  <si>
    <t>207540902</t>
  </si>
  <si>
    <t>71</t>
  </si>
  <si>
    <t>6116201890</t>
  </si>
  <si>
    <t>Dvere Sapeli vnútorné jednokrídlové, výplň DTD doska, povrch HPL laminát, mechanicky odolné, šírka 900 mm RAL 7046</t>
  </si>
  <si>
    <t>-1097852108</t>
  </si>
  <si>
    <t>72</t>
  </si>
  <si>
    <t>6116201891</t>
  </si>
  <si>
    <t>Dvere Sapeli vnútorné jednokrídlové, výplň DTD doska, povrch HPL laminát, mechanicky odolné šírka 900 mm RAL 7046 s magnetickým zámkom pre čipovú kartu</t>
  </si>
  <si>
    <t>923541509</t>
  </si>
  <si>
    <t>73</t>
  </si>
  <si>
    <t>6116201892</t>
  </si>
  <si>
    <t>-574071681</t>
  </si>
  <si>
    <t>74</t>
  </si>
  <si>
    <t>6116201893</t>
  </si>
  <si>
    <t>28829231</t>
  </si>
  <si>
    <t>75</t>
  </si>
  <si>
    <t>6116201894</t>
  </si>
  <si>
    <t>2007161104</t>
  </si>
  <si>
    <t>76</t>
  </si>
  <si>
    <t>6116201895</t>
  </si>
  <si>
    <t>819380207</t>
  </si>
  <si>
    <t>77</t>
  </si>
  <si>
    <t>6116201896</t>
  </si>
  <si>
    <t>711753092</t>
  </si>
  <si>
    <t>78</t>
  </si>
  <si>
    <t>766695212</t>
  </si>
  <si>
    <t>Montáž prahu dverí, jednokrídlových</t>
  </si>
  <si>
    <t>-299017182</t>
  </si>
  <si>
    <t>79</t>
  </si>
  <si>
    <t>6118719600</t>
  </si>
  <si>
    <t>Prah dubový B=10 cm, RAL 7046</t>
  </si>
  <si>
    <t>941682540</t>
  </si>
  <si>
    <t>80</t>
  </si>
  <si>
    <t>968061128</t>
  </si>
  <si>
    <t>Vyvesenie dreveného dverného krídla plochy do 2 m2, -0,02400t</t>
  </si>
  <si>
    <t>1905291614</t>
  </si>
  <si>
    <t>81</t>
  </si>
  <si>
    <t>766661821</t>
  </si>
  <si>
    <t>Demontáž dverného krídla, kovanie</t>
  </si>
  <si>
    <t>1834337122</t>
  </si>
  <si>
    <t>82</t>
  </si>
  <si>
    <t>766662111</t>
  </si>
  <si>
    <t>Spätná montáž dverového krídla otočného jednokrídlového poldrážkového, do existujúcej zárubne, vrátane kovania</t>
  </si>
  <si>
    <t>-518279929</t>
  </si>
  <si>
    <t>83</t>
  </si>
  <si>
    <t>998766101</t>
  </si>
  <si>
    <t>Presun hmot pre konštrukcie stolárske v objektoch výšky do 6 m</t>
  </si>
  <si>
    <t>-281576984</t>
  </si>
  <si>
    <t>84</t>
  </si>
  <si>
    <t>767654230</t>
  </si>
  <si>
    <t>Montáž pomocnej oceľovej konštrukcie na ukotvenie zasklenej steny s plochou nad 10 m2</t>
  </si>
  <si>
    <t>-392620634</t>
  </si>
  <si>
    <t>85</t>
  </si>
  <si>
    <t>2832990610</t>
  </si>
  <si>
    <t>Kotviaca technika - šrób do betónu</t>
  </si>
  <si>
    <t>1093814503</t>
  </si>
  <si>
    <t>86</t>
  </si>
  <si>
    <t>767995225</t>
  </si>
  <si>
    <t>Výroba atypického výrobku - pomocná oceľová konštrukcia na ukotvenie zasklenej steny, povrchová úprava</t>
  </si>
  <si>
    <t>kg</t>
  </si>
  <si>
    <t>1212589622</t>
  </si>
  <si>
    <t>87</t>
  </si>
  <si>
    <t>767995230</t>
  </si>
  <si>
    <t>Priestorové písmo výška 300 mm, dodávka a montáž</t>
  </si>
  <si>
    <t>sub</t>
  </si>
  <si>
    <t>-1156633477</t>
  </si>
  <si>
    <t>88</t>
  </si>
  <si>
    <t>998767201</t>
  </si>
  <si>
    <t>Presun hmôt pre kovové stavebné doplnkové konštrukcie v objektoch výšky do 6 m</t>
  </si>
  <si>
    <t>%</t>
  </si>
  <si>
    <t>-99127978</t>
  </si>
  <si>
    <t>89</t>
  </si>
  <si>
    <t>775411810</t>
  </si>
  <si>
    <t>Demontáž kovových zarážok dverí</t>
  </si>
  <si>
    <t>1816359194</t>
  </si>
  <si>
    <t>90</t>
  </si>
  <si>
    <t>775411820</t>
  </si>
  <si>
    <t>Demontáž líšt pripevnených skrutkami,  -0,00100t</t>
  </si>
  <si>
    <t>-868549599</t>
  </si>
  <si>
    <t>91</t>
  </si>
  <si>
    <t>775521810</t>
  </si>
  <si>
    <t>Demontáž podláh drevených, laminátových, parketových položených voľne alebo spoj click, vrátane líšt -0,0150t</t>
  </si>
  <si>
    <t>1258079893</t>
  </si>
  <si>
    <t>92</t>
  </si>
  <si>
    <t>776511820</t>
  </si>
  <si>
    <t>Odstránenie povlakových podláh z nášľapnej plochy lepených s podložkou,  -0,00100t</t>
  </si>
  <si>
    <t>1691101024</t>
  </si>
  <si>
    <t>93</t>
  </si>
  <si>
    <t>776521100</t>
  </si>
  <si>
    <t>Lepenie povlakových obkladov stien z PVC homogénnych pásov s penetráciou, PVC obklad ukončený silikónovaním bez vrchnej ukončovacej lišty</t>
  </si>
  <si>
    <t>544326797</t>
  </si>
  <si>
    <t>94</t>
  </si>
  <si>
    <t>2841305170</t>
  </si>
  <si>
    <t>PVC obklad stien Gerflor Mural Calypso, , hr.0,92 mm, hr. nášľap.vrsty 0,10 mm, š.r. 2m, B-s2,d0</t>
  </si>
  <si>
    <t>934088026</t>
  </si>
  <si>
    <t>95</t>
  </si>
  <si>
    <t>776541300</t>
  </si>
  <si>
    <t>Lepenie povlakových podláh PVC vinyl homogénnych LVT v dielcoch, sokel do výšky 150 mm</t>
  </si>
  <si>
    <t>-686220668</t>
  </si>
  <si>
    <t>96</t>
  </si>
  <si>
    <t>2841305120</t>
  </si>
  <si>
    <t>Homogénna vinylová podlaha Tarket IQ Optima, 857 - medium blue, Podlahová lišta fabion na vyťahovaný sokel, Ukončovacia lišta na vyťahovaný soklík - biela,  hr.2 mm, šírka 2m, trieda oderu T, protišmyk R9, záťaž 34/43, povrch. úprava IQ PUR</t>
  </si>
  <si>
    <t>-82284929</t>
  </si>
  <si>
    <t>97</t>
  </si>
  <si>
    <t>776990100</t>
  </si>
  <si>
    <t>Zametanie podkladu pred kladením povlakovýck podláh</t>
  </si>
  <si>
    <t>1643589599</t>
  </si>
  <si>
    <t>98</t>
  </si>
  <si>
    <t>776990105</t>
  </si>
  <si>
    <t>Vysávanie podkladu pred kladením povlakovýck podláh</t>
  </si>
  <si>
    <t>-351023327</t>
  </si>
  <si>
    <t>99</t>
  </si>
  <si>
    <t>776990110</t>
  </si>
  <si>
    <t>Penetrovanie podkladu pred kladením povlakovýck podláh</t>
  </si>
  <si>
    <t>-1084985237</t>
  </si>
  <si>
    <t>100</t>
  </si>
  <si>
    <t>776992122</t>
  </si>
  <si>
    <t>Tmelenie podkladu, stierkovanie vyrovnávacím tmelom hr. 3 mm lokálne</t>
  </si>
  <si>
    <t>586602136</t>
  </si>
  <si>
    <t>101</t>
  </si>
  <si>
    <t>776992127</t>
  </si>
  <si>
    <t>Vyspravenie podkladu nivelačnou stierkou do hr. 5 mm</t>
  </si>
  <si>
    <t>-1620013933</t>
  </si>
  <si>
    <t>102</t>
  </si>
  <si>
    <t>776992220</t>
  </si>
  <si>
    <t>Príprava podkladu frézovaním betónu</t>
  </si>
  <si>
    <t>283764518</t>
  </si>
  <si>
    <t>103</t>
  </si>
  <si>
    <t>777511002</t>
  </si>
  <si>
    <t>Homogénna vinylová antistatická podlaha Tarket IQ Granit SD, Blue,Podlahová lišta fabion na vyťahovaný sokel, Ukončovacia lišta na vyťahovaný soklík - biela, ≤ 108,  hr. 2 mm, š.r. 2m, protišmyk R9, ohňuvzdornosť Bfl-S1, záťaž 34/43</t>
  </si>
  <si>
    <t>-156142334</t>
  </si>
  <si>
    <t>104</t>
  </si>
  <si>
    <t>998776101</t>
  </si>
  <si>
    <t>Presun hmôt pre podlahy povlakové v objektoch výšky do 6 m</t>
  </si>
  <si>
    <t>-1733797200</t>
  </si>
  <si>
    <t>105</t>
  </si>
  <si>
    <t>776401800</t>
  </si>
  <si>
    <t>Demontáž soklíkov keramických</t>
  </si>
  <si>
    <t>820616113</t>
  </si>
  <si>
    <t>106</t>
  </si>
  <si>
    <t>781445070</t>
  </si>
  <si>
    <t>Montáž obkladov vnútor. stien zo skla kladených do tmelu v obmedzenom priestore</t>
  </si>
  <si>
    <t>555653186</t>
  </si>
  <si>
    <t>107</t>
  </si>
  <si>
    <t>5976498050</t>
  </si>
  <si>
    <t>OS2 - Sklo za umývadlom -  Samostatné sklo za umývadlom o rozmere: 900x2900mm, s foliou</t>
  </si>
  <si>
    <t>-946721975</t>
  </si>
  <si>
    <t>108</t>
  </si>
  <si>
    <t>998781201</t>
  </si>
  <si>
    <t>Presun hmôt pre obklady keramické v objektoch výšky do 6 m</t>
  </si>
  <si>
    <t>-1618571312</t>
  </si>
  <si>
    <t>109</t>
  </si>
  <si>
    <t>783201812</t>
  </si>
  <si>
    <t>Odstránenie starých náterov z kovových stavebných doplnkových konštrukcií oceľovou kefou</t>
  </si>
  <si>
    <t>-1726354864</t>
  </si>
  <si>
    <t>110</t>
  </si>
  <si>
    <t>783201821</t>
  </si>
  <si>
    <t>Odstránenie starých náterov z kovových stavebných doplnkových konštrukcií opálením alebo oklepaním</t>
  </si>
  <si>
    <t>-1078421219</t>
  </si>
  <si>
    <t>111</t>
  </si>
  <si>
    <t>783225100</t>
  </si>
  <si>
    <t xml:space="preserve">Nátery kov.stav.doplnk.konštr. syntetické na vzduchu schnúce dvojnás. 1x s emailov.RAL 7046 - 105µm </t>
  </si>
  <si>
    <t>295664924</t>
  </si>
  <si>
    <t>112</t>
  </si>
  <si>
    <t>783226100</t>
  </si>
  <si>
    <t>Nátery kov.stav.doplnk.konštr. syntetické na vzduchu schnúce základný - 35µm</t>
  </si>
  <si>
    <t>440238109</t>
  </si>
  <si>
    <t>113</t>
  </si>
  <si>
    <t>783601814</t>
  </si>
  <si>
    <t>Odstránenie starých náterov zo stolár. výrobkov oškrabaním s obrúsením, dverí</t>
  </si>
  <si>
    <t>373936979</t>
  </si>
  <si>
    <t>114</t>
  </si>
  <si>
    <t>783614200</t>
  </si>
  <si>
    <t>Nátery stolárskych výrobkov olejové farby RAL 7046, dvojnásobné 1x s emailovaním a 1x plným tmelením</t>
  </si>
  <si>
    <t>264084549</t>
  </si>
  <si>
    <t>115</t>
  </si>
  <si>
    <t>783616000</t>
  </si>
  <si>
    <t>Nátery stolárskych výrobkov olejové farby RAL 7046, napustením</t>
  </si>
  <si>
    <t>-2112107394</t>
  </si>
  <si>
    <t>116</t>
  </si>
  <si>
    <t>777511001</t>
  </si>
  <si>
    <t>Umývateľný matný epoxidový náter Sto Pox MS 200</t>
  </si>
  <si>
    <t>-323803245</t>
  </si>
  <si>
    <t>117</t>
  </si>
  <si>
    <t>783626000</t>
  </si>
  <si>
    <t>Nátery drevených prahov syntetické lazurovacím lakom napustením, RAL 7046</t>
  </si>
  <si>
    <t>1652838506</t>
  </si>
  <si>
    <t>118</t>
  </si>
  <si>
    <t>783626200</t>
  </si>
  <si>
    <t>Nátery drevených prahov syntetické lazurovacím lakom 2x lakovaním</t>
  </si>
  <si>
    <t>133103201</t>
  </si>
  <si>
    <t>VP - Práce naviac</t>
  </si>
  <si>
    <t>PN</t>
  </si>
  <si>
    <t>2 - Vnútorná zdravotechnika</t>
  </si>
  <si>
    <t>HSV -    Práce a dodávky HSV</t>
  </si>
  <si>
    <t xml:space="preserve">    6 -    Úpravy povrchov, podlahy, osadenie</t>
  </si>
  <si>
    <t xml:space="preserve">    9 -    Ostatné konštrukcie a práce-búranie</t>
  </si>
  <si>
    <t>PSV -    Práce a dodávky PSV</t>
  </si>
  <si>
    <t xml:space="preserve">    713 -    Izolácie tepelné</t>
  </si>
  <si>
    <t xml:space="preserve">    721 -    Zdravotech. vnútorná kanalizácia</t>
  </si>
  <si>
    <t xml:space="preserve">    722 -    Zdravotechnika</t>
  </si>
  <si>
    <t xml:space="preserve">    725 -    Zdravotechnika</t>
  </si>
  <si>
    <t xml:space="preserve">    36-M -    Montáž prev.,mer. a regul.zariadení</t>
  </si>
  <si>
    <t>622452121</t>
  </si>
  <si>
    <t>Omietka stien z malty zo 450 kg cementu na 1 m3 malty hladená oceľovým hladidlom</t>
  </si>
  <si>
    <t>-2076997680</t>
  </si>
  <si>
    <t>938903116</t>
  </si>
  <si>
    <t>Vysekanie škár pri hĺbke škáry do 70mm v murive z tehál -0,01700t</t>
  </si>
  <si>
    <t>-2007883515</t>
  </si>
  <si>
    <t>938903211</t>
  </si>
  <si>
    <t>Vysekanie škár pri hĺbke 70 do 120mm v murive z lomového kameňa -0,02700t</t>
  </si>
  <si>
    <t>1958410674</t>
  </si>
  <si>
    <t>7134111111</t>
  </si>
  <si>
    <t>Montáž izolácie tepelnej potrubia D do 76 mm</t>
  </si>
  <si>
    <t>1392200102</t>
  </si>
  <si>
    <t>2837741540</t>
  </si>
  <si>
    <t>TUBOLIT izolácia - trubica   22/13-DG (120)  ARC-0031  Armacell  AZ FLEX</t>
  </si>
  <si>
    <t>-510438106</t>
  </si>
  <si>
    <t>2837741553</t>
  </si>
  <si>
    <t>TUBOLIT izolácia - trubica   28/13-DG (98)  ARC-0032  Armacell  AZ FLEX</t>
  </si>
  <si>
    <t>196782856</t>
  </si>
  <si>
    <t>2837741542</t>
  </si>
  <si>
    <t>TUBOLIT izolácia - trubica   22/20-DG (72)  ARC-0051  Armacell  AZ FLEX</t>
  </si>
  <si>
    <t>-2140505336</t>
  </si>
  <si>
    <t>2837741558</t>
  </si>
  <si>
    <t>TUBOLIT izolácia - trubica   28/30-DG (32)  ARC-0065  Armacell  AZ FLEX</t>
  </si>
  <si>
    <t>-1188979631</t>
  </si>
  <si>
    <t>115201511</t>
  </si>
  <si>
    <t>Demontáž odpadoveho potrubia menovitej svetlosti DN 150</t>
  </si>
  <si>
    <t>1382048079</t>
  </si>
  <si>
    <t>721172108</t>
  </si>
  <si>
    <t>Potrubie z PVC - U odpadové zvislé hrdlové D 75x2, 2</t>
  </si>
  <si>
    <t>-414438887</t>
  </si>
  <si>
    <t>721173204</t>
  </si>
  <si>
    <t>Potrubie z PVC - U odpadné pripájacie D 40x1, 8</t>
  </si>
  <si>
    <t>-316338274</t>
  </si>
  <si>
    <t>721173205</t>
  </si>
  <si>
    <t>Potrubie z PVC - U odpadné pripájacie D 50x1, 8</t>
  </si>
  <si>
    <t>680833099</t>
  </si>
  <si>
    <t>721194104</t>
  </si>
  <si>
    <t>Zriadenie prípojky na potrubí vyvedenie a upevnenie odpadových výpustiek D 40x1, 8</t>
  </si>
  <si>
    <t>-363235932</t>
  </si>
  <si>
    <t>725869301</t>
  </si>
  <si>
    <t>Montáž zápachovej uzávierky pre zariaďovacie predmety, umývadlová do D 40</t>
  </si>
  <si>
    <t>-2069555758</t>
  </si>
  <si>
    <t>5514703200</t>
  </si>
  <si>
    <t>Uzávierka zápachová sifón umývadlový HL137/40, biely invalidný DN40</t>
  </si>
  <si>
    <t>544054146</t>
  </si>
  <si>
    <t>721273147HT</t>
  </si>
  <si>
    <t>Čistiaca tvarovka DN75</t>
  </si>
  <si>
    <t>-1045799998</t>
  </si>
  <si>
    <t>721290111</t>
  </si>
  <si>
    <t>Ostatné - skúška tesnosti kanalizácie v objektoch vodou do DN 125</t>
  </si>
  <si>
    <t>1694657601</t>
  </si>
  <si>
    <t>998721101</t>
  </si>
  <si>
    <t>Presun hmôt pre vnútornú kanalizáciu v objektoch výšky do 6 m</t>
  </si>
  <si>
    <t>375473941</t>
  </si>
  <si>
    <t>722130801</t>
  </si>
  <si>
    <t>Demontáž potrubia vodovodného do DN 25,  -0,00213t</t>
  </si>
  <si>
    <t>2102252287</t>
  </si>
  <si>
    <t>722171123</t>
  </si>
  <si>
    <t>Potrubie plasthliníkové ALPEX - DUO 20x2 mm v tyčiach</t>
  </si>
  <si>
    <t>574444185</t>
  </si>
  <si>
    <t>722171124</t>
  </si>
  <si>
    <t>Potrubie plasthliníkové ALPEX - DUO 26x3 mm v tyčiach</t>
  </si>
  <si>
    <t>-340270986</t>
  </si>
  <si>
    <t>722190401</t>
  </si>
  <si>
    <t>Vyvedenie a upevnenie výpustky DN 15</t>
  </si>
  <si>
    <t>1047474366</t>
  </si>
  <si>
    <t>722220111</t>
  </si>
  <si>
    <t>Montáž armatúry závitovej s jedným závitom, nástenka pre výtokový ventil G 1/2</t>
  </si>
  <si>
    <t>1843059050</t>
  </si>
  <si>
    <t>2864828700</t>
  </si>
  <si>
    <t>Nástenka 16x1/2"</t>
  </si>
  <si>
    <t>1011027707</t>
  </si>
  <si>
    <t>722229102</t>
  </si>
  <si>
    <t>Montáž ventilu výtok., plavák.,vypúšť.,odvodňov.,kohút.plniaceho,vypúšťacieho PN 0.6, ventilov G 3/4</t>
  </si>
  <si>
    <t>1419333961</t>
  </si>
  <si>
    <t>5517400470K2</t>
  </si>
  <si>
    <t>Uzatvárací ventil 3/4"s odvodnením K125T</t>
  </si>
  <si>
    <t>2057806551</t>
  </si>
  <si>
    <t>722290226</t>
  </si>
  <si>
    <t>Tlaková skúška vodovodného potrubia závitového do DN 50</t>
  </si>
  <si>
    <t>-197293025</t>
  </si>
  <si>
    <t>722290234</t>
  </si>
  <si>
    <t>Prepláchnutie a dezinfekcia vodovodného potrubia do DN 80</t>
  </si>
  <si>
    <t>952871265</t>
  </si>
  <si>
    <t>998722101</t>
  </si>
  <si>
    <t>Presun hmôt pre vnútorný vodovod v objektoch výšky do 6 m</t>
  </si>
  <si>
    <t>-1861452950</t>
  </si>
  <si>
    <t>725122813</t>
  </si>
  <si>
    <t>Demontáž zariaďovacích predmetov</t>
  </si>
  <si>
    <t>súb</t>
  </si>
  <si>
    <t>1522662906</t>
  </si>
  <si>
    <t>725219401</t>
  </si>
  <si>
    <t>Montáž umývadla na skrutky do muriva, bez výtokovej armatúry</t>
  </si>
  <si>
    <t>575233148</t>
  </si>
  <si>
    <t>6420133610</t>
  </si>
  <si>
    <t>Keramické umývadlo stojace II Bagno Alessi dOt - Laufen, rozmery - 590x490x900, farba čierna, bez otvoru na batériu, vrátane odpadového a prepadového ventilu  a vrátane inštalačnej sady</t>
  </si>
  <si>
    <t>1423894738</t>
  </si>
  <si>
    <t>6420135210</t>
  </si>
  <si>
    <t xml:space="preserve">Laufen Pro A - umývadlo 55x48cm bez otvoru pre batériu, brúsená spodná časť umývadla. vrátane odpadového a prepadového ventilu  a vrátane inštalačnej sady
</t>
  </si>
  <si>
    <t>1902147101</t>
  </si>
  <si>
    <t>992859876</t>
  </si>
  <si>
    <t>-406083815</t>
  </si>
  <si>
    <t>PN.1</t>
  </si>
  <si>
    <t>-1932082310</t>
  </si>
  <si>
    <t>725219601</t>
  </si>
  <si>
    <t>Montáž polostĺpa umývadla</t>
  </si>
  <si>
    <t>-319434941</t>
  </si>
  <si>
    <t>725829201</t>
  </si>
  <si>
    <t>Montáž batérie umývadlovej a drezovej nástennej pákovej, alebo klasickej</t>
  </si>
  <si>
    <t>-1071283790</t>
  </si>
  <si>
    <t>Pol4</t>
  </si>
  <si>
    <t xml:space="preserve">Batéria s podomietkovým systémoom - Elegantná nástenná umývadlová batéria Ravak Chrome, vrátane podomietkového telesa_x000D_
_x000D_
</t>
  </si>
  <si>
    <t>-1398009618</t>
  </si>
  <si>
    <t>Pol5</t>
  </si>
  <si>
    <t xml:space="preserve">Páková umývadlová batéria hansgrohe talis spolu s podomietkovým systémom a s povrchovou úpravou chróm._x000D_
_x000D_
</t>
  </si>
  <si>
    <t>-1435080269</t>
  </si>
  <si>
    <t>725989101</t>
  </si>
  <si>
    <t>Montáž dvierok kovových lakovaných</t>
  </si>
  <si>
    <t>-746495482</t>
  </si>
  <si>
    <t>5516757500</t>
  </si>
  <si>
    <t>Dvierka krycie 15x20 cm komaxit biely</t>
  </si>
  <si>
    <t>126914136</t>
  </si>
  <si>
    <t>998725101</t>
  </si>
  <si>
    <t>Presun hmôt pre zariaďovacie predmety v objektoch výšky do 6 m</t>
  </si>
  <si>
    <t>1059618697</t>
  </si>
  <si>
    <t>36202035K1</t>
  </si>
  <si>
    <t>Zavesy,konzoly, objimky,pevne body</t>
  </si>
  <si>
    <t>2000889000</t>
  </si>
  <si>
    <t>36202035K2</t>
  </si>
  <si>
    <t>Napojenie na existujúce rozvody kanalizacie, vrátane lepenia spoja</t>
  </si>
  <si>
    <t>414257272</t>
  </si>
  <si>
    <t>36202035K3</t>
  </si>
  <si>
    <t>Napojenie na existujúce rozvody vodovodu</t>
  </si>
  <si>
    <t>-1580137689</t>
  </si>
  <si>
    <t>3 - Elektroinštalácia</t>
  </si>
  <si>
    <t>D3 -  Materiál</t>
  </si>
  <si>
    <t xml:space="preserve">    D4 -  Dozbrojenie existujúceh RH</t>
  </si>
  <si>
    <t xml:space="preserve">    D5 -  Rozvádzač RS</t>
  </si>
  <si>
    <t xml:space="preserve">    D6 -  Rozvádzač R</t>
  </si>
  <si>
    <t xml:space="preserve">    D7 -  Elektoinštalácia</t>
  </si>
  <si>
    <t>Pol6</t>
  </si>
  <si>
    <t>Istič B40/3</t>
  </si>
  <si>
    <t>ks/m</t>
  </si>
  <si>
    <t>-710125401</t>
  </si>
  <si>
    <t>Pol53</t>
  </si>
  <si>
    <t>-1718653159</t>
  </si>
  <si>
    <t>Pol54</t>
  </si>
  <si>
    <t>Úprava existujúceho rozvázača</t>
  </si>
  <si>
    <t>-1790339892</t>
  </si>
  <si>
    <t>Pol7</t>
  </si>
  <si>
    <t>Skriňa SCHRACK WUS-4 56 modulov</t>
  </si>
  <si>
    <t>-1835218279</t>
  </si>
  <si>
    <t>Pol8</t>
  </si>
  <si>
    <t>Výpinač IS 40/3</t>
  </si>
  <si>
    <t>-842128719</t>
  </si>
  <si>
    <t>Pol9</t>
  </si>
  <si>
    <t>Prípojnice</t>
  </si>
  <si>
    <t>-379159992</t>
  </si>
  <si>
    <t>Pol10</t>
  </si>
  <si>
    <t>Poiskový oppinač OVP</t>
  </si>
  <si>
    <t>1408626616</t>
  </si>
  <si>
    <t>Pol11</t>
  </si>
  <si>
    <t>Predpaťová ocrana</t>
  </si>
  <si>
    <t>1202686654</t>
  </si>
  <si>
    <t>Pol12</t>
  </si>
  <si>
    <t>Prudový chránič Pl 40/4/0,03</t>
  </si>
  <si>
    <t>-1687072725</t>
  </si>
  <si>
    <t>Pol13</t>
  </si>
  <si>
    <t>Istič B10/1</t>
  </si>
  <si>
    <t>-984314737</t>
  </si>
  <si>
    <t>Pol14</t>
  </si>
  <si>
    <t>Istič B16/1</t>
  </si>
  <si>
    <t>1931237662</t>
  </si>
  <si>
    <t>Pol15</t>
  </si>
  <si>
    <t>Istič B25/3</t>
  </si>
  <si>
    <t>-301627453</t>
  </si>
  <si>
    <t>Pol55</t>
  </si>
  <si>
    <t>Montáž rozvádzača</t>
  </si>
  <si>
    <t>1893139463</t>
  </si>
  <si>
    <t>-1538515462</t>
  </si>
  <si>
    <t>-243860059</t>
  </si>
  <si>
    <t>-1717975358</t>
  </si>
  <si>
    <t>1875374323</t>
  </si>
  <si>
    <t>-965906886</t>
  </si>
  <si>
    <t>-405029002</t>
  </si>
  <si>
    <t>-275072548</t>
  </si>
  <si>
    <t>2144541780</t>
  </si>
  <si>
    <t>Pol56</t>
  </si>
  <si>
    <t>-50870661</t>
  </si>
  <si>
    <t>Pol16</t>
  </si>
  <si>
    <t>Kabel CHKE-R 5x10</t>
  </si>
  <si>
    <t>972678848</t>
  </si>
  <si>
    <t>Pol17</t>
  </si>
  <si>
    <t>Kabel CHKE-R 5x6</t>
  </si>
  <si>
    <t>1237078073</t>
  </si>
  <si>
    <t>Pol18</t>
  </si>
  <si>
    <t>Kabel CHKE-R 2x1,5</t>
  </si>
  <si>
    <t>1735278948</t>
  </si>
  <si>
    <t>Pol19</t>
  </si>
  <si>
    <t>Kabel CHKE-R 3x1,5</t>
  </si>
  <si>
    <t>285973984</t>
  </si>
  <si>
    <t>Pol20</t>
  </si>
  <si>
    <t>Kabel CHKE-R 4x1,5</t>
  </si>
  <si>
    <t>116313382</t>
  </si>
  <si>
    <t>Pol21</t>
  </si>
  <si>
    <t>Kabel CHKE-R 3x2,5</t>
  </si>
  <si>
    <t>-866880616</t>
  </si>
  <si>
    <t>Pol22</t>
  </si>
  <si>
    <t>CY 6mm</t>
  </si>
  <si>
    <t>-2050567807</t>
  </si>
  <si>
    <t>Pol23</t>
  </si>
  <si>
    <t>Bernard svorka</t>
  </si>
  <si>
    <t>-1997786395</t>
  </si>
  <si>
    <t>Pol24</t>
  </si>
  <si>
    <t>CU páska</t>
  </si>
  <si>
    <t>1814294429</t>
  </si>
  <si>
    <t>Pol25</t>
  </si>
  <si>
    <t>EPS 2 pripojnica</t>
  </si>
  <si>
    <t>-1111949673</t>
  </si>
  <si>
    <t>Pol26</t>
  </si>
  <si>
    <t>Ocelový úchyt Grip 35x50</t>
  </si>
  <si>
    <t>931265507</t>
  </si>
  <si>
    <t>Pol27</t>
  </si>
  <si>
    <t>Mars žlab 62/56</t>
  </si>
  <si>
    <t>393335225</t>
  </si>
  <si>
    <t>Pol28</t>
  </si>
  <si>
    <t>Viaziacia páska</t>
  </si>
  <si>
    <t>-2115165293</t>
  </si>
  <si>
    <t>Pol29</t>
  </si>
  <si>
    <t>Uchyt pre viaziacu pásku</t>
  </si>
  <si>
    <t>1884524431</t>
  </si>
  <si>
    <t>Pol31</t>
  </si>
  <si>
    <t>Trubka HFX D16</t>
  </si>
  <si>
    <t>1214153712</t>
  </si>
  <si>
    <t>Pol32</t>
  </si>
  <si>
    <t>Vypinač č.1 jednoduchý biely</t>
  </si>
  <si>
    <t>-266941812</t>
  </si>
  <si>
    <t>Pol33</t>
  </si>
  <si>
    <t>Vypinač č.5 sériový biely</t>
  </si>
  <si>
    <t>761677246</t>
  </si>
  <si>
    <t>Pol34</t>
  </si>
  <si>
    <t>Dvojásuvka 2x230vV</t>
  </si>
  <si>
    <t>1473930674</t>
  </si>
  <si>
    <t>Pol35</t>
  </si>
  <si>
    <t>Zasuvka na povrch</t>
  </si>
  <si>
    <t>1484929472</t>
  </si>
  <si>
    <t>Pol36</t>
  </si>
  <si>
    <t>Zasuvka VALENA</t>
  </si>
  <si>
    <t>2088225023</t>
  </si>
  <si>
    <t>Pol37</t>
  </si>
  <si>
    <t>Štvorrámik Valena</t>
  </si>
  <si>
    <t>-2102337771</t>
  </si>
  <si>
    <t>Pol38</t>
  </si>
  <si>
    <t>Trojrámik Valena</t>
  </si>
  <si>
    <t>-1807710676</t>
  </si>
  <si>
    <t>Pol39</t>
  </si>
  <si>
    <t>Jednorámik Valena</t>
  </si>
  <si>
    <t>-580703</t>
  </si>
  <si>
    <t>Pol40</t>
  </si>
  <si>
    <t>Vypinač č.5 sériový biely VALENA</t>
  </si>
  <si>
    <t>-540889712</t>
  </si>
  <si>
    <t>Pol41</t>
  </si>
  <si>
    <t>Prepatová ochrana tr D do zásuvky</t>
  </si>
  <si>
    <t>1471950846</t>
  </si>
  <si>
    <t>Pol42</t>
  </si>
  <si>
    <t>Krabica KU 68 bez viečka</t>
  </si>
  <si>
    <t>1527266982</t>
  </si>
  <si>
    <t>Pol43</t>
  </si>
  <si>
    <t>Krabica KU 68 s vieckom</t>
  </si>
  <si>
    <t>-427252927</t>
  </si>
  <si>
    <t>Pol44</t>
  </si>
  <si>
    <t>Wago svorky</t>
  </si>
  <si>
    <t>-850355797</t>
  </si>
  <si>
    <t>Pol45</t>
  </si>
  <si>
    <t>Krabica na povrch</t>
  </si>
  <si>
    <t>2127973786</t>
  </si>
  <si>
    <t>Pol46</t>
  </si>
  <si>
    <t>Svietidlo Rastro LED T8 ,IP20</t>
  </si>
  <si>
    <t>-1608317866</t>
  </si>
  <si>
    <t>Pol47</t>
  </si>
  <si>
    <t>Led trubicaT8  9W</t>
  </si>
  <si>
    <t>-926279021</t>
  </si>
  <si>
    <t>Pol48</t>
  </si>
  <si>
    <t>Pohybový senzor na svetlo na strop</t>
  </si>
  <si>
    <t>1424634303</t>
  </si>
  <si>
    <t>Pol49</t>
  </si>
  <si>
    <t>Silikónová zavesná lampa</t>
  </si>
  <si>
    <t>-259076627</t>
  </si>
  <si>
    <t>Pol50</t>
  </si>
  <si>
    <t>Ziarovka 40W</t>
  </si>
  <si>
    <t>1314565</t>
  </si>
  <si>
    <t>Pol51</t>
  </si>
  <si>
    <t>Núdzové svietidlo Evolux 8W, IP40</t>
  </si>
  <si>
    <t>502810988</t>
  </si>
  <si>
    <t>Pol52</t>
  </si>
  <si>
    <t>Drobný el. materiál</t>
  </si>
  <si>
    <t>1540780063</t>
  </si>
  <si>
    <t>Pol57</t>
  </si>
  <si>
    <t>-1540068069</t>
  </si>
  <si>
    <t>Pol58</t>
  </si>
  <si>
    <t>-1497032896</t>
  </si>
  <si>
    <t>Pol59</t>
  </si>
  <si>
    <t>-114102435</t>
  </si>
  <si>
    <t>Pol60</t>
  </si>
  <si>
    <t>1340555149</t>
  </si>
  <si>
    <t>Pol61</t>
  </si>
  <si>
    <t>-253030808</t>
  </si>
  <si>
    <t>Pol62</t>
  </si>
  <si>
    <t>610391226</t>
  </si>
  <si>
    <t>Pol63</t>
  </si>
  <si>
    <t>1411656919</t>
  </si>
  <si>
    <t>Pol64</t>
  </si>
  <si>
    <t>-642972648</t>
  </si>
  <si>
    <t>Pol65</t>
  </si>
  <si>
    <t>1847858766</t>
  </si>
  <si>
    <t>Pol66</t>
  </si>
  <si>
    <t>2029166782</t>
  </si>
  <si>
    <t>Pol67</t>
  </si>
  <si>
    <t>1180303966</t>
  </si>
  <si>
    <t>Pol68</t>
  </si>
  <si>
    <t>324750231</t>
  </si>
  <si>
    <t>Pol69</t>
  </si>
  <si>
    <t>-860140449</t>
  </si>
  <si>
    <t>Pol70</t>
  </si>
  <si>
    <t>264103472</t>
  </si>
  <si>
    <t>Pol71</t>
  </si>
  <si>
    <t>Dražka v stene pre kábel</t>
  </si>
  <si>
    <t>-662134572</t>
  </si>
  <si>
    <t>Pol72</t>
  </si>
  <si>
    <t>695475475</t>
  </si>
  <si>
    <t>Pol73</t>
  </si>
  <si>
    <t>-1326210426</t>
  </si>
  <si>
    <t>Pol74</t>
  </si>
  <si>
    <t>1191719912</t>
  </si>
  <si>
    <t>Pol75</t>
  </si>
  <si>
    <t>290653103</t>
  </si>
  <si>
    <t>Pol76</t>
  </si>
  <si>
    <t>-1777691182</t>
  </si>
  <si>
    <t>Pol77</t>
  </si>
  <si>
    <t>-1950707540</t>
  </si>
  <si>
    <t>Pol78</t>
  </si>
  <si>
    <t>912059095</t>
  </si>
  <si>
    <t>Pol79</t>
  </si>
  <si>
    <t>32482787</t>
  </si>
  <si>
    <t>Pol80</t>
  </si>
  <si>
    <t>-1396285049</t>
  </si>
  <si>
    <t>Pol81</t>
  </si>
  <si>
    <t>132736886</t>
  </si>
  <si>
    <t>Pol82</t>
  </si>
  <si>
    <t>934345258</t>
  </si>
  <si>
    <t>Pol83</t>
  </si>
  <si>
    <t>71650824</t>
  </si>
  <si>
    <t>Pol84</t>
  </si>
  <si>
    <t>-1312644969</t>
  </si>
  <si>
    <t>Pol85</t>
  </si>
  <si>
    <t>-913210558</t>
  </si>
  <si>
    <t>Pol86</t>
  </si>
  <si>
    <t>1236091582</t>
  </si>
  <si>
    <t>Pol87</t>
  </si>
  <si>
    <t>1252316764</t>
  </si>
  <si>
    <t>Pol88</t>
  </si>
  <si>
    <t>-2034549945</t>
  </si>
  <si>
    <t>Pol89</t>
  </si>
  <si>
    <t>1736357894</t>
  </si>
  <si>
    <t>Pol90</t>
  </si>
  <si>
    <t>173052585</t>
  </si>
  <si>
    <t>Pol91</t>
  </si>
  <si>
    <t>-1246553262</t>
  </si>
  <si>
    <t>Pol92</t>
  </si>
  <si>
    <t>125281245</t>
  </si>
  <si>
    <t>Pol93</t>
  </si>
  <si>
    <t>-902421983</t>
  </si>
  <si>
    <t>Pol99</t>
  </si>
  <si>
    <t>Demontáž svietidla - žiarivkové bytové stropné vostavané 1 zdroj</t>
  </si>
  <si>
    <t>-205141472</t>
  </si>
  <si>
    <t>Pol94</t>
  </si>
  <si>
    <t>Revizia</t>
  </si>
  <si>
    <t>-1055419033</t>
  </si>
  <si>
    <t>4 - Štrukturovaná kabeláž</t>
  </si>
  <si>
    <t>D1 -  ŠTRUKTÚROVANÁ KABELÁŽ</t>
  </si>
  <si>
    <t xml:space="preserve">    D2 -  Dozbrojenie existujúceh DR na 2NP</t>
  </si>
  <si>
    <t xml:space="preserve">    D3 -  Dátový rozvádzač DR počitačova učebňa</t>
  </si>
  <si>
    <t xml:space="preserve">    D4 -  ŠK počitačova učebňa</t>
  </si>
  <si>
    <t>Pol95</t>
  </si>
  <si>
    <t>Patch panel 24 port cat 6 tienený osadený</t>
  </si>
  <si>
    <t>907948194</t>
  </si>
  <si>
    <t>Pol96</t>
  </si>
  <si>
    <t>Switch HP 3600 V2 EI 24 port</t>
  </si>
  <si>
    <t>2038225221</t>
  </si>
  <si>
    <t>Pol97</t>
  </si>
  <si>
    <t>Horizontálny organizer káblov</t>
  </si>
  <si>
    <t>1239467025</t>
  </si>
  <si>
    <t>Pol98</t>
  </si>
  <si>
    <t>Patch cord 1,5m</t>
  </si>
  <si>
    <t>1896802463</t>
  </si>
  <si>
    <t>Patch cord 2m</t>
  </si>
  <si>
    <t>396648192</t>
  </si>
  <si>
    <t>Pol121</t>
  </si>
  <si>
    <t>1477027894</t>
  </si>
  <si>
    <t>Pol122</t>
  </si>
  <si>
    <t>-1102770969</t>
  </si>
  <si>
    <t>Pol123</t>
  </si>
  <si>
    <t>1516596644</t>
  </si>
  <si>
    <t>Pol124</t>
  </si>
  <si>
    <t>-401865068</t>
  </si>
  <si>
    <t>Pol125</t>
  </si>
  <si>
    <t>765624485</t>
  </si>
  <si>
    <t>Pol100</t>
  </si>
  <si>
    <t>Rackovy stojan 42U 600x600</t>
  </si>
  <si>
    <t>1098833198</t>
  </si>
  <si>
    <t>Pol101</t>
  </si>
  <si>
    <t>Stropná ventilačná jednotka 4x ventilátor</t>
  </si>
  <si>
    <t>-58051415</t>
  </si>
  <si>
    <t>-985226699</t>
  </si>
  <si>
    <t>2070533253</t>
  </si>
  <si>
    <t>-1083488521</t>
  </si>
  <si>
    <t>1570065896</t>
  </si>
  <si>
    <t>-1883371896</t>
  </si>
  <si>
    <t>Pol102</t>
  </si>
  <si>
    <t>Polica</t>
  </si>
  <si>
    <t>-743602099</t>
  </si>
  <si>
    <t>Pol103</t>
  </si>
  <si>
    <t>Optická vańa</t>
  </si>
  <si>
    <t>478634054</t>
  </si>
  <si>
    <t>Pol104</t>
  </si>
  <si>
    <t>Držiak zvarov</t>
  </si>
  <si>
    <t>-408168565</t>
  </si>
  <si>
    <t>Pol105</t>
  </si>
  <si>
    <t>Ocrana zvarov</t>
  </si>
  <si>
    <t>-2100057667</t>
  </si>
  <si>
    <t>Pol106</t>
  </si>
  <si>
    <t>Napájaci panel 5x230V s prepäťovou ochranou</t>
  </si>
  <si>
    <t>1580970842</t>
  </si>
  <si>
    <t>1115529978</t>
  </si>
  <si>
    <t>-1645797772</t>
  </si>
  <si>
    <t>1020819805</t>
  </si>
  <si>
    <t>1025771514</t>
  </si>
  <si>
    <t>366659523</t>
  </si>
  <si>
    <t>Pol126</t>
  </si>
  <si>
    <t>-2042309380</t>
  </si>
  <si>
    <t>Pol127</t>
  </si>
  <si>
    <t>1365394221</t>
  </si>
  <si>
    <t>Pol128</t>
  </si>
  <si>
    <t>442913716</t>
  </si>
  <si>
    <t>Pol129</t>
  </si>
  <si>
    <t>667679465</t>
  </si>
  <si>
    <t>Pol130</t>
  </si>
  <si>
    <t>-1147405452</t>
  </si>
  <si>
    <t>Pol131</t>
  </si>
  <si>
    <t>-667129875</t>
  </si>
  <si>
    <t>Pol132</t>
  </si>
  <si>
    <t>-134848218</t>
  </si>
  <si>
    <t>Pol107</t>
  </si>
  <si>
    <t>VALENA dvojzásuvka 2xRJ 45 cat 6.</t>
  </si>
  <si>
    <t>-1920260025</t>
  </si>
  <si>
    <t>Pol108</t>
  </si>
  <si>
    <t>Zásuvka 1xRJ 45 na povrch</t>
  </si>
  <si>
    <t>1270420147</t>
  </si>
  <si>
    <t>Pol109</t>
  </si>
  <si>
    <t>VALENA dvojrámik</t>
  </si>
  <si>
    <t>-1109092210</t>
  </si>
  <si>
    <t>Pol110</t>
  </si>
  <si>
    <t>VALENA trojrámik</t>
  </si>
  <si>
    <t>307342458</t>
  </si>
  <si>
    <t>Pol111</t>
  </si>
  <si>
    <t>Krabica KU 68</t>
  </si>
  <si>
    <t>-1290881258</t>
  </si>
  <si>
    <t>Pol112</t>
  </si>
  <si>
    <t>Krabica pod zásuvku na povrch</t>
  </si>
  <si>
    <t>1755022331</t>
  </si>
  <si>
    <t>Pol113</t>
  </si>
  <si>
    <t>žlab HMIK 200/100</t>
  </si>
  <si>
    <t>-42615624</t>
  </si>
  <si>
    <t>Pol114</t>
  </si>
  <si>
    <t>Trubka HFX 25</t>
  </si>
  <si>
    <t>197774834</t>
  </si>
  <si>
    <t>-1942576282</t>
  </si>
  <si>
    <t>1596102555</t>
  </si>
  <si>
    <t>-909919680</t>
  </si>
  <si>
    <t>Pol115</t>
  </si>
  <si>
    <t>Hmoždinka D8 + vrut</t>
  </si>
  <si>
    <t>-1859602767</t>
  </si>
  <si>
    <t>Pol116</t>
  </si>
  <si>
    <t>Kábel FTP LSOH cat .6</t>
  </si>
  <si>
    <t>1176480658</t>
  </si>
  <si>
    <t>Pol117</t>
  </si>
  <si>
    <t>Kabel I-D(ZN)H - SM 8x  9/125</t>
  </si>
  <si>
    <t>-807302790</t>
  </si>
  <si>
    <t>Pol133</t>
  </si>
  <si>
    <t>1262223836</t>
  </si>
  <si>
    <t>Pol134</t>
  </si>
  <si>
    <t>1526680016</t>
  </si>
  <si>
    <t>Pol135</t>
  </si>
  <si>
    <t>-681788480</t>
  </si>
  <si>
    <t>Pol136</t>
  </si>
  <si>
    <t>978352458</t>
  </si>
  <si>
    <t>Pol137</t>
  </si>
  <si>
    <t>-2147377603</t>
  </si>
  <si>
    <t>Pol138</t>
  </si>
  <si>
    <t>-2142704560</t>
  </si>
  <si>
    <t>Pol139</t>
  </si>
  <si>
    <t>1788391276</t>
  </si>
  <si>
    <t>Pol140</t>
  </si>
  <si>
    <t>1663650040</t>
  </si>
  <si>
    <t>Pol141</t>
  </si>
  <si>
    <t>-1749014062</t>
  </si>
  <si>
    <t>Pol142</t>
  </si>
  <si>
    <t>-823712689</t>
  </si>
  <si>
    <t>Pol143</t>
  </si>
  <si>
    <t>1697188515</t>
  </si>
  <si>
    <t>Pol144</t>
  </si>
  <si>
    <t>Optiicke zvary</t>
  </si>
  <si>
    <t>-516393322</t>
  </si>
  <si>
    <t>Pol145</t>
  </si>
  <si>
    <t>Drážka v stene pre trubku D 25</t>
  </si>
  <si>
    <t>1977842842</t>
  </si>
  <si>
    <t>1916349317</t>
  </si>
  <si>
    <t>-1625288563</t>
  </si>
  <si>
    <t>2099294873</t>
  </si>
  <si>
    <t>Pol118</t>
  </si>
  <si>
    <t>Dvojzásuvka 2xRJ 45 cat 6. na povrch</t>
  </si>
  <si>
    <t>115042434</t>
  </si>
  <si>
    <t>-1435664979</t>
  </si>
  <si>
    <t>-1338138185</t>
  </si>
  <si>
    <t>Pol119</t>
  </si>
  <si>
    <t>žlab HMIK 40/40</t>
  </si>
  <si>
    <t>-2135272156</t>
  </si>
  <si>
    <t>-10288563</t>
  </si>
  <si>
    <t>233362996</t>
  </si>
  <si>
    <t>-911043697</t>
  </si>
  <si>
    <t>-1574896062</t>
  </si>
  <si>
    <t>1888543657</t>
  </si>
  <si>
    <t>Pol120</t>
  </si>
  <si>
    <t>Úprav existujúcich rozvodov kpl</t>
  </si>
  <si>
    <t>-1544522410</t>
  </si>
  <si>
    <t>2117383638</t>
  </si>
  <si>
    <t>-377143471</t>
  </si>
  <si>
    <t>-646526393</t>
  </si>
  <si>
    <t>-651360904</t>
  </si>
  <si>
    <t>141099017</t>
  </si>
  <si>
    <t>Pol146</t>
  </si>
  <si>
    <t>-2065032328</t>
  </si>
  <si>
    <t>Pol147</t>
  </si>
  <si>
    <t>-1453585970</t>
  </si>
  <si>
    <t>Pol148</t>
  </si>
  <si>
    <t>-427369840</t>
  </si>
  <si>
    <t>Pol149</t>
  </si>
  <si>
    <t>Meranie štruktúrovanej kabeláže</t>
  </si>
  <si>
    <t>-776066037</t>
  </si>
  <si>
    <t>Pol150</t>
  </si>
  <si>
    <t>Meracie protokoly</t>
  </si>
  <si>
    <t>1003910319</t>
  </si>
  <si>
    <t>-1247490374</t>
  </si>
  <si>
    <t>2094471943</t>
  </si>
  <si>
    <t>-1846135485</t>
  </si>
  <si>
    <t>2115487655</t>
  </si>
  <si>
    <t>5 - Systém kontroly vstupu</t>
  </si>
  <si>
    <t>D1 -  POPLACHOVÝ SYSTÉM NARUŠENIA</t>
  </si>
  <si>
    <t xml:space="preserve">    D2 -  Poplachový systém  narušenia</t>
  </si>
  <si>
    <t xml:space="preserve">    D7 -  Systém kontroly vstupu</t>
  </si>
  <si>
    <t xml:space="preserve">    D3 -  Montáž</t>
  </si>
  <si>
    <t>Pol151</t>
  </si>
  <si>
    <t>Paradox PIR zbernicový-25m</t>
  </si>
  <si>
    <t>-1097824021</t>
  </si>
  <si>
    <t>Pol152</t>
  </si>
  <si>
    <t>Paradox PIR zbernicový-12m</t>
  </si>
  <si>
    <t>-872200451</t>
  </si>
  <si>
    <t>Pol153</t>
  </si>
  <si>
    <t>Kábel ALFA 8 2x0,5+6x0,3</t>
  </si>
  <si>
    <t>-1204159538</t>
  </si>
  <si>
    <t>Pol154</t>
  </si>
  <si>
    <t>Trubka HFX 16</t>
  </si>
  <si>
    <t>974797479</t>
  </si>
  <si>
    <t>Pol155</t>
  </si>
  <si>
    <t>Prichytky HCL 16</t>
  </si>
  <si>
    <t>2002656658</t>
  </si>
  <si>
    <t>2142918648</t>
  </si>
  <si>
    <t>Pol156</t>
  </si>
  <si>
    <t>1812909977</t>
  </si>
  <si>
    <t>Pol165</t>
  </si>
  <si>
    <t>Čitačka SKV</t>
  </si>
  <si>
    <t>-129612849</t>
  </si>
  <si>
    <t>Pol166</t>
  </si>
  <si>
    <t>Kábel FTP LSOH cat.5e</t>
  </si>
  <si>
    <t>-1219141865</t>
  </si>
  <si>
    <t>Pol167</t>
  </si>
  <si>
    <t>Kábel CYH 2x1,0</t>
  </si>
  <si>
    <t>2069115481</t>
  </si>
  <si>
    <t>88496634</t>
  </si>
  <si>
    <t>1780889029</t>
  </si>
  <si>
    <t>475010483</t>
  </si>
  <si>
    <t>510490095</t>
  </si>
  <si>
    <t>120279902</t>
  </si>
  <si>
    <t>-1557717155</t>
  </si>
  <si>
    <t>Pol157</t>
  </si>
  <si>
    <t>64961869</t>
  </si>
  <si>
    <t>Pol158</t>
  </si>
  <si>
    <t>-1859389368</t>
  </si>
  <si>
    <t>Pol159</t>
  </si>
  <si>
    <t>1542396875</t>
  </si>
  <si>
    <t>Pol160</t>
  </si>
  <si>
    <t>762302073</t>
  </si>
  <si>
    <t>442296391</t>
  </si>
  <si>
    <t>Pol161</t>
  </si>
  <si>
    <t>1078056749</t>
  </si>
  <si>
    <t>-809975437</t>
  </si>
  <si>
    <t>Pol162</t>
  </si>
  <si>
    <t>-923063368</t>
  </si>
  <si>
    <t>656000705</t>
  </si>
  <si>
    <t>Pol163</t>
  </si>
  <si>
    <t>Naprogamovamie a uvedenie do prevádzky</t>
  </si>
  <si>
    <t>-923375614</t>
  </si>
  <si>
    <t>568485978</t>
  </si>
  <si>
    <t>Pol164</t>
  </si>
  <si>
    <t>Revizia PSN</t>
  </si>
  <si>
    <t>-921355871</t>
  </si>
  <si>
    <t>1294908003</t>
  </si>
  <si>
    <t>Pol168</t>
  </si>
  <si>
    <t>1831439132</t>
  </si>
  <si>
    <t>Pol169</t>
  </si>
  <si>
    <t>Kabeláž</t>
  </si>
  <si>
    <t>356167661</t>
  </si>
  <si>
    <t>Pol170</t>
  </si>
  <si>
    <t>Dočastné naprogramovanie systámu</t>
  </si>
  <si>
    <t>-1705695143</t>
  </si>
  <si>
    <t>Pol171</t>
  </si>
  <si>
    <t>Montáž demontovaných čitačiek</t>
  </si>
  <si>
    <t>-1839356319</t>
  </si>
  <si>
    <t>Pol172</t>
  </si>
  <si>
    <t>-1639131575</t>
  </si>
  <si>
    <t>Pol173</t>
  </si>
  <si>
    <t>Elaktrozámok len zapojenie</t>
  </si>
  <si>
    <t>759898362</t>
  </si>
  <si>
    <t>Pol174</t>
  </si>
  <si>
    <t>-1680194078</t>
  </si>
  <si>
    <t>Pol175</t>
  </si>
  <si>
    <t>1878431571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</si>
</sst>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74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Border="1" applyProtection="1"/>
    <xf numFmtId="0" fontId="15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15" fillId="0" borderId="0" xfId="0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Protection="1"/>
    <xf numFmtId="0" fontId="17" fillId="0" borderId="0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8" fillId="0" borderId="7" xfId="0" applyFont="1" applyBorder="1" applyAlignment="1" applyProtection="1">
      <alignment horizontal="left" vertical="center"/>
    </xf>
    <xf numFmtId="0" fontId="0" fillId="0" borderId="7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/>
    </xf>
    <xf numFmtId="0" fontId="0" fillId="5" borderId="0" xfId="0" applyFont="1" applyFill="1" applyBorder="1" applyAlignment="1" applyProtection="1">
      <alignment vertical="center"/>
    </xf>
    <xf numFmtId="0" fontId="3" fillId="5" borderId="8" xfId="0" applyFont="1" applyFill="1" applyBorder="1" applyAlignment="1" applyProtection="1">
      <alignment horizontal="left" vertical="center"/>
    </xf>
    <xf numFmtId="0" fontId="0" fillId="5" borderId="9" xfId="0" applyFont="1" applyFill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center" vertical="center"/>
    </xf>
    <xf numFmtId="0" fontId="19" fillId="0" borderId="11" xfId="0" applyFont="1" applyBorder="1" applyAlignment="1" applyProtection="1">
      <alignment horizontal="left"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Border="1" applyProtection="1"/>
    <xf numFmtId="0" fontId="0" fillId="0" borderId="15" xfId="0" applyBorder="1" applyProtection="1"/>
    <xf numFmtId="0" fontId="20" fillId="0" borderId="16" xfId="0" applyFont="1" applyBorder="1" applyAlignment="1" applyProtection="1">
      <alignment horizontal="left" vertical="center"/>
    </xf>
    <xf numFmtId="0" fontId="0" fillId="0" borderId="17" xfId="0" applyFont="1" applyBorder="1" applyAlignment="1" applyProtection="1">
      <alignment vertical="center"/>
    </xf>
    <xf numFmtId="0" fontId="20" fillId="0" borderId="17" xfId="0" applyFont="1" applyBorder="1" applyAlignment="1" applyProtection="1">
      <alignment horizontal="left" vertical="center"/>
    </xf>
    <xf numFmtId="0" fontId="0" fillId="0" borderId="18" xfId="0" applyFont="1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21" fillId="0" borderId="0" xfId="0" applyFont="1" applyBorder="1" applyAlignment="1" applyProtection="1">
      <alignment vertical="center"/>
    </xf>
    <xf numFmtId="165" fontId="2" fillId="0" borderId="0" xfId="0" applyNumberFormat="1" applyFont="1" applyBorder="1" applyAlignment="1" applyProtection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5" xfId="0" applyFont="1" applyBorder="1" applyAlignment="1" applyProtection="1">
      <alignment vertical="center"/>
    </xf>
    <xf numFmtId="0" fontId="0" fillId="6" borderId="9" xfId="0" applyFont="1" applyFill="1" applyBorder="1" applyAlignment="1" applyProtection="1">
      <alignment vertical="center"/>
    </xf>
    <xf numFmtId="0" fontId="15" fillId="0" borderId="22" xfId="0" applyFont="1" applyBorder="1" applyAlignment="1" applyProtection="1">
      <alignment horizontal="center" vertical="center" wrapText="1"/>
    </xf>
    <xf numFmtId="0" fontId="15" fillId="0" borderId="23" xfId="0" applyFont="1" applyBorder="1" applyAlignment="1" applyProtection="1">
      <alignment horizontal="center" vertical="center" wrapText="1"/>
    </xf>
    <xf numFmtId="0" fontId="15" fillId="0" borderId="24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23" fillId="0" borderId="0" xfId="0" applyFont="1" applyBorder="1" applyAlignment="1" applyProtection="1">
      <alignment horizontal="left" vertical="center"/>
    </xf>
    <xf numFmtId="0" fontId="23" fillId="0" borderId="0" xfId="0" applyFont="1" applyBorder="1" applyAlignment="1" applyProtection="1">
      <alignment vertical="center"/>
    </xf>
    <xf numFmtId="4" fontId="22" fillId="0" borderId="14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5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4" fillId="0" borderId="4" xfId="0" applyFont="1" applyBorder="1" applyAlignment="1" applyProtection="1">
      <alignment vertical="center"/>
    </xf>
    <xf numFmtId="0" fontId="26" fillId="0" borderId="0" xfId="0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4" fontId="28" fillId="0" borderId="16" xfId="0" applyNumberFormat="1" applyFont="1" applyBorder="1" applyAlignment="1" applyProtection="1">
      <alignment vertical="center"/>
    </xf>
    <xf numFmtId="4" fontId="28" fillId="0" borderId="17" xfId="0" applyNumberFormat="1" applyFont="1" applyBorder="1" applyAlignment="1" applyProtection="1">
      <alignment vertical="center"/>
    </xf>
    <xf numFmtId="166" fontId="28" fillId="0" borderId="17" xfId="0" applyNumberFormat="1" applyFont="1" applyBorder="1" applyAlignment="1" applyProtection="1">
      <alignment vertical="center"/>
    </xf>
    <xf numFmtId="4" fontId="28" fillId="0" borderId="18" xfId="0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164" fontId="20" fillId="4" borderId="11" xfId="0" applyNumberFormat="1" applyFont="1" applyFill="1" applyBorder="1" applyAlignment="1" applyProtection="1">
      <alignment horizontal="center" vertical="center"/>
      <protection locked="0"/>
    </xf>
    <xf numFmtId="0" fontId="20" fillId="4" borderId="12" xfId="0" applyFont="1" applyFill="1" applyBorder="1" applyAlignment="1" applyProtection="1">
      <alignment horizontal="center" vertical="center"/>
      <protection locked="0"/>
    </xf>
    <xf numFmtId="4" fontId="20" fillId="0" borderId="13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164" fontId="20" fillId="4" borderId="14" xfId="0" applyNumberFormat="1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Border="1" applyAlignment="1" applyProtection="1">
      <alignment horizontal="center" vertical="center"/>
      <protection locked="0"/>
    </xf>
    <xf numFmtId="4" fontId="20" fillId="0" borderId="15" xfId="0" applyNumberFormat="1" applyFont="1" applyBorder="1" applyAlignment="1" applyProtection="1">
      <alignment vertical="center"/>
    </xf>
    <xf numFmtId="164" fontId="20" fillId="4" borderId="16" xfId="0" applyNumberFormat="1" applyFont="1" applyFill="1" applyBorder="1" applyAlignment="1" applyProtection="1">
      <alignment horizontal="center" vertical="center"/>
      <protection locked="0"/>
    </xf>
    <xf numFmtId="0" fontId="20" fillId="4" borderId="17" xfId="0" applyFont="1" applyFill="1" applyBorder="1" applyAlignment="1" applyProtection="1">
      <alignment horizontal="center" vertical="center"/>
      <protection locked="0"/>
    </xf>
    <xf numFmtId="4" fontId="20" fillId="0" borderId="18" xfId="0" applyNumberFormat="1" applyFont="1" applyBorder="1" applyAlignment="1" applyProtection="1">
      <alignment vertical="center"/>
    </xf>
    <xf numFmtId="0" fontId="23" fillId="6" borderId="0" xfId="0" applyFont="1" applyFill="1" applyBorder="1" applyAlignment="1" applyProtection="1">
      <alignment horizontal="left" vertical="center"/>
    </xf>
    <xf numFmtId="0" fontId="0" fillId="6" borderId="0" xfId="0" applyFont="1" applyFill="1" applyBorder="1" applyAlignment="1" applyProtection="1">
      <alignment vertical="center"/>
    </xf>
    <xf numFmtId="0" fontId="0" fillId="2" borderId="0" xfId="0" applyFill="1" applyProtection="1"/>
    <xf numFmtId="0" fontId="9" fillId="0" borderId="0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</xf>
    <xf numFmtId="0" fontId="3" fillId="6" borderId="8" xfId="0" applyFont="1" applyFill="1" applyBorder="1" applyAlignment="1" applyProtection="1">
      <alignment horizontal="left" vertical="center"/>
    </xf>
    <xf numFmtId="0" fontId="3" fillId="6" borderId="9" xfId="0" applyFont="1" applyFill="1" applyBorder="1" applyAlignment="1" applyProtection="1">
      <alignment horizontal="right" vertical="center"/>
    </xf>
    <xf numFmtId="0" fontId="3" fillId="6" borderId="9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Font="1" applyAlignment="1" applyProtection="1">
      <alignment vertical="center"/>
    </xf>
    <xf numFmtId="0" fontId="29" fillId="0" borderId="0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0" fillId="0" borderId="25" xfId="0" applyFont="1" applyBorder="1" applyAlignment="1" applyProtection="1">
      <alignment vertical="center"/>
    </xf>
    <xf numFmtId="0" fontId="15" fillId="0" borderId="25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20" fillId="0" borderId="15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</xf>
    <xf numFmtId="0" fontId="20" fillId="0" borderId="18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 wrapText="1"/>
    </xf>
    <xf numFmtId="0" fontId="2" fillId="6" borderId="22" xfId="0" applyFont="1" applyFill="1" applyBorder="1" applyAlignment="1" applyProtection="1">
      <alignment horizontal="center" vertical="center" wrapText="1"/>
    </xf>
    <xf numFmtId="0" fontId="2" fillId="6" borderId="23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167" fontId="34" fillId="0" borderId="0" xfId="0" applyNumberFormat="1" applyFont="1" applyAlignment="1">
      <alignment vertical="center"/>
    </xf>
    <xf numFmtId="0" fontId="7" fillId="0" borderId="4" xfId="0" applyFont="1" applyBorder="1" applyAlignment="1" applyProtection="1"/>
    <xf numFmtId="0" fontId="7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0" fontId="7" fillId="0" borderId="5" xfId="0" applyFont="1" applyBorder="1" applyAlignment="1" applyProtection="1"/>
    <xf numFmtId="0" fontId="7" fillId="0" borderId="14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5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vertical="center"/>
    </xf>
    <xf numFmtId="0" fontId="6" fillId="0" borderId="0" xfId="0" applyFont="1" applyBorder="1" applyAlignment="1" applyProtection="1">
      <alignment horizontal="left"/>
    </xf>
    <xf numFmtId="0" fontId="0" fillId="0" borderId="25" xfId="0" applyFont="1" applyBorder="1" applyAlignment="1" applyProtection="1">
      <alignment horizontal="center" vertical="center"/>
    </xf>
    <xf numFmtId="49" fontId="0" fillId="0" borderId="25" xfId="0" applyNumberFormat="1" applyFont="1" applyBorder="1" applyAlignment="1" applyProtection="1">
      <alignment horizontal="left" vertical="center" wrapText="1"/>
    </xf>
    <xf numFmtId="0" fontId="0" fillId="0" borderId="25" xfId="0" applyFont="1" applyBorder="1" applyAlignment="1" applyProtection="1">
      <alignment horizontal="center" vertical="center" wrapText="1"/>
    </xf>
    <xf numFmtId="167" fontId="0" fillId="0" borderId="25" xfId="0" applyNumberFormat="1" applyFont="1" applyBorder="1" applyAlignment="1" applyProtection="1">
      <alignment vertical="center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 applyProtection="1">
      <alignment vertical="center"/>
    </xf>
    <xf numFmtId="166" fontId="1" fillId="0" borderId="15" xfId="0" applyNumberFormat="1" applyFont="1" applyBorder="1" applyAlignment="1" applyProtection="1">
      <alignment vertical="center"/>
    </xf>
    <xf numFmtId="167" fontId="0" fillId="0" borderId="0" xfId="0" applyNumberFormat="1" applyFont="1" applyAlignment="1">
      <alignment vertical="center"/>
    </xf>
    <xf numFmtId="0" fontId="35" fillId="0" borderId="25" xfId="0" applyFont="1" applyBorder="1" applyAlignment="1" applyProtection="1">
      <alignment horizontal="center" vertical="center"/>
    </xf>
    <xf numFmtId="49" fontId="35" fillId="0" borderId="25" xfId="0" applyNumberFormat="1" applyFont="1" applyBorder="1" applyAlignment="1" applyProtection="1">
      <alignment horizontal="left" vertical="center" wrapText="1"/>
    </xf>
    <xf numFmtId="0" fontId="35" fillId="0" borderId="25" xfId="0" applyFont="1" applyBorder="1" applyAlignment="1" applyProtection="1">
      <alignment horizontal="center" vertical="center" wrapText="1"/>
    </xf>
    <xf numFmtId="167" fontId="35" fillId="0" borderId="25" xfId="0" applyNumberFormat="1" applyFont="1" applyBorder="1" applyAlignment="1" applyProtection="1">
      <alignment vertical="center"/>
    </xf>
    <xf numFmtId="0" fontId="0" fillId="4" borderId="25" xfId="0" applyFont="1" applyFill="1" applyBorder="1" applyAlignment="1" applyProtection="1">
      <alignment horizontal="center" vertical="center"/>
      <protection locked="0"/>
    </xf>
    <xf numFmtId="49" fontId="0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4" fontId="23" fillId="0" borderId="0" xfId="0" applyNumberFormat="1" applyFont="1" applyBorder="1" applyAlignment="1" applyProtection="1">
      <alignment vertical="center"/>
    </xf>
    <xf numFmtId="4" fontId="23" fillId="6" borderId="0" xfId="0" applyNumberFormat="1" applyFont="1" applyFill="1" applyBorder="1" applyAlignment="1" applyProtection="1">
      <alignment vertical="center"/>
    </xf>
    <xf numFmtId="0" fontId="12" fillId="3" borderId="0" xfId="0" applyFont="1" applyFill="1" applyAlignment="1">
      <alignment horizontal="center" vertical="center"/>
    </xf>
    <xf numFmtId="0" fontId="0" fillId="0" borderId="0" xfId="0"/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</xf>
    <xf numFmtId="4" fontId="6" fillId="4" borderId="0" xfId="0" applyNumberFormat="1" applyFont="1" applyFill="1" applyBorder="1" applyAlignment="1" applyProtection="1">
      <alignment vertical="center"/>
      <protection locked="0"/>
    </xf>
    <xf numFmtId="4" fontId="6" fillId="0" borderId="0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26" fillId="0" borderId="0" xfId="0" applyFont="1" applyBorder="1" applyAlignment="1" applyProtection="1">
      <alignment horizontal="left" vertical="center" wrapText="1"/>
    </xf>
    <xf numFmtId="0" fontId="2" fillId="6" borderId="8" xfId="0" applyFont="1" applyFill="1" applyBorder="1" applyAlignment="1" applyProtection="1">
      <alignment horizontal="center" vertical="center"/>
    </xf>
    <xf numFmtId="0" fontId="2" fillId="6" borderId="9" xfId="0" applyFont="1" applyFill="1" applyBorder="1" applyAlignment="1" applyProtection="1">
      <alignment horizontal="left" vertical="center"/>
    </xf>
    <xf numFmtId="0" fontId="2" fillId="6" borderId="9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left" vertical="center"/>
    </xf>
    <xf numFmtId="4" fontId="23" fillId="0" borderId="0" xfId="0" applyNumberFormat="1" applyFont="1" applyBorder="1" applyAlignment="1" applyProtection="1">
      <alignment horizontal="right" vertical="center"/>
    </xf>
    <xf numFmtId="0" fontId="1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" fontId="16" fillId="0" borderId="0" xfId="0" applyNumberFormat="1" applyFont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left" vertical="center"/>
    </xf>
    <xf numFmtId="0" fontId="0" fillId="5" borderId="9" xfId="0" applyFont="1" applyFill="1" applyBorder="1" applyAlignment="1" applyProtection="1">
      <alignment vertical="center"/>
    </xf>
    <xf numFmtId="4" fontId="3" fillId="5" borderId="9" xfId="0" applyNumberFormat="1" applyFont="1" applyFill="1" applyBorder="1" applyAlignment="1" applyProtection="1">
      <alignment vertical="center"/>
    </xf>
    <xf numFmtId="0" fontId="0" fillId="5" borderId="10" xfId="0" applyFont="1" applyFill="1" applyBorder="1" applyAlignment="1" applyProtection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/>
    </xf>
    <xf numFmtId="4" fontId="9" fillId="0" borderId="0" xfId="0" applyNumberFormat="1" applyFont="1" applyBorder="1" applyAlignment="1" applyProtection="1">
      <alignment vertical="center"/>
    </xf>
    <xf numFmtId="4" fontId="18" fillId="0" borderId="7" xfId="0" applyNumberFormat="1" applyFont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167" fontId="6" fillId="0" borderId="23" xfId="0" applyNumberFormat="1" applyFont="1" applyBorder="1" applyAlignment="1" applyProtection="1"/>
    <xf numFmtId="167" fontId="6" fillId="0" borderId="23" xfId="0" applyNumberFormat="1" applyFont="1" applyBorder="1" applyAlignment="1" applyProtection="1">
      <alignment vertical="center"/>
    </xf>
    <xf numFmtId="167" fontId="5" fillId="0" borderId="23" xfId="0" applyNumberFormat="1" applyFont="1" applyBorder="1" applyAlignment="1" applyProtection="1"/>
    <xf numFmtId="167" fontId="5" fillId="0" borderId="23" xfId="0" applyNumberFormat="1" applyFont="1" applyBorder="1" applyAlignment="1" applyProtection="1">
      <alignment vertical="center"/>
    </xf>
    <xf numFmtId="0" fontId="11" fillId="2" borderId="0" xfId="1" applyFont="1" applyFill="1" applyAlignment="1" applyProtection="1">
      <alignment horizontal="center" vertical="center"/>
    </xf>
    <xf numFmtId="167" fontId="23" fillId="0" borderId="12" xfId="0" applyNumberFormat="1" applyFont="1" applyBorder="1" applyAlignment="1" applyProtection="1"/>
    <xf numFmtId="167" fontId="3" fillId="0" borderId="12" xfId="0" applyNumberFormat="1" applyFont="1" applyBorder="1" applyAlignment="1" applyProtection="1">
      <alignment vertical="center"/>
    </xf>
    <xf numFmtId="167" fontId="5" fillId="0" borderId="0" xfId="0" applyNumberFormat="1" applyFont="1" applyBorder="1" applyAlignment="1" applyProtection="1"/>
    <xf numFmtId="167" fontId="5" fillId="0" borderId="0" xfId="0" applyNumberFormat="1" applyFont="1" applyBorder="1" applyAlignment="1" applyProtection="1">
      <alignment vertical="center"/>
    </xf>
    <xf numFmtId="167" fontId="6" fillId="0" borderId="17" xfId="0" applyNumberFormat="1" applyFont="1" applyBorder="1" applyAlignment="1" applyProtection="1"/>
    <xf numFmtId="167" fontId="6" fillId="0" borderId="17" xfId="0" applyNumberFormat="1" applyFont="1" applyBorder="1" applyAlignment="1" applyProtection="1">
      <alignment vertical="center"/>
    </xf>
    <xf numFmtId="167" fontId="5" fillId="0" borderId="12" xfId="0" applyNumberFormat="1" applyFont="1" applyBorder="1" applyAlignment="1" applyProtection="1"/>
    <xf numFmtId="167" fontId="5" fillId="0" borderId="12" xfId="0" applyNumberFormat="1" applyFont="1" applyBorder="1" applyAlignment="1" applyProtection="1">
      <alignment vertical="center"/>
    </xf>
    <xf numFmtId="0" fontId="0" fillId="4" borderId="25" xfId="0" applyFont="1" applyFill="1" applyBorder="1" applyAlignment="1" applyProtection="1">
      <alignment horizontal="left" vertical="center" wrapText="1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167" fontId="0" fillId="0" borderId="25" xfId="0" applyNumberFormat="1" applyFont="1" applyBorder="1" applyAlignment="1" applyProtection="1">
      <alignment vertical="center"/>
    </xf>
    <xf numFmtId="0" fontId="0" fillId="0" borderId="25" xfId="0" applyFont="1" applyBorder="1" applyAlignment="1" applyProtection="1">
      <alignment horizontal="left" vertical="center" wrapText="1"/>
    </xf>
    <xf numFmtId="167" fontId="0" fillId="4" borderId="25" xfId="0" applyNumberFormat="1" applyFont="1" applyFill="1" applyBorder="1" applyAlignment="1" applyProtection="1">
      <alignment vertical="center"/>
    </xf>
    <xf numFmtId="0" fontId="35" fillId="0" borderId="25" xfId="0" applyFont="1" applyBorder="1" applyAlignment="1" applyProtection="1">
      <alignment horizontal="left" vertical="center" wrapText="1"/>
    </xf>
    <xf numFmtId="167" fontId="35" fillId="4" borderId="25" xfId="0" applyNumberFormat="1" applyFont="1" applyFill="1" applyBorder="1" applyAlignment="1" applyProtection="1">
      <alignment vertical="center"/>
      <protection locked="0"/>
    </xf>
    <xf numFmtId="167" fontId="35" fillId="4" borderId="25" xfId="0" applyNumberFormat="1" applyFont="1" applyFill="1" applyBorder="1" applyAlignment="1" applyProtection="1">
      <alignment vertical="center"/>
    </xf>
    <xf numFmtId="167" fontId="35" fillId="0" borderId="25" xfId="0" applyNumberFormat="1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horizontal="left" vertical="center"/>
    </xf>
    <xf numFmtId="165" fontId="2" fillId="0" borderId="0" xfId="0" applyNumberFormat="1" applyFont="1" applyBorder="1" applyAlignment="1" applyProtection="1">
      <alignment horizontal="left" vertical="center"/>
    </xf>
    <xf numFmtId="0" fontId="2" fillId="6" borderId="23" xfId="0" applyFont="1" applyFill="1" applyBorder="1" applyAlignment="1" applyProtection="1">
      <alignment horizontal="center" vertical="center" wrapText="1"/>
    </xf>
    <xf numFmtId="0" fontId="32" fillId="6" borderId="23" xfId="0" applyFont="1" applyFill="1" applyBorder="1" applyAlignment="1" applyProtection="1">
      <alignment horizontal="center" vertical="center" wrapText="1"/>
    </xf>
    <xf numFmtId="0" fontId="2" fillId="6" borderId="24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4" fontId="31" fillId="0" borderId="0" xfId="0" applyNumberFormat="1" applyFont="1" applyBorder="1" applyAlignment="1" applyProtection="1">
      <alignment vertical="center"/>
    </xf>
    <xf numFmtId="4" fontId="5" fillId="0" borderId="0" xfId="0" applyNumberFormat="1" applyFont="1" applyBorder="1" applyAlignment="1" applyProtection="1">
      <alignment vertical="center"/>
    </xf>
    <xf numFmtId="0" fontId="2" fillId="6" borderId="0" xfId="0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4" fontId="3" fillId="6" borderId="9" xfId="0" applyNumberFormat="1" applyFont="1" applyFill="1" applyBorder="1" applyAlignment="1" applyProtection="1">
      <alignment vertical="center"/>
    </xf>
    <xf numFmtId="4" fontId="3" fillId="6" borderId="10" xfId="0" applyNumberFormat="1" applyFont="1" applyFill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0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0" t="s">
        <v>0</v>
      </c>
      <c r="B1" s="11"/>
      <c r="C1" s="11"/>
      <c r="D1" s="12" t="s">
        <v>1</v>
      </c>
      <c r="E1" s="11"/>
      <c r="F1" s="11"/>
      <c r="G1" s="11"/>
      <c r="H1" s="11"/>
      <c r="I1" s="11"/>
      <c r="J1" s="11"/>
      <c r="K1" s="13" t="s">
        <v>2</v>
      </c>
      <c r="L1" s="13"/>
      <c r="M1" s="13"/>
      <c r="N1" s="13"/>
      <c r="O1" s="13"/>
      <c r="P1" s="13"/>
      <c r="Q1" s="13"/>
      <c r="R1" s="13"/>
      <c r="S1" s="13"/>
      <c r="T1" s="11"/>
      <c r="U1" s="11"/>
      <c r="V1" s="11"/>
      <c r="W1" s="13" t="s">
        <v>3</v>
      </c>
      <c r="X1" s="13"/>
      <c r="Y1" s="13"/>
      <c r="Z1" s="13"/>
      <c r="AA1" s="13"/>
      <c r="AB1" s="13"/>
      <c r="AC1" s="13"/>
      <c r="AD1" s="13"/>
      <c r="AE1" s="13"/>
      <c r="AF1" s="13"/>
      <c r="AG1" s="11"/>
      <c r="AH1" s="11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5" t="s">
        <v>4</v>
      </c>
      <c r="BB1" s="15" t="s">
        <v>5</v>
      </c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T1" s="16" t="s">
        <v>6</v>
      </c>
      <c r="BU1" s="16" t="s">
        <v>6</v>
      </c>
    </row>
    <row r="2" spans="1:73" ht="36.950000000000003" customHeight="1">
      <c r="C2" s="218" t="s">
        <v>7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R2" s="186" t="s">
        <v>8</v>
      </c>
      <c r="AS2" s="187"/>
      <c r="AT2" s="187"/>
      <c r="AU2" s="187"/>
      <c r="AV2" s="187"/>
      <c r="AW2" s="187"/>
      <c r="AX2" s="187"/>
      <c r="AY2" s="187"/>
      <c r="AZ2" s="187"/>
      <c r="BA2" s="187"/>
      <c r="BB2" s="187"/>
      <c r="BC2" s="187"/>
      <c r="BD2" s="187"/>
      <c r="BE2" s="187"/>
      <c r="BS2" s="17" t="s">
        <v>9</v>
      </c>
      <c r="BT2" s="17" t="s">
        <v>10</v>
      </c>
    </row>
    <row r="3" spans="1:73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20"/>
      <c r="BS3" s="17" t="s">
        <v>9</v>
      </c>
      <c r="BT3" s="17" t="s">
        <v>10</v>
      </c>
    </row>
    <row r="4" spans="1:73" ht="36.950000000000003" customHeight="1">
      <c r="B4" s="21"/>
      <c r="C4" s="200" t="s">
        <v>11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2"/>
      <c r="AS4" s="23" t="s">
        <v>12</v>
      </c>
      <c r="BE4" s="24" t="s">
        <v>13</v>
      </c>
      <c r="BS4" s="17" t="s">
        <v>9</v>
      </c>
    </row>
    <row r="5" spans="1:73" ht="14.45" customHeight="1">
      <c r="B5" s="21"/>
      <c r="C5" s="25"/>
      <c r="D5" s="26" t="s">
        <v>14</v>
      </c>
      <c r="E5" s="25"/>
      <c r="F5" s="25"/>
      <c r="G5" s="25"/>
      <c r="H5" s="25"/>
      <c r="I5" s="25"/>
      <c r="J5" s="25"/>
      <c r="K5" s="222" t="s">
        <v>15</v>
      </c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P5" s="25"/>
      <c r="AQ5" s="22"/>
      <c r="BE5" s="220" t="s">
        <v>16</v>
      </c>
      <c r="BS5" s="17" t="s">
        <v>9</v>
      </c>
    </row>
    <row r="6" spans="1:73" ht="36.950000000000003" customHeight="1">
      <c r="B6" s="21"/>
      <c r="C6" s="25"/>
      <c r="D6" s="28" t="s">
        <v>17</v>
      </c>
      <c r="E6" s="25"/>
      <c r="F6" s="25"/>
      <c r="G6" s="25"/>
      <c r="H6" s="25"/>
      <c r="I6" s="25"/>
      <c r="J6" s="25"/>
      <c r="K6" s="224" t="s">
        <v>18</v>
      </c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5"/>
      <c r="AQ6" s="22"/>
      <c r="BE6" s="221"/>
      <c r="BS6" s="17" t="s">
        <v>9</v>
      </c>
    </row>
    <row r="7" spans="1:73" ht="14.45" customHeight="1">
      <c r="B7" s="21"/>
      <c r="C7" s="25"/>
      <c r="D7" s="29" t="s">
        <v>19</v>
      </c>
      <c r="E7" s="25"/>
      <c r="F7" s="25"/>
      <c r="G7" s="25"/>
      <c r="H7" s="25"/>
      <c r="I7" s="25"/>
      <c r="J7" s="25"/>
      <c r="K7" s="27" t="s">
        <v>20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9" t="s">
        <v>21</v>
      </c>
      <c r="AL7" s="25"/>
      <c r="AM7" s="25"/>
      <c r="AN7" s="27" t="s">
        <v>20</v>
      </c>
      <c r="AO7" s="25"/>
      <c r="AP7" s="25"/>
      <c r="AQ7" s="22"/>
      <c r="BE7" s="221"/>
      <c r="BS7" s="17" t="s">
        <v>9</v>
      </c>
    </row>
    <row r="8" spans="1:73" ht="14.45" customHeight="1">
      <c r="B8" s="21"/>
      <c r="C8" s="25"/>
      <c r="D8" s="29" t="s">
        <v>22</v>
      </c>
      <c r="E8" s="25"/>
      <c r="F8" s="25"/>
      <c r="G8" s="25"/>
      <c r="H8" s="25"/>
      <c r="I8" s="25"/>
      <c r="J8" s="25"/>
      <c r="K8" s="27" t="s">
        <v>23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9" t="s">
        <v>24</v>
      </c>
      <c r="AL8" s="25"/>
      <c r="AM8" s="25"/>
      <c r="AN8" s="30" t="s">
        <v>25</v>
      </c>
      <c r="AO8" s="25"/>
      <c r="AP8" s="25"/>
      <c r="AQ8" s="22"/>
      <c r="BE8" s="221"/>
      <c r="BS8" s="17" t="s">
        <v>9</v>
      </c>
    </row>
    <row r="9" spans="1:73" ht="14.45" customHeight="1">
      <c r="B9" s="21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2"/>
      <c r="BE9" s="221"/>
      <c r="BS9" s="17" t="s">
        <v>9</v>
      </c>
    </row>
    <row r="10" spans="1:73" ht="14.45" customHeight="1">
      <c r="B10" s="21"/>
      <c r="C10" s="25"/>
      <c r="D10" s="29" t="s">
        <v>26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9" t="s">
        <v>27</v>
      </c>
      <c r="AL10" s="25"/>
      <c r="AM10" s="25"/>
      <c r="AN10" s="27" t="s">
        <v>20</v>
      </c>
      <c r="AO10" s="25"/>
      <c r="AP10" s="25"/>
      <c r="AQ10" s="22"/>
      <c r="BE10" s="221"/>
      <c r="BS10" s="17" t="s">
        <v>9</v>
      </c>
    </row>
    <row r="11" spans="1:73" ht="18.399999999999999" customHeight="1">
      <c r="B11" s="21"/>
      <c r="C11" s="25"/>
      <c r="D11" s="25"/>
      <c r="E11" s="27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9" t="s">
        <v>29</v>
      </c>
      <c r="AL11" s="25"/>
      <c r="AM11" s="25"/>
      <c r="AN11" s="27" t="s">
        <v>20</v>
      </c>
      <c r="AO11" s="25"/>
      <c r="AP11" s="25"/>
      <c r="AQ11" s="22"/>
      <c r="BE11" s="221"/>
      <c r="BS11" s="17" t="s">
        <v>9</v>
      </c>
    </row>
    <row r="12" spans="1:73" ht="6.95" customHeight="1">
      <c r="B12" s="21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2"/>
      <c r="BE12" s="221"/>
      <c r="BS12" s="17" t="s">
        <v>9</v>
      </c>
    </row>
    <row r="13" spans="1:73" ht="14.45" customHeight="1">
      <c r="B13" s="21"/>
      <c r="C13" s="25"/>
      <c r="D13" s="29" t="s">
        <v>30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9" t="s">
        <v>27</v>
      </c>
      <c r="AL13" s="25"/>
      <c r="AM13" s="25"/>
      <c r="AN13" s="31" t="s">
        <v>31</v>
      </c>
      <c r="AO13" s="25"/>
      <c r="AP13" s="25"/>
      <c r="AQ13" s="22"/>
      <c r="BE13" s="221"/>
      <c r="BS13" s="17" t="s">
        <v>9</v>
      </c>
    </row>
    <row r="14" spans="1:73" ht="15">
      <c r="B14" s="21"/>
      <c r="C14" s="25"/>
      <c r="D14" s="25"/>
      <c r="E14" s="225" t="s">
        <v>31</v>
      </c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9" t="s">
        <v>29</v>
      </c>
      <c r="AL14" s="25"/>
      <c r="AM14" s="25"/>
      <c r="AN14" s="31" t="s">
        <v>31</v>
      </c>
      <c r="AO14" s="25"/>
      <c r="AP14" s="25"/>
      <c r="AQ14" s="22"/>
      <c r="BE14" s="221"/>
      <c r="BS14" s="17" t="s">
        <v>9</v>
      </c>
    </row>
    <row r="15" spans="1:73" ht="6.95" customHeight="1">
      <c r="B15" s="21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2"/>
      <c r="BE15" s="221"/>
      <c r="BS15" s="17" t="s">
        <v>6</v>
      </c>
    </row>
    <row r="16" spans="1:73" ht="14.45" customHeight="1">
      <c r="B16" s="21"/>
      <c r="C16" s="25"/>
      <c r="D16" s="29" t="s">
        <v>32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9" t="s">
        <v>27</v>
      </c>
      <c r="AL16" s="25"/>
      <c r="AM16" s="25"/>
      <c r="AN16" s="27" t="s">
        <v>20</v>
      </c>
      <c r="AO16" s="25"/>
      <c r="AP16" s="25"/>
      <c r="AQ16" s="22"/>
      <c r="BE16" s="221"/>
      <c r="BS16" s="17" t="s">
        <v>6</v>
      </c>
    </row>
    <row r="17" spans="2:71" ht="18.399999999999999" customHeight="1">
      <c r="B17" s="21"/>
      <c r="C17" s="25"/>
      <c r="D17" s="25"/>
      <c r="E17" s="27" t="s">
        <v>33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9" t="s">
        <v>29</v>
      </c>
      <c r="AL17" s="25"/>
      <c r="AM17" s="25"/>
      <c r="AN17" s="27" t="s">
        <v>20</v>
      </c>
      <c r="AO17" s="25"/>
      <c r="AP17" s="25"/>
      <c r="AQ17" s="22"/>
      <c r="BE17" s="221"/>
      <c r="BS17" s="17" t="s">
        <v>34</v>
      </c>
    </row>
    <row r="18" spans="2:71" ht="6.95" customHeight="1">
      <c r="B18" s="21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2"/>
      <c r="BE18" s="221"/>
      <c r="BS18" s="17" t="s">
        <v>35</v>
      </c>
    </row>
    <row r="19" spans="2:71" ht="14.45" customHeight="1">
      <c r="B19" s="21"/>
      <c r="C19" s="25"/>
      <c r="D19" s="29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9" t="s">
        <v>27</v>
      </c>
      <c r="AL19" s="25"/>
      <c r="AM19" s="25"/>
      <c r="AN19" s="27" t="s">
        <v>20</v>
      </c>
      <c r="AO19" s="25"/>
      <c r="AP19" s="25"/>
      <c r="AQ19" s="22"/>
      <c r="BE19" s="221"/>
      <c r="BS19" s="17" t="s">
        <v>35</v>
      </c>
    </row>
    <row r="20" spans="2:71" ht="18.399999999999999" customHeight="1">
      <c r="B20" s="21"/>
      <c r="C20" s="25"/>
      <c r="D20" s="25"/>
      <c r="E20" s="27" t="s">
        <v>23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9" t="s">
        <v>29</v>
      </c>
      <c r="AL20" s="25"/>
      <c r="AM20" s="25"/>
      <c r="AN20" s="27" t="s">
        <v>20</v>
      </c>
      <c r="AO20" s="25"/>
      <c r="AP20" s="25"/>
      <c r="AQ20" s="22"/>
      <c r="BE20" s="221"/>
    </row>
    <row r="21" spans="2:71" ht="6.95" customHeight="1">
      <c r="B21" s="21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2"/>
      <c r="BE21" s="221"/>
    </row>
    <row r="22" spans="2:71" ht="15">
      <c r="B22" s="21"/>
      <c r="C22" s="25"/>
      <c r="D22" s="29" t="s">
        <v>37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2"/>
      <c r="BE22" s="221"/>
    </row>
    <row r="23" spans="2:71" ht="22.5" customHeight="1">
      <c r="B23" s="21"/>
      <c r="C23" s="25"/>
      <c r="D23" s="25"/>
      <c r="E23" s="227" t="s">
        <v>20</v>
      </c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227"/>
      <c r="AG23" s="227"/>
      <c r="AH23" s="227"/>
      <c r="AI23" s="227"/>
      <c r="AJ23" s="227"/>
      <c r="AK23" s="227"/>
      <c r="AL23" s="227"/>
      <c r="AM23" s="227"/>
      <c r="AN23" s="227"/>
      <c r="AO23" s="25"/>
      <c r="AP23" s="25"/>
      <c r="AQ23" s="22"/>
      <c r="BE23" s="221"/>
    </row>
    <row r="24" spans="2:71" ht="6.95" customHeight="1">
      <c r="B24" s="21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2"/>
      <c r="BE24" s="221"/>
    </row>
    <row r="25" spans="2:71" ht="6.95" customHeight="1">
      <c r="B25" s="21"/>
      <c r="C25" s="25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5"/>
      <c r="AQ25" s="22"/>
      <c r="BE25" s="221"/>
    </row>
    <row r="26" spans="2:71" ht="14.45" customHeight="1">
      <c r="B26" s="21"/>
      <c r="C26" s="25"/>
      <c r="D26" s="33" t="s">
        <v>38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28">
        <f>ROUND(AG87,2)</f>
        <v>0</v>
      </c>
      <c r="AL26" s="223"/>
      <c r="AM26" s="223"/>
      <c r="AN26" s="223"/>
      <c r="AO26" s="223"/>
      <c r="AP26" s="25"/>
      <c r="AQ26" s="22"/>
      <c r="BE26" s="221"/>
    </row>
    <row r="27" spans="2:71" ht="14.45" customHeight="1">
      <c r="B27" s="21"/>
      <c r="C27" s="25"/>
      <c r="D27" s="33" t="s">
        <v>39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28">
        <f>ROUND(AG94,2)</f>
        <v>0</v>
      </c>
      <c r="AL27" s="228"/>
      <c r="AM27" s="228"/>
      <c r="AN27" s="228"/>
      <c r="AO27" s="228"/>
      <c r="AP27" s="25"/>
      <c r="AQ27" s="22"/>
      <c r="BE27" s="221"/>
    </row>
    <row r="28" spans="2:71" s="1" customFormat="1" ht="6.95" customHeight="1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6"/>
      <c r="BE28" s="221"/>
    </row>
    <row r="29" spans="2:71" s="1" customFormat="1" ht="25.9" customHeight="1">
      <c r="B29" s="34"/>
      <c r="C29" s="35"/>
      <c r="D29" s="37" t="s">
        <v>40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229">
        <f>ROUND(AK26+AK27,2)</f>
        <v>0</v>
      </c>
      <c r="AL29" s="230"/>
      <c r="AM29" s="230"/>
      <c r="AN29" s="230"/>
      <c r="AO29" s="230"/>
      <c r="AP29" s="35"/>
      <c r="AQ29" s="36"/>
      <c r="BE29" s="221"/>
    </row>
    <row r="30" spans="2:71" s="1" customFormat="1" ht="6.95" customHeight="1"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6"/>
      <c r="BE30" s="221"/>
    </row>
    <row r="31" spans="2:71" s="2" customFormat="1" ht="14.45" customHeight="1">
      <c r="B31" s="39"/>
      <c r="C31" s="40"/>
      <c r="D31" s="41" t="s">
        <v>41</v>
      </c>
      <c r="E31" s="40"/>
      <c r="F31" s="41" t="s">
        <v>42</v>
      </c>
      <c r="G31" s="40"/>
      <c r="H31" s="40"/>
      <c r="I31" s="40"/>
      <c r="J31" s="40"/>
      <c r="K31" s="40"/>
      <c r="L31" s="211">
        <v>0.2</v>
      </c>
      <c r="M31" s="212"/>
      <c r="N31" s="212"/>
      <c r="O31" s="212"/>
      <c r="P31" s="40"/>
      <c r="Q31" s="40"/>
      <c r="R31" s="40"/>
      <c r="S31" s="40"/>
      <c r="T31" s="43" t="s">
        <v>43</v>
      </c>
      <c r="U31" s="40"/>
      <c r="V31" s="40"/>
      <c r="W31" s="213">
        <f>ROUND(AZ87+SUM(CD95:CD99),2)</f>
        <v>0</v>
      </c>
      <c r="X31" s="212"/>
      <c r="Y31" s="212"/>
      <c r="Z31" s="212"/>
      <c r="AA31" s="212"/>
      <c r="AB31" s="212"/>
      <c r="AC31" s="212"/>
      <c r="AD31" s="212"/>
      <c r="AE31" s="212"/>
      <c r="AF31" s="40"/>
      <c r="AG31" s="40"/>
      <c r="AH31" s="40"/>
      <c r="AI31" s="40"/>
      <c r="AJ31" s="40"/>
      <c r="AK31" s="213">
        <f>ROUND(AV87+SUM(BY95:BY99),2)</f>
        <v>0</v>
      </c>
      <c r="AL31" s="212"/>
      <c r="AM31" s="212"/>
      <c r="AN31" s="212"/>
      <c r="AO31" s="212"/>
      <c r="AP31" s="40"/>
      <c r="AQ31" s="44"/>
      <c r="BE31" s="221"/>
    </row>
    <row r="32" spans="2:71" s="2" customFormat="1" ht="14.45" customHeight="1">
      <c r="B32" s="39"/>
      <c r="C32" s="40"/>
      <c r="D32" s="40"/>
      <c r="E32" s="40"/>
      <c r="F32" s="41" t="s">
        <v>44</v>
      </c>
      <c r="G32" s="40"/>
      <c r="H32" s="40"/>
      <c r="I32" s="40"/>
      <c r="J32" s="40"/>
      <c r="K32" s="40"/>
      <c r="L32" s="211">
        <v>0.2</v>
      </c>
      <c r="M32" s="212"/>
      <c r="N32" s="212"/>
      <c r="O32" s="212"/>
      <c r="P32" s="40"/>
      <c r="Q32" s="40"/>
      <c r="R32" s="40"/>
      <c r="S32" s="40"/>
      <c r="T32" s="43" t="s">
        <v>43</v>
      </c>
      <c r="U32" s="40"/>
      <c r="V32" s="40"/>
      <c r="W32" s="213">
        <f>ROUND(BA87+SUM(CE95:CE99),2)</f>
        <v>0</v>
      </c>
      <c r="X32" s="212"/>
      <c r="Y32" s="212"/>
      <c r="Z32" s="212"/>
      <c r="AA32" s="212"/>
      <c r="AB32" s="212"/>
      <c r="AC32" s="212"/>
      <c r="AD32" s="212"/>
      <c r="AE32" s="212"/>
      <c r="AF32" s="40"/>
      <c r="AG32" s="40"/>
      <c r="AH32" s="40"/>
      <c r="AI32" s="40"/>
      <c r="AJ32" s="40"/>
      <c r="AK32" s="213">
        <f>ROUND(AW87+SUM(BZ95:BZ99),2)</f>
        <v>0</v>
      </c>
      <c r="AL32" s="212"/>
      <c r="AM32" s="212"/>
      <c r="AN32" s="212"/>
      <c r="AO32" s="212"/>
      <c r="AP32" s="40"/>
      <c r="AQ32" s="44"/>
      <c r="BE32" s="221"/>
    </row>
    <row r="33" spans="2:57" s="2" customFormat="1" ht="14.45" hidden="1" customHeight="1">
      <c r="B33" s="39"/>
      <c r="C33" s="40"/>
      <c r="D33" s="40"/>
      <c r="E33" s="40"/>
      <c r="F33" s="41" t="s">
        <v>45</v>
      </c>
      <c r="G33" s="40"/>
      <c r="H33" s="40"/>
      <c r="I33" s="40"/>
      <c r="J33" s="40"/>
      <c r="K33" s="40"/>
      <c r="L33" s="211">
        <v>0.2</v>
      </c>
      <c r="M33" s="212"/>
      <c r="N33" s="212"/>
      <c r="O33" s="212"/>
      <c r="P33" s="40"/>
      <c r="Q33" s="40"/>
      <c r="R33" s="40"/>
      <c r="S33" s="40"/>
      <c r="T33" s="43" t="s">
        <v>43</v>
      </c>
      <c r="U33" s="40"/>
      <c r="V33" s="40"/>
      <c r="W33" s="213">
        <f>ROUND(BB87+SUM(CF95:CF99),2)</f>
        <v>0</v>
      </c>
      <c r="X33" s="212"/>
      <c r="Y33" s="212"/>
      <c r="Z33" s="212"/>
      <c r="AA33" s="212"/>
      <c r="AB33" s="212"/>
      <c r="AC33" s="212"/>
      <c r="AD33" s="212"/>
      <c r="AE33" s="212"/>
      <c r="AF33" s="40"/>
      <c r="AG33" s="40"/>
      <c r="AH33" s="40"/>
      <c r="AI33" s="40"/>
      <c r="AJ33" s="40"/>
      <c r="AK33" s="213">
        <v>0</v>
      </c>
      <c r="AL33" s="212"/>
      <c r="AM33" s="212"/>
      <c r="AN33" s="212"/>
      <c r="AO33" s="212"/>
      <c r="AP33" s="40"/>
      <c r="AQ33" s="44"/>
      <c r="BE33" s="221"/>
    </row>
    <row r="34" spans="2:57" s="2" customFormat="1" ht="14.45" hidden="1" customHeight="1">
      <c r="B34" s="39"/>
      <c r="C34" s="40"/>
      <c r="D34" s="40"/>
      <c r="E34" s="40"/>
      <c r="F34" s="41" t="s">
        <v>46</v>
      </c>
      <c r="G34" s="40"/>
      <c r="H34" s="40"/>
      <c r="I34" s="40"/>
      <c r="J34" s="40"/>
      <c r="K34" s="40"/>
      <c r="L34" s="211">
        <v>0.2</v>
      </c>
      <c r="M34" s="212"/>
      <c r="N34" s="212"/>
      <c r="O34" s="212"/>
      <c r="P34" s="40"/>
      <c r="Q34" s="40"/>
      <c r="R34" s="40"/>
      <c r="S34" s="40"/>
      <c r="T34" s="43" t="s">
        <v>43</v>
      </c>
      <c r="U34" s="40"/>
      <c r="V34" s="40"/>
      <c r="W34" s="213">
        <f>ROUND(BC87+SUM(CG95:CG99),2)</f>
        <v>0</v>
      </c>
      <c r="X34" s="212"/>
      <c r="Y34" s="212"/>
      <c r="Z34" s="212"/>
      <c r="AA34" s="212"/>
      <c r="AB34" s="212"/>
      <c r="AC34" s="212"/>
      <c r="AD34" s="212"/>
      <c r="AE34" s="212"/>
      <c r="AF34" s="40"/>
      <c r="AG34" s="40"/>
      <c r="AH34" s="40"/>
      <c r="AI34" s="40"/>
      <c r="AJ34" s="40"/>
      <c r="AK34" s="213">
        <v>0</v>
      </c>
      <c r="AL34" s="212"/>
      <c r="AM34" s="212"/>
      <c r="AN34" s="212"/>
      <c r="AO34" s="212"/>
      <c r="AP34" s="40"/>
      <c r="AQ34" s="44"/>
      <c r="BE34" s="221"/>
    </row>
    <row r="35" spans="2:57" s="2" customFormat="1" ht="14.45" hidden="1" customHeight="1">
      <c r="B35" s="39"/>
      <c r="C35" s="40"/>
      <c r="D35" s="40"/>
      <c r="E35" s="40"/>
      <c r="F35" s="41" t="s">
        <v>47</v>
      </c>
      <c r="G35" s="40"/>
      <c r="H35" s="40"/>
      <c r="I35" s="40"/>
      <c r="J35" s="40"/>
      <c r="K35" s="40"/>
      <c r="L35" s="211">
        <v>0</v>
      </c>
      <c r="M35" s="212"/>
      <c r="N35" s="212"/>
      <c r="O35" s="212"/>
      <c r="P35" s="40"/>
      <c r="Q35" s="40"/>
      <c r="R35" s="40"/>
      <c r="S35" s="40"/>
      <c r="T35" s="43" t="s">
        <v>43</v>
      </c>
      <c r="U35" s="40"/>
      <c r="V35" s="40"/>
      <c r="W35" s="213">
        <f>ROUND(BD87+SUM(CH95:CH99),2)</f>
        <v>0</v>
      </c>
      <c r="X35" s="212"/>
      <c r="Y35" s="212"/>
      <c r="Z35" s="212"/>
      <c r="AA35" s="212"/>
      <c r="AB35" s="212"/>
      <c r="AC35" s="212"/>
      <c r="AD35" s="212"/>
      <c r="AE35" s="212"/>
      <c r="AF35" s="40"/>
      <c r="AG35" s="40"/>
      <c r="AH35" s="40"/>
      <c r="AI35" s="40"/>
      <c r="AJ35" s="40"/>
      <c r="AK35" s="213">
        <v>0</v>
      </c>
      <c r="AL35" s="212"/>
      <c r="AM35" s="212"/>
      <c r="AN35" s="212"/>
      <c r="AO35" s="212"/>
      <c r="AP35" s="40"/>
      <c r="AQ35" s="44"/>
    </row>
    <row r="36" spans="2:57" s="1" customFormat="1" ht="6.95" customHeight="1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6"/>
    </row>
    <row r="37" spans="2:57" s="1" customFormat="1" ht="25.9" customHeight="1">
      <c r="B37" s="34"/>
      <c r="C37" s="45"/>
      <c r="D37" s="46" t="s">
        <v>48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8" t="s">
        <v>49</v>
      </c>
      <c r="U37" s="47"/>
      <c r="V37" s="47"/>
      <c r="W37" s="47"/>
      <c r="X37" s="214" t="s">
        <v>50</v>
      </c>
      <c r="Y37" s="215"/>
      <c r="Z37" s="215"/>
      <c r="AA37" s="215"/>
      <c r="AB37" s="215"/>
      <c r="AC37" s="47"/>
      <c r="AD37" s="47"/>
      <c r="AE37" s="47"/>
      <c r="AF37" s="47"/>
      <c r="AG37" s="47"/>
      <c r="AH37" s="47"/>
      <c r="AI37" s="47"/>
      <c r="AJ37" s="47"/>
      <c r="AK37" s="216">
        <f>SUM(AK29:AK35)</f>
        <v>0</v>
      </c>
      <c r="AL37" s="215"/>
      <c r="AM37" s="215"/>
      <c r="AN37" s="215"/>
      <c r="AO37" s="217"/>
      <c r="AP37" s="45"/>
      <c r="AQ37" s="36"/>
    </row>
    <row r="38" spans="2:57" s="1" customFormat="1" ht="14.45" customHeight="1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6"/>
    </row>
    <row r="39" spans="2:57">
      <c r="B39" s="21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2"/>
    </row>
    <row r="40" spans="2:57">
      <c r="B40" s="21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2"/>
    </row>
    <row r="41" spans="2:57">
      <c r="B41" s="21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2"/>
    </row>
    <row r="42" spans="2:57">
      <c r="B42" s="2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2"/>
    </row>
    <row r="43" spans="2:57">
      <c r="B43" s="2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2"/>
    </row>
    <row r="44" spans="2:57">
      <c r="B44" s="2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2"/>
    </row>
    <row r="45" spans="2:57">
      <c r="B45" s="21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2"/>
    </row>
    <row r="46" spans="2:57">
      <c r="B46" s="21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2"/>
    </row>
    <row r="47" spans="2:57">
      <c r="B47" s="21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2"/>
    </row>
    <row r="48" spans="2:57">
      <c r="B48" s="21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2"/>
    </row>
    <row r="49" spans="2:43" s="1" customFormat="1" ht="15">
      <c r="B49" s="34"/>
      <c r="C49" s="35"/>
      <c r="D49" s="49" t="s">
        <v>51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1"/>
      <c r="AA49" s="35"/>
      <c r="AB49" s="35"/>
      <c r="AC49" s="49" t="s">
        <v>52</v>
      </c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1"/>
      <c r="AP49" s="35"/>
      <c r="AQ49" s="36"/>
    </row>
    <row r="50" spans="2:43">
      <c r="B50" s="21"/>
      <c r="C50" s="25"/>
      <c r="D50" s="52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53"/>
      <c r="AA50" s="25"/>
      <c r="AB50" s="25"/>
      <c r="AC50" s="52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53"/>
      <c r="AP50" s="25"/>
      <c r="AQ50" s="22"/>
    </row>
    <row r="51" spans="2:43">
      <c r="B51" s="21"/>
      <c r="C51" s="25"/>
      <c r="D51" s="52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53"/>
      <c r="AA51" s="25"/>
      <c r="AB51" s="25"/>
      <c r="AC51" s="52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53"/>
      <c r="AP51" s="25"/>
      <c r="AQ51" s="22"/>
    </row>
    <row r="52" spans="2:43">
      <c r="B52" s="21"/>
      <c r="C52" s="25"/>
      <c r="D52" s="52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53"/>
      <c r="AA52" s="25"/>
      <c r="AB52" s="25"/>
      <c r="AC52" s="52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53"/>
      <c r="AP52" s="25"/>
      <c r="AQ52" s="22"/>
    </row>
    <row r="53" spans="2:43">
      <c r="B53" s="21"/>
      <c r="C53" s="25"/>
      <c r="D53" s="52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53"/>
      <c r="AA53" s="25"/>
      <c r="AB53" s="25"/>
      <c r="AC53" s="52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53"/>
      <c r="AP53" s="25"/>
      <c r="AQ53" s="22"/>
    </row>
    <row r="54" spans="2:43">
      <c r="B54" s="21"/>
      <c r="C54" s="25"/>
      <c r="D54" s="52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53"/>
      <c r="AA54" s="25"/>
      <c r="AB54" s="25"/>
      <c r="AC54" s="52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53"/>
      <c r="AP54" s="25"/>
      <c r="AQ54" s="22"/>
    </row>
    <row r="55" spans="2:43">
      <c r="B55" s="21"/>
      <c r="C55" s="25"/>
      <c r="D55" s="52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53"/>
      <c r="AA55" s="25"/>
      <c r="AB55" s="25"/>
      <c r="AC55" s="52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53"/>
      <c r="AP55" s="25"/>
      <c r="AQ55" s="22"/>
    </row>
    <row r="56" spans="2:43">
      <c r="B56" s="21"/>
      <c r="C56" s="25"/>
      <c r="D56" s="52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53"/>
      <c r="AA56" s="25"/>
      <c r="AB56" s="25"/>
      <c r="AC56" s="52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53"/>
      <c r="AP56" s="25"/>
      <c r="AQ56" s="22"/>
    </row>
    <row r="57" spans="2:43">
      <c r="B57" s="21"/>
      <c r="C57" s="25"/>
      <c r="D57" s="52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53"/>
      <c r="AA57" s="25"/>
      <c r="AB57" s="25"/>
      <c r="AC57" s="52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53"/>
      <c r="AP57" s="25"/>
      <c r="AQ57" s="22"/>
    </row>
    <row r="58" spans="2:43" s="1" customFormat="1" ht="15">
      <c r="B58" s="34"/>
      <c r="C58" s="35"/>
      <c r="D58" s="54" t="s">
        <v>53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6" t="s">
        <v>54</v>
      </c>
      <c r="S58" s="55"/>
      <c r="T58" s="55"/>
      <c r="U58" s="55"/>
      <c r="V58" s="55"/>
      <c r="W58" s="55"/>
      <c r="X58" s="55"/>
      <c r="Y58" s="55"/>
      <c r="Z58" s="57"/>
      <c r="AA58" s="35"/>
      <c r="AB58" s="35"/>
      <c r="AC58" s="54" t="s">
        <v>53</v>
      </c>
      <c r="AD58" s="55"/>
      <c r="AE58" s="55"/>
      <c r="AF58" s="55"/>
      <c r="AG58" s="55"/>
      <c r="AH58" s="55"/>
      <c r="AI58" s="55"/>
      <c r="AJ58" s="55"/>
      <c r="AK58" s="55"/>
      <c r="AL58" s="55"/>
      <c r="AM58" s="56" t="s">
        <v>54</v>
      </c>
      <c r="AN58" s="55"/>
      <c r="AO58" s="57"/>
      <c r="AP58" s="35"/>
      <c r="AQ58" s="36"/>
    </row>
    <row r="59" spans="2:43">
      <c r="B59" s="21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2"/>
    </row>
    <row r="60" spans="2:43" s="1" customFormat="1" ht="15">
      <c r="B60" s="34"/>
      <c r="C60" s="35"/>
      <c r="D60" s="49" t="s">
        <v>55</v>
      </c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1"/>
      <c r="AA60" s="35"/>
      <c r="AB60" s="35"/>
      <c r="AC60" s="49" t="s">
        <v>56</v>
      </c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1"/>
      <c r="AP60" s="35"/>
      <c r="AQ60" s="36"/>
    </row>
    <row r="61" spans="2:43">
      <c r="B61" s="21"/>
      <c r="C61" s="25"/>
      <c r="D61" s="52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53"/>
      <c r="AA61" s="25"/>
      <c r="AB61" s="25"/>
      <c r="AC61" s="52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53"/>
      <c r="AP61" s="25"/>
      <c r="AQ61" s="22"/>
    </row>
    <row r="62" spans="2:43">
      <c r="B62" s="21"/>
      <c r="C62" s="25"/>
      <c r="D62" s="52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53"/>
      <c r="AA62" s="25"/>
      <c r="AB62" s="25"/>
      <c r="AC62" s="52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53"/>
      <c r="AP62" s="25"/>
      <c r="AQ62" s="22"/>
    </row>
    <row r="63" spans="2:43">
      <c r="B63" s="21"/>
      <c r="C63" s="25"/>
      <c r="D63" s="52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53"/>
      <c r="AA63" s="25"/>
      <c r="AB63" s="25"/>
      <c r="AC63" s="52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53"/>
      <c r="AP63" s="25"/>
      <c r="AQ63" s="22"/>
    </row>
    <row r="64" spans="2:43">
      <c r="B64" s="21"/>
      <c r="C64" s="25"/>
      <c r="D64" s="52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53"/>
      <c r="AA64" s="25"/>
      <c r="AB64" s="25"/>
      <c r="AC64" s="52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53"/>
      <c r="AP64" s="25"/>
      <c r="AQ64" s="22"/>
    </row>
    <row r="65" spans="2:43">
      <c r="B65" s="21"/>
      <c r="C65" s="25"/>
      <c r="D65" s="52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53"/>
      <c r="AA65" s="25"/>
      <c r="AB65" s="25"/>
      <c r="AC65" s="52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53"/>
      <c r="AP65" s="25"/>
      <c r="AQ65" s="22"/>
    </row>
    <row r="66" spans="2:43">
      <c r="B66" s="21"/>
      <c r="C66" s="25"/>
      <c r="D66" s="52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53"/>
      <c r="AA66" s="25"/>
      <c r="AB66" s="25"/>
      <c r="AC66" s="52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53"/>
      <c r="AP66" s="25"/>
      <c r="AQ66" s="22"/>
    </row>
    <row r="67" spans="2:43">
      <c r="B67" s="21"/>
      <c r="C67" s="25"/>
      <c r="D67" s="52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53"/>
      <c r="AA67" s="25"/>
      <c r="AB67" s="25"/>
      <c r="AC67" s="52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53"/>
      <c r="AP67" s="25"/>
      <c r="AQ67" s="22"/>
    </row>
    <row r="68" spans="2:43">
      <c r="B68" s="21"/>
      <c r="C68" s="25"/>
      <c r="D68" s="52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53"/>
      <c r="AA68" s="25"/>
      <c r="AB68" s="25"/>
      <c r="AC68" s="52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53"/>
      <c r="AP68" s="25"/>
      <c r="AQ68" s="22"/>
    </row>
    <row r="69" spans="2:43" s="1" customFormat="1" ht="15">
      <c r="B69" s="34"/>
      <c r="C69" s="35"/>
      <c r="D69" s="54" t="s">
        <v>53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6" t="s">
        <v>54</v>
      </c>
      <c r="S69" s="55"/>
      <c r="T69" s="55"/>
      <c r="U69" s="55"/>
      <c r="V69" s="55"/>
      <c r="W69" s="55"/>
      <c r="X69" s="55"/>
      <c r="Y69" s="55"/>
      <c r="Z69" s="57"/>
      <c r="AA69" s="35"/>
      <c r="AB69" s="35"/>
      <c r="AC69" s="54" t="s">
        <v>53</v>
      </c>
      <c r="AD69" s="55"/>
      <c r="AE69" s="55"/>
      <c r="AF69" s="55"/>
      <c r="AG69" s="55"/>
      <c r="AH69" s="55"/>
      <c r="AI69" s="55"/>
      <c r="AJ69" s="55"/>
      <c r="AK69" s="55"/>
      <c r="AL69" s="55"/>
      <c r="AM69" s="56" t="s">
        <v>54</v>
      </c>
      <c r="AN69" s="55"/>
      <c r="AO69" s="57"/>
      <c r="AP69" s="35"/>
      <c r="AQ69" s="36"/>
    </row>
    <row r="70" spans="2:43" s="1" customFormat="1" ht="6.95" customHeight="1"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6"/>
    </row>
    <row r="71" spans="2:43" s="1" customFormat="1" ht="6.95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60"/>
    </row>
    <row r="75" spans="2:43" s="1" customFormat="1" ht="6.95" customHeight="1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3"/>
    </row>
    <row r="76" spans="2:43" s="1" customFormat="1" ht="36.950000000000003" customHeight="1">
      <c r="B76" s="34"/>
      <c r="C76" s="200" t="s">
        <v>57</v>
      </c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01"/>
      <c r="Z76" s="201"/>
      <c r="AA76" s="201"/>
      <c r="AB76" s="201"/>
      <c r="AC76" s="201"/>
      <c r="AD76" s="201"/>
      <c r="AE76" s="201"/>
      <c r="AF76" s="201"/>
      <c r="AG76" s="201"/>
      <c r="AH76" s="201"/>
      <c r="AI76" s="201"/>
      <c r="AJ76" s="201"/>
      <c r="AK76" s="201"/>
      <c r="AL76" s="201"/>
      <c r="AM76" s="201"/>
      <c r="AN76" s="201"/>
      <c r="AO76" s="201"/>
      <c r="AP76" s="201"/>
      <c r="AQ76" s="36"/>
    </row>
    <row r="77" spans="2:43" s="3" customFormat="1" ht="14.45" customHeight="1">
      <c r="B77" s="64"/>
      <c r="C77" s="29" t="s">
        <v>14</v>
      </c>
      <c r="D77" s="65"/>
      <c r="E77" s="65"/>
      <c r="F77" s="65"/>
      <c r="G77" s="65"/>
      <c r="H77" s="65"/>
      <c r="I77" s="65"/>
      <c r="J77" s="65"/>
      <c r="K77" s="65"/>
      <c r="L77" s="65" t="str">
        <f>K5</f>
        <v>IMPORT(3)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6"/>
    </row>
    <row r="78" spans="2:43" s="4" customFormat="1" ht="36.950000000000003" customHeight="1">
      <c r="B78" s="67"/>
      <c r="C78" s="68" t="s">
        <v>17</v>
      </c>
      <c r="D78" s="69"/>
      <c r="E78" s="69"/>
      <c r="F78" s="69"/>
      <c r="G78" s="69"/>
      <c r="H78" s="69"/>
      <c r="I78" s="69"/>
      <c r="J78" s="69"/>
      <c r="K78" s="69"/>
      <c r="L78" s="202" t="str">
        <f>K6</f>
        <v>Stavebné úpravy priestorov bloku B objektu UKF v NItre na Triede A. Hlinku 1, Nitra</v>
      </c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  <c r="AO78" s="203"/>
      <c r="AP78" s="69"/>
      <c r="AQ78" s="70"/>
    </row>
    <row r="79" spans="2:43" s="1" customFormat="1" ht="6.95" customHeight="1"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6"/>
    </row>
    <row r="80" spans="2:43" s="1" customFormat="1" ht="15">
      <c r="B80" s="34"/>
      <c r="C80" s="29" t="s">
        <v>22</v>
      </c>
      <c r="D80" s="35"/>
      <c r="E80" s="35"/>
      <c r="F80" s="35"/>
      <c r="G80" s="35"/>
      <c r="H80" s="35"/>
      <c r="I80" s="35"/>
      <c r="J80" s="35"/>
      <c r="K80" s="35"/>
      <c r="L80" s="71" t="str">
        <f>IF(K8="","",K8)</f>
        <v xml:space="preserve"> </v>
      </c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29" t="s">
        <v>24</v>
      </c>
      <c r="AJ80" s="35"/>
      <c r="AK80" s="35"/>
      <c r="AL80" s="35"/>
      <c r="AM80" s="72" t="str">
        <f>IF(AN8= "","",AN8)</f>
        <v>12. 2. 2018</v>
      </c>
      <c r="AN80" s="35"/>
      <c r="AO80" s="35"/>
      <c r="AP80" s="35"/>
      <c r="AQ80" s="36"/>
    </row>
    <row r="81" spans="1:89" s="1" customFormat="1" ht="6.95" customHeight="1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6"/>
    </row>
    <row r="82" spans="1:89" s="1" customFormat="1" ht="15">
      <c r="B82" s="34"/>
      <c r="C82" s="29" t="s">
        <v>26</v>
      </c>
      <c r="D82" s="35"/>
      <c r="E82" s="35"/>
      <c r="F82" s="35"/>
      <c r="G82" s="35"/>
      <c r="H82" s="35"/>
      <c r="I82" s="35"/>
      <c r="J82" s="35"/>
      <c r="K82" s="35"/>
      <c r="L82" s="65" t="str">
        <f>IF(E11= "","",E11)</f>
        <v>UKF v NItre, Trieda A. Hlinku 1, Nitra</v>
      </c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29" t="s">
        <v>32</v>
      </c>
      <c r="AJ82" s="35"/>
      <c r="AK82" s="35"/>
      <c r="AL82" s="35"/>
      <c r="AM82" s="204" t="str">
        <f>IF(E17="","",E17)</f>
        <v xml:space="preserve">K2 ateliér s.r.o., Nitra </v>
      </c>
      <c r="AN82" s="204"/>
      <c r="AO82" s="204"/>
      <c r="AP82" s="204"/>
      <c r="AQ82" s="36"/>
      <c r="AS82" s="205" t="s">
        <v>58</v>
      </c>
      <c r="AT82" s="206"/>
      <c r="AU82" s="73"/>
      <c r="AV82" s="73"/>
      <c r="AW82" s="73"/>
      <c r="AX82" s="73"/>
      <c r="AY82" s="73"/>
      <c r="AZ82" s="73"/>
      <c r="BA82" s="73"/>
      <c r="BB82" s="73"/>
      <c r="BC82" s="73"/>
      <c r="BD82" s="74"/>
    </row>
    <row r="83" spans="1:89" s="1" customFormat="1" ht="15">
      <c r="B83" s="34"/>
      <c r="C83" s="29" t="s">
        <v>30</v>
      </c>
      <c r="D83" s="35"/>
      <c r="E83" s="35"/>
      <c r="F83" s="35"/>
      <c r="G83" s="35"/>
      <c r="H83" s="35"/>
      <c r="I83" s="35"/>
      <c r="J83" s="35"/>
      <c r="K83" s="35"/>
      <c r="L83" s="65" t="str">
        <f>IF(E14= "Vyplň údaj","",E14)</f>
        <v/>
      </c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29" t="s">
        <v>36</v>
      </c>
      <c r="AJ83" s="35"/>
      <c r="AK83" s="35"/>
      <c r="AL83" s="35"/>
      <c r="AM83" s="204" t="str">
        <f>IF(E20="","",E20)</f>
        <v xml:space="preserve"> </v>
      </c>
      <c r="AN83" s="204"/>
      <c r="AO83" s="204"/>
      <c r="AP83" s="204"/>
      <c r="AQ83" s="36"/>
      <c r="AS83" s="207"/>
      <c r="AT83" s="208"/>
      <c r="AU83" s="75"/>
      <c r="AV83" s="75"/>
      <c r="AW83" s="75"/>
      <c r="AX83" s="75"/>
      <c r="AY83" s="75"/>
      <c r="AZ83" s="75"/>
      <c r="BA83" s="75"/>
      <c r="BB83" s="75"/>
      <c r="BC83" s="75"/>
      <c r="BD83" s="76"/>
    </row>
    <row r="84" spans="1:89" s="1" customFormat="1" ht="10.9" customHeight="1"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6"/>
      <c r="AS84" s="209"/>
      <c r="AT84" s="210"/>
      <c r="AU84" s="35"/>
      <c r="AV84" s="35"/>
      <c r="AW84" s="35"/>
      <c r="AX84" s="35"/>
      <c r="AY84" s="35"/>
      <c r="AZ84" s="35"/>
      <c r="BA84" s="35"/>
      <c r="BB84" s="35"/>
      <c r="BC84" s="35"/>
      <c r="BD84" s="77"/>
    </row>
    <row r="85" spans="1:89" s="1" customFormat="1" ht="29.25" customHeight="1">
      <c r="B85" s="34"/>
      <c r="C85" s="195" t="s">
        <v>59</v>
      </c>
      <c r="D85" s="196"/>
      <c r="E85" s="196"/>
      <c r="F85" s="196"/>
      <c r="G85" s="196"/>
      <c r="H85" s="78"/>
      <c r="I85" s="197" t="s">
        <v>60</v>
      </c>
      <c r="J85" s="196"/>
      <c r="K85" s="196"/>
      <c r="L85" s="196"/>
      <c r="M85" s="196"/>
      <c r="N85" s="196"/>
      <c r="O85" s="196"/>
      <c r="P85" s="196"/>
      <c r="Q85" s="196"/>
      <c r="R85" s="196"/>
      <c r="S85" s="196"/>
      <c r="T85" s="196"/>
      <c r="U85" s="196"/>
      <c r="V85" s="196"/>
      <c r="W85" s="196"/>
      <c r="X85" s="196"/>
      <c r="Y85" s="196"/>
      <c r="Z85" s="196"/>
      <c r="AA85" s="196"/>
      <c r="AB85" s="196"/>
      <c r="AC85" s="196"/>
      <c r="AD85" s="196"/>
      <c r="AE85" s="196"/>
      <c r="AF85" s="196"/>
      <c r="AG85" s="197" t="s">
        <v>61</v>
      </c>
      <c r="AH85" s="196"/>
      <c r="AI85" s="196"/>
      <c r="AJ85" s="196"/>
      <c r="AK85" s="196"/>
      <c r="AL85" s="196"/>
      <c r="AM85" s="196"/>
      <c r="AN85" s="197" t="s">
        <v>62</v>
      </c>
      <c r="AO85" s="196"/>
      <c r="AP85" s="198"/>
      <c r="AQ85" s="36"/>
      <c r="AS85" s="79" t="s">
        <v>63</v>
      </c>
      <c r="AT85" s="80" t="s">
        <v>64</v>
      </c>
      <c r="AU85" s="80" t="s">
        <v>65</v>
      </c>
      <c r="AV85" s="80" t="s">
        <v>66</v>
      </c>
      <c r="AW85" s="80" t="s">
        <v>67</v>
      </c>
      <c r="AX85" s="80" t="s">
        <v>68</v>
      </c>
      <c r="AY85" s="80" t="s">
        <v>69</v>
      </c>
      <c r="AZ85" s="80" t="s">
        <v>70</v>
      </c>
      <c r="BA85" s="80" t="s">
        <v>71</v>
      </c>
      <c r="BB85" s="80" t="s">
        <v>72</v>
      </c>
      <c r="BC85" s="80" t="s">
        <v>73</v>
      </c>
      <c r="BD85" s="81" t="s">
        <v>74</v>
      </c>
    </row>
    <row r="86" spans="1:89" s="1" customFormat="1" ht="10.9" customHeight="1"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6"/>
      <c r="AS86" s="82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1"/>
    </row>
    <row r="87" spans="1:89" s="4" customFormat="1" ht="32.450000000000003" customHeight="1">
      <c r="B87" s="67"/>
      <c r="C87" s="83" t="s">
        <v>75</v>
      </c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199">
        <f>ROUND(SUM(AG88:AG92),2)</f>
        <v>0</v>
      </c>
      <c r="AH87" s="199"/>
      <c r="AI87" s="199"/>
      <c r="AJ87" s="199"/>
      <c r="AK87" s="199"/>
      <c r="AL87" s="199"/>
      <c r="AM87" s="199"/>
      <c r="AN87" s="184">
        <f t="shared" ref="AN87:AN92" si="0">SUM(AG87,AT87)</f>
        <v>0</v>
      </c>
      <c r="AO87" s="184"/>
      <c r="AP87" s="184"/>
      <c r="AQ87" s="70"/>
      <c r="AS87" s="85">
        <f>ROUND(SUM(AS88:AS92),2)</f>
        <v>0</v>
      </c>
      <c r="AT87" s="86">
        <f t="shared" ref="AT87:AT92" si="1">ROUND(SUM(AV87:AW87),2)</f>
        <v>0</v>
      </c>
      <c r="AU87" s="87">
        <f>ROUND(SUM(AU88:AU92),5)</f>
        <v>0</v>
      </c>
      <c r="AV87" s="86">
        <f>ROUND(AZ87*L31,2)</f>
        <v>0</v>
      </c>
      <c r="AW87" s="86">
        <f>ROUND(BA87*L32,2)</f>
        <v>0</v>
      </c>
      <c r="AX87" s="86">
        <f>ROUND(BB87*L31,2)</f>
        <v>0</v>
      </c>
      <c r="AY87" s="86">
        <f>ROUND(BC87*L32,2)</f>
        <v>0</v>
      </c>
      <c r="AZ87" s="86">
        <f>ROUND(SUM(AZ88:AZ92),2)</f>
        <v>0</v>
      </c>
      <c r="BA87" s="86">
        <f>ROUND(SUM(BA88:BA92),2)</f>
        <v>0</v>
      </c>
      <c r="BB87" s="86">
        <f>ROUND(SUM(BB88:BB92),2)</f>
        <v>0</v>
      </c>
      <c r="BC87" s="86">
        <f>ROUND(SUM(BC88:BC92),2)</f>
        <v>0</v>
      </c>
      <c r="BD87" s="88">
        <f>ROUND(SUM(BD88:BD92),2)</f>
        <v>0</v>
      </c>
      <c r="BS87" s="89" t="s">
        <v>76</v>
      </c>
      <c r="BT87" s="89" t="s">
        <v>77</v>
      </c>
      <c r="BU87" s="90" t="s">
        <v>78</v>
      </c>
      <c r="BV87" s="89" t="s">
        <v>79</v>
      </c>
      <c r="BW87" s="89" t="s">
        <v>80</v>
      </c>
      <c r="BX87" s="89" t="s">
        <v>81</v>
      </c>
    </row>
    <row r="88" spans="1:89" s="5" customFormat="1" ht="22.5" customHeight="1">
      <c r="A88" s="91" t="s">
        <v>82</v>
      </c>
      <c r="B88" s="92"/>
      <c r="C88" s="93"/>
      <c r="D88" s="194" t="s">
        <v>83</v>
      </c>
      <c r="E88" s="194"/>
      <c r="F88" s="194"/>
      <c r="G88" s="194"/>
      <c r="H88" s="194"/>
      <c r="I88" s="94"/>
      <c r="J88" s="194" t="s">
        <v>84</v>
      </c>
      <c r="K88" s="194"/>
      <c r="L88" s="194"/>
      <c r="M88" s="194"/>
      <c r="N88" s="194"/>
      <c r="O88" s="194"/>
      <c r="P88" s="194"/>
      <c r="Q88" s="194"/>
      <c r="R88" s="194"/>
      <c r="S88" s="194"/>
      <c r="T88" s="194"/>
      <c r="U88" s="194"/>
      <c r="V88" s="194"/>
      <c r="W88" s="194"/>
      <c r="X88" s="194"/>
      <c r="Y88" s="194"/>
      <c r="Z88" s="194"/>
      <c r="AA88" s="194"/>
      <c r="AB88" s="194"/>
      <c r="AC88" s="194"/>
      <c r="AD88" s="194"/>
      <c r="AE88" s="194"/>
      <c r="AF88" s="194"/>
      <c r="AG88" s="192">
        <f>'1 - Stavebné úpravy'!M30</f>
        <v>0</v>
      </c>
      <c r="AH88" s="193"/>
      <c r="AI88" s="193"/>
      <c r="AJ88" s="193"/>
      <c r="AK88" s="193"/>
      <c r="AL88" s="193"/>
      <c r="AM88" s="193"/>
      <c r="AN88" s="192">
        <f t="shared" si="0"/>
        <v>0</v>
      </c>
      <c r="AO88" s="193"/>
      <c r="AP88" s="193"/>
      <c r="AQ88" s="95"/>
      <c r="AS88" s="96">
        <f>'1 - Stavebné úpravy'!M28</f>
        <v>0</v>
      </c>
      <c r="AT88" s="97">
        <f t="shared" si="1"/>
        <v>0</v>
      </c>
      <c r="AU88" s="98">
        <f>'1 - Stavebné úpravy'!W131</f>
        <v>0</v>
      </c>
      <c r="AV88" s="97">
        <f>'1 - Stavebné úpravy'!M32</f>
        <v>0</v>
      </c>
      <c r="AW88" s="97">
        <f>'1 - Stavebné úpravy'!M33</f>
        <v>0</v>
      </c>
      <c r="AX88" s="97">
        <f>'1 - Stavebné úpravy'!M34</f>
        <v>0</v>
      </c>
      <c r="AY88" s="97">
        <f>'1 - Stavebné úpravy'!M35</f>
        <v>0</v>
      </c>
      <c r="AZ88" s="97">
        <f>'1 - Stavebné úpravy'!H32</f>
        <v>0</v>
      </c>
      <c r="BA88" s="97">
        <f>'1 - Stavebné úpravy'!H33</f>
        <v>0</v>
      </c>
      <c r="BB88" s="97">
        <f>'1 - Stavebné úpravy'!H34</f>
        <v>0</v>
      </c>
      <c r="BC88" s="97">
        <f>'1 - Stavebné úpravy'!H35</f>
        <v>0</v>
      </c>
      <c r="BD88" s="99">
        <f>'1 - Stavebné úpravy'!H36</f>
        <v>0</v>
      </c>
      <c r="BT88" s="100" t="s">
        <v>83</v>
      </c>
      <c r="BV88" s="100" t="s">
        <v>79</v>
      </c>
      <c r="BW88" s="100" t="s">
        <v>85</v>
      </c>
      <c r="BX88" s="100" t="s">
        <v>80</v>
      </c>
    </row>
    <row r="89" spans="1:89" s="5" customFormat="1" ht="22.5" customHeight="1">
      <c r="A89" s="91" t="s">
        <v>82</v>
      </c>
      <c r="B89" s="92"/>
      <c r="C89" s="93"/>
      <c r="D89" s="194" t="s">
        <v>86</v>
      </c>
      <c r="E89" s="194"/>
      <c r="F89" s="194"/>
      <c r="G89" s="194"/>
      <c r="H89" s="194"/>
      <c r="I89" s="94"/>
      <c r="J89" s="194" t="s">
        <v>87</v>
      </c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194"/>
      <c r="Z89" s="194"/>
      <c r="AA89" s="194"/>
      <c r="AB89" s="194"/>
      <c r="AC89" s="194"/>
      <c r="AD89" s="194"/>
      <c r="AE89" s="194"/>
      <c r="AF89" s="194"/>
      <c r="AG89" s="192">
        <f>'2 - Vnútorná zdravotechnika'!M30</f>
        <v>0</v>
      </c>
      <c r="AH89" s="193"/>
      <c r="AI89" s="193"/>
      <c r="AJ89" s="193"/>
      <c r="AK89" s="193"/>
      <c r="AL89" s="193"/>
      <c r="AM89" s="193"/>
      <c r="AN89" s="192">
        <f t="shared" si="0"/>
        <v>0</v>
      </c>
      <c r="AO89" s="193"/>
      <c r="AP89" s="193"/>
      <c r="AQ89" s="95"/>
      <c r="AS89" s="96">
        <f>'2 - Vnútorná zdravotechnika'!M28</f>
        <v>0</v>
      </c>
      <c r="AT89" s="97">
        <f t="shared" si="1"/>
        <v>0</v>
      </c>
      <c r="AU89" s="98">
        <f>'2 - Vnútorná zdravotechnika'!W125</f>
        <v>0</v>
      </c>
      <c r="AV89" s="97">
        <f>'2 - Vnútorná zdravotechnika'!M32</f>
        <v>0</v>
      </c>
      <c r="AW89" s="97">
        <f>'2 - Vnútorná zdravotechnika'!M33</f>
        <v>0</v>
      </c>
      <c r="AX89" s="97">
        <f>'2 - Vnútorná zdravotechnika'!M34</f>
        <v>0</v>
      </c>
      <c r="AY89" s="97">
        <f>'2 - Vnútorná zdravotechnika'!M35</f>
        <v>0</v>
      </c>
      <c r="AZ89" s="97">
        <f>'2 - Vnútorná zdravotechnika'!H32</f>
        <v>0</v>
      </c>
      <c r="BA89" s="97">
        <f>'2 - Vnútorná zdravotechnika'!H33</f>
        <v>0</v>
      </c>
      <c r="BB89" s="97">
        <f>'2 - Vnútorná zdravotechnika'!H34</f>
        <v>0</v>
      </c>
      <c r="BC89" s="97">
        <f>'2 - Vnútorná zdravotechnika'!H35</f>
        <v>0</v>
      </c>
      <c r="BD89" s="99">
        <f>'2 - Vnútorná zdravotechnika'!H36</f>
        <v>0</v>
      </c>
      <c r="BT89" s="100" t="s">
        <v>83</v>
      </c>
      <c r="BV89" s="100" t="s">
        <v>79</v>
      </c>
      <c r="BW89" s="100" t="s">
        <v>88</v>
      </c>
      <c r="BX89" s="100" t="s">
        <v>80</v>
      </c>
    </row>
    <row r="90" spans="1:89" s="5" customFormat="1" ht="22.5" customHeight="1">
      <c r="A90" s="91" t="s">
        <v>82</v>
      </c>
      <c r="B90" s="92"/>
      <c r="C90" s="93"/>
      <c r="D90" s="194" t="s">
        <v>89</v>
      </c>
      <c r="E90" s="194"/>
      <c r="F90" s="194"/>
      <c r="G90" s="194"/>
      <c r="H90" s="194"/>
      <c r="I90" s="94"/>
      <c r="J90" s="194" t="s">
        <v>90</v>
      </c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94"/>
      <c r="V90" s="194"/>
      <c r="W90" s="194"/>
      <c r="X90" s="194"/>
      <c r="Y90" s="194"/>
      <c r="Z90" s="194"/>
      <c r="AA90" s="194"/>
      <c r="AB90" s="194"/>
      <c r="AC90" s="194"/>
      <c r="AD90" s="194"/>
      <c r="AE90" s="194"/>
      <c r="AF90" s="194"/>
      <c r="AG90" s="192">
        <f>'3 - Elektroinštalácia'!M30</f>
        <v>0</v>
      </c>
      <c r="AH90" s="193"/>
      <c r="AI90" s="193"/>
      <c r="AJ90" s="193"/>
      <c r="AK90" s="193"/>
      <c r="AL90" s="193"/>
      <c r="AM90" s="193"/>
      <c r="AN90" s="192">
        <f t="shared" si="0"/>
        <v>0</v>
      </c>
      <c r="AO90" s="193"/>
      <c r="AP90" s="193"/>
      <c r="AQ90" s="95"/>
      <c r="AS90" s="96">
        <f>'3 - Elektroinštalácia'!M28</f>
        <v>0</v>
      </c>
      <c r="AT90" s="97">
        <f t="shared" si="1"/>
        <v>0</v>
      </c>
      <c r="AU90" s="98">
        <f>'3 - Elektroinštalácia'!W121</f>
        <v>0</v>
      </c>
      <c r="AV90" s="97">
        <f>'3 - Elektroinštalácia'!M32</f>
        <v>0</v>
      </c>
      <c r="AW90" s="97">
        <f>'3 - Elektroinštalácia'!M33</f>
        <v>0</v>
      </c>
      <c r="AX90" s="97">
        <f>'3 - Elektroinštalácia'!M34</f>
        <v>0</v>
      </c>
      <c r="AY90" s="97">
        <f>'3 - Elektroinštalácia'!M35</f>
        <v>0</v>
      </c>
      <c r="AZ90" s="97">
        <f>'3 - Elektroinštalácia'!H32</f>
        <v>0</v>
      </c>
      <c r="BA90" s="97">
        <f>'3 - Elektroinštalácia'!H33</f>
        <v>0</v>
      </c>
      <c r="BB90" s="97">
        <f>'3 - Elektroinštalácia'!H34</f>
        <v>0</v>
      </c>
      <c r="BC90" s="97">
        <f>'3 - Elektroinštalácia'!H35</f>
        <v>0</v>
      </c>
      <c r="BD90" s="99">
        <f>'3 - Elektroinštalácia'!H36</f>
        <v>0</v>
      </c>
      <c r="BT90" s="100" t="s">
        <v>83</v>
      </c>
      <c r="BV90" s="100" t="s">
        <v>79</v>
      </c>
      <c r="BW90" s="100" t="s">
        <v>91</v>
      </c>
      <c r="BX90" s="100" t="s">
        <v>80</v>
      </c>
    </row>
    <row r="91" spans="1:89" s="5" customFormat="1" ht="22.5" customHeight="1">
      <c r="A91" s="91" t="s">
        <v>82</v>
      </c>
      <c r="B91" s="92"/>
      <c r="C91" s="93"/>
      <c r="D91" s="194" t="s">
        <v>92</v>
      </c>
      <c r="E91" s="194"/>
      <c r="F91" s="194"/>
      <c r="G91" s="194"/>
      <c r="H91" s="194"/>
      <c r="I91" s="94"/>
      <c r="J91" s="194" t="s">
        <v>93</v>
      </c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4"/>
      <c r="V91" s="194"/>
      <c r="W91" s="194"/>
      <c r="X91" s="194"/>
      <c r="Y91" s="194"/>
      <c r="Z91" s="194"/>
      <c r="AA91" s="194"/>
      <c r="AB91" s="194"/>
      <c r="AC91" s="194"/>
      <c r="AD91" s="194"/>
      <c r="AE91" s="194"/>
      <c r="AF91" s="194"/>
      <c r="AG91" s="192">
        <f>'4 - Štrukturovaná kabeláž'!M30</f>
        <v>0</v>
      </c>
      <c r="AH91" s="193"/>
      <c r="AI91" s="193"/>
      <c r="AJ91" s="193"/>
      <c r="AK91" s="193"/>
      <c r="AL91" s="193"/>
      <c r="AM91" s="193"/>
      <c r="AN91" s="192">
        <f t="shared" si="0"/>
        <v>0</v>
      </c>
      <c r="AO91" s="193"/>
      <c r="AP91" s="193"/>
      <c r="AQ91" s="95"/>
      <c r="AS91" s="96">
        <f>'4 - Štrukturovaná kabeláž'!M28</f>
        <v>0</v>
      </c>
      <c r="AT91" s="97">
        <f t="shared" si="1"/>
        <v>0</v>
      </c>
      <c r="AU91" s="98">
        <f>'4 - Štrukturovaná kabeláž'!W120</f>
        <v>0</v>
      </c>
      <c r="AV91" s="97">
        <f>'4 - Štrukturovaná kabeláž'!M32</f>
        <v>0</v>
      </c>
      <c r="AW91" s="97">
        <f>'4 - Štrukturovaná kabeláž'!M33</f>
        <v>0</v>
      </c>
      <c r="AX91" s="97">
        <f>'4 - Štrukturovaná kabeláž'!M34</f>
        <v>0</v>
      </c>
      <c r="AY91" s="97">
        <f>'4 - Štrukturovaná kabeláž'!M35</f>
        <v>0</v>
      </c>
      <c r="AZ91" s="97">
        <f>'4 - Štrukturovaná kabeláž'!H32</f>
        <v>0</v>
      </c>
      <c r="BA91" s="97">
        <f>'4 - Štrukturovaná kabeláž'!H33</f>
        <v>0</v>
      </c>
      <c r="BB91" s="97">
        <f>'4 - Štrukturovaná kabeláž'!H34</f>
        <v>0</v>
      </c>
      <c r="BC91" s="97">
        <f>'4 - Štrukturovaná kabeláž'!H35</f>
        <v>0</v>
      </c>
      <c r="BD91" s="99">
        <f>'4 - Štrukturovaná kabeláž'!H36</f>
        <v>0</v>
      </c>
      <c r="BT91" s="100" t="s">
        <v>83</v>
      </c>
      <c r="BV91" s="100" t="s">
        <v>79</v>
      </c>
      <c r="BW91" s="100" t="s">
        <v>94</v>
      </c>
      <c r="BX91" s="100" t="s">
        <v>80</v>
      </c>
    </row>
    <row r="92" spans="1:89" s="5" customFormat="1" ht="22.5" customHeight="1">
      <c r="A92" s="91" t="s">
        <v>82</v>
      </c>
      <c r="B92" s="92"/>
      <c r="C92" s="93"/>
      <c r="D92" s="194" t="s">
        <v>95</v>
      </c>
      <c r="E92" s="194"/>
      <c r="F92" s="194"/>
      <c r="G92" s="194"/>
      <c r="H92" s="194"/>
      <c r="I92" s="94"/>
      <c r="J92" s="194" t="s">
        <v>96</v>
      </c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4"/>
      <c r="Z92" s="194"/>
      <c r="AA92" s="194"/>
      <c r="AB92" s="194"/>
      <c r="AC92" s="194"/>
      <c r="AD92" s="194"/>
      <c r="AE92" s="194"/>
      <c r="AF92" s="194"/>
      <c r="AG92" s="192">
        <f>'5 - Systém kontroly vstupu'!M30</f>
        <v>0</v>
      </c>
      <c r="AH92" s="193"/>
      <c r="AI92" s="193"/>
      <c r="AJ92" s="193"/>
      <c r="AK92" s="193"/>
      <c r="AL92" s="193"/>
      <c r="AM92" s="193"/>
      <c r="AN92" s="192">
        <f t="shared" si="0"/>
        <v>0</v>
      </c>
      <c r="AO92" s="193"/>
      <c r="AP92" s="193"/>
      <c r="AQ92" s="95"/>
      <c r="AS92" s="101">
        <f>'5 - Systém kontroly vstupu'!M28</f>
        <v>0</v>
      </c>
      <c r="AT92" s="102">
        <f t="shared" si="1"/>
        <v>0</v>
      </c>
      <c r="AU92" s="103">
        <f>'5 - Systém kontroly vstupu'!W120</f>
        <v>0</v>
      </c>
      <c r="AV92" s="102">
        <f>'5 - Systém kontroly vstupu'!M32</f>
        <v>0</v>
      </c>
      <c r="AW92" s="102">
        <f>'5 - Systém kontroly vstupu'!M33</f>
        <v>0</v>
      </c>
      <c r="AX92" s="102">
        <f>'5 - Systém kontroly vstupu'!M34</f>
        <v>0</v>
      </c>
      <c r="AY92" s="102">
        <f>'5 - Systém kontroly vstupu'!M35</f>
        <v>0</v>
      </c>
      <c r="AZ92" s="102">
        <f>'5 - Systém kontroly vstupu'!H32</f>
        <v>0</v>
      </c>
      <c r="BA92" s="102">
        <f>'5 - Systém kontroly vstupu'!H33</f>
        <v>0</v>
      </c>
      <c r="BB92" s="102">
        <f>'5 - Systém kontroly vstupu'!H34</f>
        <v>0</v>
      </c>
      <c r="BC92" s="102">
        <f>'5 - Systém kontroly vstupu'!H35</f>
        <v>0</v>
      </c>
      <c r="BD92" s="104">
        <f>'5 - Systém kontroly vstupu'!H36</f>
        <v>0</v>
      </c>
      <c r="BT92" s="100" t="s">
        <v>83</v>
      </c>
      <c r="BV92" s="100" t="s">
        <v>79</v>
      </c>
      <c r="BW92" s="100" t="s">
        <v>97</v>
      </c>
      <c r="BX92" s="100" t="s">
        <v>80</v>
      </c>
    </row>
    <row r="93" spans="1:89">
      <c r="B93" s="21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2"/>
    </row>
    <row r="94" spans="1:89" s="1" customFormat="1" ht="30" customHeight="1">
      <c r="B94" s="34"/>
      <c r="C94" s="83" t="s">
        <v>98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184">
        <f>ROUND(SUM(AG95:AG98),2)</f>
        <v>0</v>
      </c>
      <c r="AH94" s="184"/>
      <c r="AI94" s="184"/>
      <c r="AJ94" s="184"/>
      <c r="AK94" s="184"/>
      <c r="AL94" s="184"/>
      <c r="AM94" s="184"/>
      <c r="AN94" s="184">
        <f>ROUND(SUM(AN95:AN98),2)</f>
        <v>0</v>
      </c>
      <c r="AO94" s="184"/>
      <c r="AP94" s="184"/>
      <c r="AQ94" s="36"/>
      <c r="AS94" s="79" t="s">
        <v>99</v>
      </c>
      <c r="AT94" s="80" t="s">
        <v>100</v>
      </c>
      <c r="AU94" s="80" t="s">
        <v>41</v>
      </c>
      <c r="AV94" s="81" t="s">
        <v>64</v>
      </c>
    </row>
    <row r="95" spans="1:89" s="1" customFormat="1" ht="19.899999999999999" customHeight="1">
      <c r="B95" s="34"/>
      <c r="C95" s="35"/>
      <c r="D95" s="105" t="s">
        <v>101</v>
      </c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190">
        <f>ROUND(AG87*AS95,2)</f>
        <v>0</v>
      </c>
      <c r="AH95" s="191"/>
      <c r="AI95" s="191"/>
      <c r="AJ95" s="191"/>
      <c r="AK95" s="191"/>
      <c r="AL95" s="191"/>
      <c r="AM95" s="191"/>
      <c r="AN95" s="191">
        <f>ROUND(AG95+AV95,2)</f>
        <v>0</v>
      </c>
      <c r="AO95" s="191"/>
      <c r="AP95" s="191"/>
      <c r="AQ95" s="36"/>
      <c r="AS95" s="106">
        <v>0</v>
      </c>
      <c r="AT95" s="107" t="s">
        <v>102</v>
      </c>
      <c r="AU95" s="107" t="s">
        <v>42</v>
      </c>
      <c r="AV95" s="108">
        <f>ROUND(IF(AU95="základná",AG95*L31,IF(AU95="znížená",AG95*L32,0)),2)</f>
        <v>0</v>
      </c>
      <c r="BV95" s="17" t="s">
        <v>103</v>
      </c>
      <c r="BY95" s="109">
        <f>IF(AU95="základná",AV95,0)</f>
        <v>0</v>
      </c>
      <c r="BZ95" s="109">
        <f>IF(AU95="znížená",AV95,0)</f>
        <v>0</v>
      </c>
      <c r="CA95" s="109">
        <v>0</v>
      </c>
      <c r="CB95" s="109">
        <v>0</v>
      </c>
      <c r="CC95" s="109">
        <v>0</v>
      </c>
      <c r="CD95" s="109">
        <f>IF(AU95="základná",AG95,0)</f>
        <v>0</v>
      </c>
      <c r="CE95" s="109">
        <f>IF(AU95="znížená",AG95,0)</f>
        <v>0</v>
      </c>
      <c r="CF95" s="109">
        <f>IF(AU95="zákl. prenesená",AG95,0)</f>
        <v>0</v>
      </c>
      <c r="CG95" s="109">
        <f>IF(AU95="zníž. prenesená",AG95,0)</f>
        <v>0</v>
      </c>
      <c r="CH95" s="109">
        <f>IF(AU95="nulová",AG95,0)</f>
        <v>0</v>
      </c>
      <c r="CI95" s="17">
        <f>IF(AU95="základná",1,IF(AU95="znížená",2,IF(AU95="zákl. prenesená",4,IF(AU95="zníž. prenesená",5,3))))</f>
        <v>1</v>
      </c>
      <c r="CJ95" s="17">
        <f>IF(AT95="stavebná časť",1,IF(8895="investičná časť",2,3))</f>
        <v>1</v>
      </c>
      <c r="CK95" s="17" t="str">
        <f>IF(D95="Vyplň vlastné","","x")</f>
        <v>x</v>
      </c>
    </row>
    <row r="96" spans="1:89" s="1" customFormat="1" ht="19.899999999999999" customHeight="1">
      <c r="B96" s="34"/>
      <c r="C96" s="35"/>
      <c r="D96" s="188" t="s">
        <v>104</v>
      </c>
      <c r="E96" s="189"/>
      <c r="F96" s="189"/>
      <c r="G96" s="189"/>
      <c r="H96" s="189"/>
      <c r="I96" s="189"/>
      <c r="J96" s="189"/>
      <c r="K96" s="189"/>
      <c r="L96" s="189"/>
      <c r="M96" s="189"/>
      <c r="N96" s="189"/>
      <c r="O96" s="189"/>
      <c r="P96" s="189"/>
      <c r="Q96" s="189"/>
      <c r="R96" s="189"/>
      <c r="S96" s="189"/>
      <c r="T96" s="189"/>
      <c r="U96" s="189"/>
      <c r="V96" s="189"/>
      <c r="W96" s="189"/>
      <c r="X96" s="189"/>
      <c r="Y96" s="189"/>
      <c r="Z96" s="189"/>
      <c r="AA96" s="189"/>
      <c r="AB96" s="189"/>
      <c r="AC96" s="35"/>
      <c r="AD96" s="35"/>
      <c r="AE96" s="35"/>
      <c r="AF96" s="35"/>
      <c r="AG96" s="190">
        <f>AG87*AS96</f>
        <v>0</v>
      </c>
      <c r="AH96" s="191"/>
      <c r="AI96" s="191"/>
      <c r="AJ96" s="191"/>
      <c r="AK96" s="191"/>
      <c r="AL96" s="191"/>
      <c r="AM96" s="191"/>
      <c r="AN96" s="191">
        <f>AG96+AV96</f>
        <v>0</v>
      </c>
      <c r="AO96" s="191"/>
      <c r="AP96" s="191"/>
      <c r="AQ96" s="36"/>
      <c r="AS96" s="110">
        <v>0</v>
      </c>
      <c r="AT96" s="111" t="s">
        <v>102</v>
      </c>
      <c r="AU96" s="111" t="s">
        <v>42</v>
      </c>
      <c r="AV96" s="112">
        <f>ROUND(IF(AU96="nulová",0,IF(OR(AU96="základná",AU96="zákl. prenesená"),AG96*L31,AG96*L32)),2)</f>
        <v>0</v>
      </c>
      <c r="BV96" s="17" t="s">
        <v>105</v>
      </c>
      <c r="BY96" s="109">
        <f>IF(AU96="základná",AV96,0)</f>
        <v>0</v>
      </c>
      <c r="BZ96" s="109">
        <f>IF(AU96="znížená",AV96,0)</f>
        <v>0</v>
      </c>
      <c r="CA96" s="109">
        <f>IF(AU96="zákl. prenesená",AV96,0)</f>
        <v>0</v>
      </c>
      <c r="CB96" s="109">
        <f>IF(AU96="zníž. prenesená",AV96,0)</f>
        <v>0</v>
      </c>
      <c r="CC96" s="109">
        <f>IF(AU96="nulová",AV96,0)</f>
        <v>0</v>
      </c>
      <c r="CD96" s="109">
        <f>IF(AU96="základná",AG96,0)</f>
        <v>0</v>
      </c>
      <c r="CE96" s="109">
        <f>IF(AU96="znížená",AG96,0)</f>
        <v>0</v>
      </c>
      <c r="CF96" s="109">
        <f>IF(AU96="zákl. prenesená",AG96,0)</f>
        <v>0</v>
      </c>
      <c r="CG96" s="109">
        <f>IF(AU96="zníž. prenesená",AG96,0)</f>
        <v>0</v>
      </c>
      <c r="CH96" s="109">
        <f>IF(AU96="nulová",AG96,0)</f>
        <v>0</v>
      </c>
      <c r="CI96" s="17">
        <f>IF(AU96="základná",1,IF(AU96="znížená",2,IF(AU96="zákl. prenesená",4,IF(AU96="zníž. prenesená",5,3))))</f>
        <v>1</v>
      </c>
      <c r="CJ96" s="17">
        <f>IF(AT96="stavebná časť",1,IF(8896="investičná časť",2,3))</f>
        <v>1</v>
      </c>
      <c r="CK96" s="17" t="str">
        <f>IF(D96="Vyplň vlastné","","x")</f>
        <v/>
      </c>
    </row>
    <row r="97" spans="2:89" s="1" customFormat="1" ht="19.899999999999999" customHeight="1">
      <c r="B97" s="34"/>
      <c r="C97" s="35"/>
      <c r="D97" s="188" t="s">
        <v>104</v>
      </c>
      <c r="E97" s="189"/>
      <c r="F97" s="189"/>
      <c r="G97" s="189"/>
      <c r="H97" s="189"/>
      <c r="I97" s="189"/>
      <c r="J97" s="189"/>
      <c r="K97" s="189"/>
      <c r="L97" s="189"/>
      <c r="M97" s="189"/>
      <c r="N97" s="189"/>
      <c r="O97" s="189"/>
      <c r="P97" s="189"/>
      <c r="Q97" s="189"/>
      <c r="R97" s="189"/>
      <c r="S97" s="189"/>
      <c r="T97" s="189"/>
      <c r="U97" s="189"/>
      <c r="V97" s="189"/>
      <c r="W97" s="189"/>
      <c r="X97" s="189"/>
      <c r="Y97" s="189"/>
      <c r="Z97" s="189"/>
      <c r="AA97" s="189"/>
      <c r="AB97" s="189"/>
      <c r="AC97" s="35"/>
      <c r="AD97" s="35"/>
      <c r="AE97" s="35"/>
      <c r="AF97" s="35"/>
      <c r="AG97" s="190">
        <f>AG87*AS97</f>
        <v>0</v>
      </c>
      <c r="AH97" s="191"/>
      <c r="AI97" s="191"/>
      <c r="AJ97" s="191"/>
      <c r="AK97" s="191"/>
      <c r="AL97" s="191"/>
      <c r="AM97" s="191"/>
      <c r="AN97" s="191">
        <f>AG97+AV97</f>
        <v>0</v>
      </c>
      <c r="AO97" s="191"/>
      <c r="AP97" s="191"/>
      <c r="AQ97" s="36"/>
      <c r="AS97" s="110">
        <v>0</v>
      </c>
      <c r="AT97" s="111" t="s">
        <v>102</v>
      </c>
      <c r="AU97" s="111" t="s">
        <v>42</v>
      </c>
      <c r="AV97" s="112">
        <f>ROUND(IF(AU97="nulová",0,IF(OR(AU97="základná",AU97="zákl. prenesená"),AG97*L31,AG97*L32)),2)</f>
        <v>0</v>
      </c>
      <c r="BV97" s="17" t="s">
        <v>105</v>
      </c>
      <c r="BY97" s="109">
        <f>IF(AU97="základná",AV97,0)</f>
        <v>0</v>
      </c>
      <c r="BZ97" s="109">
        <f>IF(AU97="znížená",AV97,0)</f>
        <v>0</v>
      </c>
      <c r="CA97" s="109">
        <f>IF(AU97="zákl. prenesená",AV97,0)</f>
        <v>0</v>
      </c>
      <c r="CB97" s="109">
        <f>IF(AU97="zníž. prenesená",AV97,0)</f>
        <v>0</v>
      </c>
      <c r="CC97" s="109">
        <f>IF(AU97="nulová",AV97,0)</f>
        <v>0</v>
      </c>
      <c r="CD97" s="109">
        <f>IF(AU97="základná",AG97,0)</f>
        <v>0</v>
      </c>
      <c r="CE97" s="109">
        <f>IF(AU97="znížená",AG97,0)</f>
        <v>0</v>
      </c>
      <c r="CF97" s="109">
        <f>IF(AU97="zákl. prenesená",AG97,0)</f>
        <v>0</v>
      </c>
      <c r="CG97" s="109">
        <f>IF(AU97="zníž. prenesená",AG97,0)</f>
        <v>0</v>
      </c>
      <c r="CH97" s="109">
        <f>IF(AU97="nulová",AG97,0)</f>
        <v>0</v>
      </c>
      <c r="CI97" s="17">
        <f>IF(AU97="základná",1,IF(AU97="znížená",2,IF(AU97="zákl. prenesená",4,IF(AU97="zníž. prenesená",5,3))))</f>
        <v>1</v>
      </c>
      <c r="CJ97" s="17">
        <f>IF(AT97="stavebná časť",1,IF(8897="investičná časť",2,3))</f>
        <v>1</v>
      </c>
      <c r="CK97" s="17" t="str">
        <f>IF(D97="Vyplň vlastné","","x")</f>
        <v/>
      </c>
    </row>
    <row r="98" spans="2:89" s="1" customFormat="1" ht="19.899999999999999" customHeight="1">
      <c r="B98" s="34"/>
      <c r="C98" s="35"/>
      <c r="D98" s="188" t="s">
        <v>104</v>
      </c>
      <c r="E98" s="189"/>
      <c r="F98" s="189"/>
      <c r="G98" s="189"/>
      <c r="H98" s="189"/>
      <c r="I98" s="189"/>
      <c r="J98" s="189"/>
      <c r="K98" s="189"/>
      <c r="L98" s="189"/>
      <c r="M98" s="189"/>
      <c r="N98" s="189"/>
      <c r="O98" s="189"/>
      <c r="P98" s="189"/>
      <c r="Q98" s="189"/>
      <c r="R98" s="189"/>
      <c r="S98" s="189"/>
      <c r="T98" s="189"/>
      <c r="U98" s="189"/>
      <c r="V98" s="189"/>
      <c r="W98" s="189"/>
      <c r="X98" s="189"/>
      <c r="Y98" s="189"/>
      <c r="Z98" s="189"/>
      <c r="AA98" s="189"/>
      <c r="AB98" s="189"/>
      <c r="AC98" s="35"/>
      <c r="AD98" s="35"/>
      <c r="AE98" s="35"/>
      <c r="AF98" s="35"/>
      <c r="AG98" s="190">
        <f>AG87*AS98</f>
        <v>0</v>
      </c>
      <c r="AH98" s="191"/>
      <c r="AI98" s="191"/>
      <c r="AJ98" s="191"/>
      <c r="AK98" s="191"/>
      <c r="AL98" s="191"/>
      <c r="AM98" s="191"/>
      <c r="AN98" s="191">
        <f>AG98+AV98</f>
        <v>0</v>
      </c>
      <c r="AO98" s="191"/>
      <c r="AP98" s="191"/>
      <c r="AQ98" s="36"/>
      <c r="AS98" s="113">
        <v>0</v>
      </c>
      <c r="AT98" s="114" t="s">
        <v>102</v>
      </c>
      <c r="AU98" s="114" t="s">
        <v>42</v>
      </c>
      <c r="AV98" s="115">
        <f>ROUND(IF(AU98="nulová",0,IF(OR(AU98="základná",AU98="zákl. prenesená"),AG98*L31,AG98*L32)),2)</f>
        <v>0</v>
      </c>
      <c r="BV98" s="17" t="s">
        <v>105</v>
      </c>
      <c r="BY98" s="109">
        <f>IF(AU98="základná",AV98,0)</f>
        <v>0</v>
      </c>
      <c r="BZ98" s="109">
        <f>IF(AU98="znížená",AV98,0)</f>
        <v>0</v>
      </c>
      <c r="CA98" s="109">
        <f>IF(AU98="zákl. prenesená",AV98,0)</f>
        <v>0</v>
      </c>
      <c r="CB98" s="109">
        <f>IF(AU98="zníž. prenesená",AV98,0)</f>
        <v>0</v>
      </c>
      <c r="CC98" s="109">
        <f>IF(AU98="nulová",AV98,0)</f>
        <v>0</v>
      </c>
      <c r="CD98" s="109">
        <f>IF(AU98="základná",AG98,0)</f>
        <v>0</v>
      </c>
      <c r="CE98" s="109">
        <f>IF(AU98="znížená",AG98,0)</f>
        <v>0</v>
      </c>
      <c r="CF98" s="109">
        <f>IF(AU98="zákl. prenesená",AG98,0)</f>
        <v>0</v>
      </c>
      <c r="CG98" s="109">
        <f>IF(AU98="zníž. prenesená",AG98,0)</f>
        <v>0</v>
      </c>
      <c r="CH98" s="109">
        <f>IF(AU98="nulová",AG98,0)</f>
        <v>0</v>
      </c>
      <c r="CI98" s="17">
        <f>IF(AU98="základná",1,IF(AU98="znížená",2,IF(AU98="zákl. prenesená",4,IF(AU98="zníž. prenesená",5,3))))</f>
        <v>1</v>
      </c>
      <c r="CJ98" s="17">
        <f>IF(AT98="stavebná časť",1,IF(8898="investičná časť",2,3))</f>
        <v>1</v>
      </c>
      <c r="CK98" s="17" t="str">
        <f>IF(D98="Vyplň vlastné","","x")</f>
        <v/>
      </c>
    </row>
    <row r="99" spans="2:89" s="1" customFormat="1" ht="10.9" customHeight="1">
      <c r="B99" s="34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6"/>
    </row>
    <row r="100" spans="2:89" s="1" customFormat="1" ht="30" customHeight="1">
      <c r="B100" s="34"/>
      <c r="C100" s="116" t="s">
        <v>106</v>
      </c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185">
        <f>ROUND(AG87+AG94,2)</f>
        <v>0</v>
      </c>
      <c r="AH100" s="185"/>
      <c r="AI100" s="185"/>
      <c r="AJ100" s="185"/>
      <c r="AK100" s="185"/>
      <c r="AL100" s="185"/>
      <c r="AM100" s="185"/>
      <c r="AN100" s="185">
        <f>AN87+AN94</f>
        <v>0</v>
      </c>
      <c r="AO100" s="185"/>
      <c r="AP100" s="185"/>
      <c r="AQ100" s="36"/>
    </row>
    <row r="101" spans="2:89" s="1" customFormat="1" ht="6.95" customHeight="1">
      <c r="B101" s="58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60"/>
    </row>
  </sheetData>
  <sheetProtection algorithmName="SHA-512" hashValue="KXoTbSbUWrm33gBHOJ1Aer3I3FQg9bEWlkBPhnkzHwjaEn5rhl6IQM8TZjeB9x1lBuaCy85dXP/Dqsp1FPhnXw==" saltValue="5mlKFLOoUL1RrZ1KBH1fnw==" spinCount="100000" sheet="1" objects="1" scenarios="1" formatCells="0" formatColumns="0" formatRows="0" sort="0" autoFilter="0"/>
  <mergeCells count="74"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  <mergeCell ref="AK35:AO35"/>
    <mergeCell ref="X37:AB37"/>
    <mergeCell ref="AK37:AO37"/>
    <mergeCell ref="L33:O33"/>
    <mergeCell ref="W33:AE33"/>
    <mergeCell ref="AK33:AO33"/>
    <mergeCell ref="L34:O34"/>
    <mergeCell ref="W34:AE34"/>
    <mergeCell ref="AK34:AO34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G87:AM87"/>
    <mergeCell ref="AN87:AP87"/>
    <mergeCell ref="D89:H89"/>
    <mergeCell ref="J89:AF89"/>
    <mergeCell ref="AN90:AP90"/>
    <mergeCell ref="AG90:AM90"/>
    <mergeCell ref="D90:H90"/>
    <mergeCell ref="J90:AF90"/>
    <mergeCell ref="D96:AB96"/>
    <mergeCell ref="AG96:AM96"/>
    <mergeCell ref="AN96:AP96"/>
    <mergeCell ref="AN91:AP91"/>
    <mergeCell ref="AG91:AM91"/>
    <mergeCell ref="D91:H91"/>
    <mergeCell ref="J91:AF91"/>
    <mergeCell ref="AN92:AP92"/>
    <mergeCell ref="AG92:AM92"/>
    <mergeCell ref="D92:H92"/>
    <mergeCell ref="J92:AF92"/>
    <mergeCell ref="D97:AB97"/>
    <mergeCell ref="AG97:AM97"/>
    <mergeCell ref="AN97:AP97"/>
    <mergeCell ref="D98:AB98"/>
    <mergeCell ref="AG98:AM98"/>
    <mergeCell ref="AN98:AP98"/>
    <mergeCell ref="AG94:AM94"/>
    <mergeCell ref="AN94:AP94"/>
    <mergeCell ref="AG100:AM100"/>
    <mergeCell ref="AN100:AP100"/>
    <mergeCell ref="AR2:BE2"/>
    <mergeCell ref="AG95:AM95"/>
    <mergeCell ref="AN95:AP95"/>
    <mergeCell ref="AN89:AP89"/>
    <mergeCell ref="AG89:AM89"/>
    <mergeCell ref="C76:AP76"/>
    <mergeCell ref="L78:AO78"/>
    <mergeCell ref="AM82:AP82"/>
    <mergeCell ref="AS82:AT84"/>
    <mergeCell ref="AM83:AP83"/>
    <mergeCell ref="L35:O35"/>
    <mergeCell ref="W35:AE35"/>
  </mergeCells>
  <dataValidations count="2">
    <dataValidation type="list" allowBlank="1" showInputMessage="1" showErrorMessage="1" error="Povolené sú hodnoty základná, znížená, nulová." sqref="AU95:AU99">
      <formula1>"základná, znížená, nulová"</formula1>
    </dataValidation>
    <dataValidation type="list" allowBlank="1" showInputMessage="1" showErrorMessage="1" error="Povolené sú hodnoty stavebná časť, technologická časť, investičná časť." sqref="AT95:AT99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8" location="'1 - Stavebné úpravy'!C2" display="/"/>
    <hyperlink ref="A89" location="'2 - Vnútorná zdravotechnika'!C2" display="/"/>
    <hyperlink ref="A90" location="'3 - Elektroinštalácia'!C2" display="/"/>
    <hyperlink ref="A91" location="'4 - Štrukturovaná kabeláž'!C2" display="/"/>
    <hyperlink ref="A92" location="'5 - Systém kontroly vstupu'!C2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71"/>
  <sheetViews>
    <sheetView showGridLines="0" tabSelected="1" workbookViewId="0">
      <pane ySplit="1" topLeftCell="A118" activePane="bottomLeft" state="frozen"/>
      <selection pane="bottomLeft" activeCell="L138" sqref="L138:M138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1"/>
      <c r="C1" s="11"/>
      <c r="D1" s="12" t="s">
        <v>1</v>
      </c>
      <c r="E1" s="11"/>
      <c r="F1" s="13" t="s">
        <v>107</v>
      </c>
      <c r="G1" s="13"/>
      <c r="H1" s="235" t="s">
        <v>108</v>
      </c>
      <c r="I1" s="235"/>
      <c r="J1" s="235"/>
      <c r="K1" s="235"/>
      <c r="L1" s="13" t="s">
        <v>109</v>
      </c>
      <c r="M1" s="11"/>
      <c r="N1" s="11"/>
      <c r="O1" s="12" t="s">
        <v>110</v>
      </c>
      <c r="P1" s="11"/>
      <c r="Q1" s="11"/>
      <c r="R1" s="11"/>
      <c r="S1" s="13" t="s">
        <v>111</v>
      </c>
      <c r="T1" s="13"/>
      <c r="U1" s="118"/>
      <c r="V1" s="118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>
      <c r="C2" s="218" t="s">
        <v>7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S2" s="186" t="s">
        <v>8</v>
      </c>
      <c r="T2" s="187"/>
      <c r="U2" s="187"/>
      <c r="V2" s="187"/>
      <c r="W2" s="187"/>
      <c r="X2" s="187"/>
      <c r="Y2" s="187"/>
      <c r="Z2" s="187"/>
      <c r="AA2" s="187"/>
      <c r="AB2" s="187"/>
      <c r="AC2" s="187"/>
      <c r="AT2" s="17" t="s">
        <v>85</v>
      </c>
    </row>
    <row r="3" spans="1:6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77</v>
      </c>
    </row>
    <row r="4" spans="1:66" ht="36.950000000000003" customHeight="1">
      <c r="B4" s="21"/>
      <c r="C4" s="200" t="s">
        <v>112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2"/>
      <c r="T4" s="23" t="s">
        <v>12</v>
      </c>
      <c r="AT4" s="17" t="s">
        <v>6</v>
      </c>
    </row>
    <row r="5" spans="1:66" ht="6.95" customHeight="1">
      <c r="B5" s="21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2"/>
    </row>
    <row r="6" spans="1:66" ht="25.35" customHeight="1">
      <c r="B6" s="21"/>
      <c r="C6" s="25"/>
      <c r="D6" s="29" t="s">
        <v>17</v>
      </c>
      <c r="E6" s="25"/>
      <c r="F6" s="254" t="str">
        <f>'Rekapitulácia stavby'!K6</f>
        <v>Stavebné úpravy priestorov bloku B objektu UKF v NItre na Triede A. Hlinku 1, Nitra</v>
      </c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"/>
      <c r="R6" s="22"/>
    </row>
    <row r="7" spans="1:66" s="1" customFormat="1" ht="32.85" customHeight="1">
      <c r="B7" s="34"/>
      <c r="C7" s="35"/>
      <c r="D7" s="28" t="s">
        <v>113</v>
      </c>
      <c r="E7" s="35"/>
      <c r="F7" s="224" t="s">
        <v>114</v>
      </c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35"/>
      <c r="R7" s="36"/>
    </row>
    <row r="8" spans="1:66" s="1" customFormat="1" ht="14.45" customHeight="1">
      <c r="B8" s="34"/>
      <c r="C8" s="35"/>
      <c r="D8" s="29" t="s">
        <v>19</v>
      </c>
      <c r="E8" s="35"/>
      <c r="F8" s="27" t="s">
        <v>20</v>
      </c>
      <c r="G8" s="35"/>
      <c r="H8" s="35"/>
      <c r="I8" s="35"/>
      <c r="J8" s="35"/>
      <c r="K8" s="35"/>
      <c r="L8" s="35"/>
      <c r="M8" s="29" t="s">
        <v>21</v>
      </c>
      <c r="N8" s="35"/>
      <c r="O8" s="27" t="s">
        <v>20</v>
      </c>
      <c r="P8" s="35"/>
      <c r="Q8" s="35"/>
      <c r="R8" s="36"/>
    </row>
    <row r="9" spans="1:66" s="1" customFormat="1" ht="14.45" customHeight="1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71" t="str">
        <f>'Rekapitulácia stavby'!AN8</f>
        <v>12. 2. 2018</v>
      </c>
      <c r="P9" s="256"/>
      <c r="Q9" s="35"/>
      <c r="R9" s="36"/>
    </row>
    <row r="10" spans="1:66" s="1" customFormat="1" ht="10.9" customHeight="1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222" t="s">
        <v>20</v>
      </c>
      <c r="P11" s="222"/>
      <c r="Q11" s="35"/>
      <c r="R11" s="36"/>
    </row>
    <row r="12" spans="1:66" s="1" customFormat="1" ht="18" customHeight="1">
      <c r="B12" s="34"/>
      <c r="C12" s="35"/>
      <c r="D12" s="35"/>
      <c r="E12" s="27" t="s">
        <v>28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222" t="s">
        <v>20</v>
      </c>
      <c r="P12" s="222"/>
      <c r="Q12" s="35"/>
      <c r="R12" s="36"/>
    </row>
    <row r="13" spans="1:66" s="1" customFormat="1" ht="6.95" customHeight="1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72" t="s">
        <v>20</v>
      </c>
      <c r="P14" s="222"/>
      <c r="Q14" s="35"/>
      <c r="R14" s="36"/>
    </row>
    <row r="15" spans="1:66" s="1" customFormat="1" ht="18" customHeight="1">
      <c r="B15" s="34"/>
      <c r="C15" s="35"/>
      <c r="D15" s="35"/>
      <c r="E15" s="272" t="s">
        <v>23</v>
      </c>
      <c r="F15" s="273"/>
      <c r="G15" s="273"/>
      <c r="H15" s="273"/>
      <c r="I15" s="273"/>
      <c r="J15" s="273"/>
      <c r="K15" s="273"/>
      <c r="L15" s="273"/>
      <c r="M15" s="29" t="s">
        <v>29</v>
      </c>
      <c r="N15" s="35"/>
      <c r="O15" s="272" t="s">
        <v>20</v>
      </c>
      <c r="P15" s="222"/>
      <c r="Q15" s="35"/>
      <c r="R15" s="36"/>
    </row>
    <row r="16" spans="1:66" s="1" customFormat="1" ht="6.95" customHeight="1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222" t="s">
        <v>20</v>
      </c>
      <c r="P17" s="222"/>
      <c r="Q17" s="35"/>
      <c r="R17" s="36"/>
    </row>
    <row r="18" spans="2:18" s="1" customFormat="1" ht="18" customHeight="1">
      <c r="B18" s="34"/>
      <c r="C18" s="35"/>
      <c r="D18" s="35"/>
      <c r="E18" s="27" t="s">
        <v>33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222" t="s">
        <v>20</v>
      </c>
      <c r="P18" s="222"/>
      <c r="Q18" s="35"/>
      <c r="R18" s="36"/>
    </row>
    <row r="19" spans="2:18" s="1" customFormat="1" ht="6.95" customHeight="1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>
      <c r="B20" s="34"/>
      <c r="C20" s="35"/>
      <c r="D20" s="29" t="s">
        <v>36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222" t="s">
        <v>20</v>
      </c>
      <c r="P20" s="222"/>
      <c r="Q20" s="35"/>
      <c r="R20" s="36"/>
    </row>
    <row r="21" spans="2:18" s="1" customFormat="1" ht="18" customHeight="1">
      <c r="B21" s="34"/>
      <c r="C21" s="35"/>
      <c r="D21" s="35"/>
      <c r="E21" s="27" t="s">
        <v>23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222" t="s">
        <v>20</v>
      </c>
      <c r="P21" s="222"/>
      <c r="Q21" s="35"/>
      <c r="R21" s="36"/>
    </row>
    <row r="22" spans="2:18" s="1" customFormat="1" ht="6.95" customHeight="1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>
      <c r="B23" s="34"/>
      <c r="C23" s="35"/>
      <c r="D23" s="29" t="s">
        <v>37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22.5" customHeight="1">
      <c r="B24" s="34"/>
      <c r="C24" s="35"/>
      <c r="D24" s="35"/>
      <c r="E24" s="227" t="s">
        <v>20</v>
      </c>
      <c r="F24" s="227"/>
      <c r="G24" s="227"/>
      <c r="H24" s="227"/>
      <c r="I24" s="227"/>
      <c r="J24" s="227"/>
      <c r="K24" s="227"/>
      <c r="L24" s="227"/>
      <c r="M24" s="35"/>
      <c r="N24" s="35"/>
      <c r="O24" s="35"/>
      <c r="P24" s="35"/>
      <c r="Q24" s="35"/>
      <c r="R24" s="36"/>
    </row>
    <row r="25" spans="2:18" s="1" customFormat="1" ht="6.95" customHeight="1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>
      <c r="B27" s="34"/>
      <c r="C27" s="35"/>
      <c r="D27" s="119" t="s">
        <v>115</v>
      </c>
      <c r="E27" s="35"/>
      <c r="F27" s="35"/>
      <c r="G27" s="35"/>
      <c r="H27" s="35"/>
      <c r="I27" s="35"/>
      <c r="J27" s="35"/>
      <c r="K27" s="35"/>
      <c r="L27" s="35"/>
      <c r="M27" s="228">
        <f>N88</f>
        <v>0</v>
      </c>
      <c r="N27" s="228"/>
      <c r="O27" s="228"/>
      <c r="P27" s="228"/>
      <c r="Q27" s="35"/>
      <c r="R27" s="36"/>
    </row>
    <row r="28" spans="2:18" s="1" customFormat="1" ht="14.45" customHeight="1">
      <c r="B28" s="34"/>
      <c r="C28" s="35"/>
      <c r="D28" s="33" t="s">
        <v>101</v>
      </c>
      <c r="E28" s="35"/>
      <c r="F28" s="35"/>
      <c r="G28" s="35"/>
      <c r="H28" s="35"/>
      <c r="I28" s="35"/>
      <c r="J28" s="35"/>
      <c r="K28" s="35"/>
      <c r="L28" s="35"/>
      <c r="M28" s="228">
        <f>N106</f>
        <v>0</v>
      </c>
      <c r="N28" s="228"/>
      <c r="O28" s="228"/>
      <c r="P28" s="228"/>
      <c r="Q28" s="35"/>
      <c r="R28" s="36"/>
    </row>
    <row r="29" spans="2:18" s="1" customFormat="1" ht="6.95" customHeight="1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>
      <c r="B30" s="34"/>
      <c r="C30" s="35"/>
      <c r="D30" s="120" t="s">
        <v>40</v>
      </c>
      <c r="E30" s="35"/>
      <c r="F30" s="35"/>
      <c r="G30" s="35"/>
      <c r="H30" s="35"/>
      <c r="I30" s="35"/>
      <c r="J30" s="35"/>
      <c r="K30" s="35"/>
      <c r="L30" s="35"/>
      <c r="M30" s="270">
        <f>ROUND(M27+M28,2)</f>
        <v>0</v>
      </c>
      <c r="N30" s="253"/>
      <c r="O30" s="253"/>
      <c r="P30" s="253"/>
      <c r="Q30" s="35"/>
      <c r="R30" s="36"/>
    </row>
    <row r="31" spans="2:18" s="1" customFormat="1" ht="6.95" customHeight="1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>
      <c r="B32" s="34"/>
      <c r="C32" s="35"/>
      <c r="D32" s="41" t="s">
        <v>41</v>
      </c>
      <c r="E32" s="41" t="s">
        <v>42</v>
      </c>
      <c r="F32" s="42">
        <v>0.2</v>
      </c>
      <c r="G32" s="121" t="s">
        <v>43</v>
      </c>
      <c r="H32" s="267">
        <f>ROUND((((SUM(BE106:BE113)+SUM(BE131:BE264))+SUM(BE266:BE270))),2)</f>
        <v>0</v>
      </c>
      <c r="I32" s="253"/>
      <c r="J32" s="253"/>
      <c r="K32" s="35"/>
      <c r="L32" s="35"/>
      <c r="M32" s="267">
        <f>ROUND(((ROUND((SUM(BE106:BE113)+SUM(BE131:BE264)), 2)*F32)+SUM(BE266:BE270)*F32),2)</f>
        <v>0</v>
      </c>
      <c r="N32" s="253"/>
      <c r="O32" s="253"/>
      <c r="P32" s="253"/>
      <c r="Q32" s="35"/>
      <c r="R32" s="36"/>
    </row>
    <row r="33" spans="2:18" s="1" customFormat="1" ht="14.45" customHeight="1">
      <c r="B33" s="34"/>
      <c r="C33" s="35"/>
      <c r="D33" s="35"/>
      <c r="E33" s="41" t="s">
        <v>44</v>
      </c>
      <c r="F33" s="42">
        <v>0.2</v>
      </c>
      <c r="G33" s="121" t="s">
        <v>43</v>
      </c>
      <c r="H33" s="267">
        <f>ROUND((((SUM(BF106:BF113)+SUM(BF131:BF264))+SUM(BF266:BF270))),2)</f>
        <v>0</v>
      </c>
      <c r="I33" s="253"/>
      <c r="J33" s="253"/>
      <c r="K33" s="35"/>
      <c r="L33" s="35"/>
      <c r="M33" s="267">
        <f>ROUND(((ROUND((SUM(BF106:BF113)+SUM(BF131:BF264)), 2)*F33)+SUM(BF266:BF270)*F33),2)</f>
        <v>0</v>
      </c>
      <c r="N33" s="253"/>
      <c r="O33" s="253"/>
      <c r="P33" s="253"/>
      <c r="Q33" s="35"/>
      <c r="R33" s="36"/>
    </row>
    <row r="34" spans="2:18" s="1" customFormat="1" ht="14.45" hidden="1" customHeight="1">
      <c r="B34" s="34"/>
      <c r="C34" s="35"/>
      <c r="D34" s="35"/>
      <c r="E34" s="41" t="s">
        <v>45</v>
      </c>
      <c r="F34" s="42">
        <v>0.2</v>
      </c>
      <c r="G34" s="121" t="s">
        <v>43</v>
      </c>
      <c r="H34" s="267">
        <f>ROUND((((SUM(BG106:BG113)+SUM(BG131:BG264))+SUM(BG266:BG270))),2)</f>
        <v>0</v>
      </c>
      <c r="I34" s="253"/>
      <c r="J34" s="253"/>
      <c r="K34" s="35"/>
      <c r="L34" s="35"/>
      <c r="M34" s="267">
        <v>0</v>
      </c>
      <c r="N34" s="253"/>
      <c r="O34" s="253"/>
      <c r="P34" s="253"/>
      <c r="Q34" s="35"/>
      <c r="R34" s="36"/>
    </row>
    <row r="35" spans="2:18" s="1" customFormat="1" ht="14.45" hidden="1" customHeight="1">
      <c r="B35" s="34"/>
      <c r="C35" s="35"/>
      <c r="D35" s="35"/>
      <c r="E35" s="41" t="s">
        <v>46</v>
      </c>
      <c r="F35" s="42">
        <v>0.2</v>
      </c>
      <c r="G35" s="121" t="s">
        <v>43</v>
      </c>
      <c r="H35" s="267">
        <f>ROUND((((SUM(BH106:BH113)+SUM(BH131:BH264))+SUM(BH266:BH270))),2)</f>
        <v>0</v>
      </c>
      <c r="I35" s="253"/>
      <c r="J35" s="253"/>
      <c r="K35" s="35"/>
      <c r="L35" s="35"/>
      <c r="M35" s="267">
        <v>0</v>
      </c>
      <c r="N35" s="253"/>
      <c r="O35" s="253"/>
      <c r="P35" s="253"/>
      <c r="Q35" s="35"/>
      <c r="R35" s="36"/>
    </row>
    <row r="36" spans="2:18" s="1" customFormat="1" ht="14.45" hidden="1" customHeight="1">
      <c r="B36" s="34"/>
      <c r="C36" s="35"/>
      <c r="D36" s="35"/>
      <c r="E36" s="41" t="s">
        <v>47</v>
      </c>
      <c r="F36" s="42">
        <v>0</v>
      </c>
      <c r="G36" s="121" t="s">
        <v>43</v>
      </c>
      <c r="H36" s="267">
        <f>ROUND((((SUM(BI106:BI113)+SUM(BI131:BI264))+SUM(BI266:BI270))),2)</f>
        <v>0</v>
      </c>
      <c r="I36" s="253"/>
      <c r="J36" s="253"/>
      <c r="K36" s="35"/>
      <c r="L36" s="35"/>
      <c r="M36" s="267">
        <v>0</v>
      </c>
      <c r="N36" s="253"/>
      <c r="O36" s="253"/>
      <c r="P36" s="253"/>
      <c r="Q36" s="35"/>
      <c r="R36" s="36"/>
    </row>
    <row r="37" spans="2:18" s="1" customFormat="1" ht="6.95" customHeight="1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>
      <c r="B38" s="34"/>
      <c r="C38" s="117"/>
      <c r="D38" s="122" t="s">
        <v>48</v>
      </c>
      <c r="E38" s="78"/>
      <c r="F38" s="78"/>
      <c r="G38" s="123" t="s">
        <v>49</v>
      </c>
      <c r="H38" s="124" t="s">
        <v>50</v>
      </c>
      <c r="I38" s="78"/>
      <c r="J38" s="78"/>
      <c r="K38" s="78"/>
      <c r="L38" s="268">
        <f>SUM(M30:M36)</f>
        <v>0</v>
      </c>
      <c r="M38" s="268"/>
      <c r="N38" s="268"/>
      <c r="O38" s="268"/>
      <c r="P38" s="269"/>
      <c r="Q38" s="117"/>
      <c r="R38" s="36"/>
    </row>
    <row r="39" spans="2:18" s="1" customFormat="1" ht="14.45" customHeight="1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>
      <c r="B41" s="21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2"/>
    </row>
    <row r="42" spans="2:18">
      <c r="B42" s="2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2"/>
    </row>
    <row r="43" spans="2:18">
      <c r="B43" s="2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2"/>
    </row>
    <row r="44" spans="2:18">
      <c r="B44" s="2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2"/>
    </row>
    <row r="45" spans="2:18">
      <c r="B45" s="21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2"/>
    </row>
    <row r="46" spans="2:18">
      <c r="B46" s="21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2"/>
    </row>
    <row r="47" spans="2:18">
      <c r="B47" s="21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2"/>
    </row>
    <row r="48" spans="2:18">
      <c r="B48" s="21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2"/>
    </row>
    <row r="49" spans="2:18">
      <c r="B49" s="21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2"/>
    </row>
    <row r="50" spans="2:18" s="1" customFormat="1" ht="15">
      <c r="B50" s="34"/>
      <c r="C50" s="35"/>
      <c r="D50" s="49" t="s">
        <v>51</v>
      </c>
      <c r="E50" s="50"/>
      <c r="F50" s="50"/>
      <c r="G50" s="50"/>
      <c r="H50" s="51"/>
      <c r="I50" s="35"/>
      <c r="J50" s="49" t="s">
        <v>52</v>
      </c>
      <c r="K50" s="50"/>
      <c r="L50" s="50"/>
      <c r="M50" s="50"/>
      <c r="N50" s="50"/>
      <c r="O50" s="50"/>
      <c r="P50" s="51"/>
      <c r="Q50" s="35"/>
      <c r="R50" s="36"/>
    </row>
    <row r="51" spans="2:18">
      <c r="B51" s="21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2"/>
    </row>
    <row r="52" spans="2:18">
      <c r="B52" s="21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2"/>
    </row>
    <row r="53" spans="2:18">
      <c r="B53" s="21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2"/>
    </row>
    <row r="54" spans="2:18">
      <c r="B54" s="21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2"/>
    </row>
    <row r="55" spans="2:18">
      <c r="B55" s="21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2"/>
    </row>
    <row r="56" spans="2:18">
      <c r="B56" s="21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2"/>
    </row>
    <row r="57" spans="2:18">
      <c r="B57" s="21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2"/>
    </row>
    <row r="58" spans="2:18">
      <c r="B58" s="21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2"/>
    </row>
    <row r="59" spans="2:18" s="1" customFormat="1" ht="15">
      <c r="B59" s="34"/>
      <c r="C59" s="35"/>
      <c r="D59" s="54" t="s">
        <v>53</v>
      </c>
      <c r="E59" s="55"/>
      <c r="F59" s="55"/>
      <c r="G59" s="56" t="s">
        <v>54</v>
      </c>
      <c r="H59" s="57"/>
      <c r="I59" s="35"/>
      <c r="J59" s="54" t="s">
        <v>53</v>
      </c>
      <c r="K59" s="55"/>
      <c r="L59" s="55"/>
      <c r="M59" s="55"/>
      <c r="N59" s="56" t="s">
        <v>54</v>
      </c>
      <c r="O59" s="55"/>
      <c r="P59" s="57"/>
      <c r="Q59" s="35"/>
      <c r="R59" s="36"/>
    </row>
    <row r="60" spans="2:18">
      <c r="B60" s="21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2"/>
    </row>
    <row r="61" spans="2:18" s="1" customFormat="1" ht="15">
      <c r="B61" s="34"/>
      <c r="C61" s="35"/>
      <c r="D61" s="49" t="s">
        <v>55</v>
      </c>
      <c r="E61" s="50"/>
      <c r="F61" s="50"/>
      <c r="G61" s="50"/>
      <c r="H61" s="51"/>
      <c r="I61" s="35"/>
      <c r="J61" s="49" t="s">
        <v>56</v>
      </c>
      <c r="K61" s="50"/>
      <c r="L61" s="50"/>
      <c r="M61" s="50"/>
      <c r="N61" s="50"/>
      <c r="O61" s="50"/>
      <c r="P61" s="51"/>
      <c r="Q61" s="35"/>
      <c r="R61" s="36"/>
    </row>
    <row r="62" spans="2:18">
      <c r="B62" s="21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2"/>
    </row>
    <row r="63" spans="2:18">
      <c r="B63" s="21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2"/>
    </row>
    <row r="64" spans="2:18">
      <c r="B64" s="21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2"/>
    </row>
    <row r="65" spans="2:21">
      <c r="B65" s="21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2"/>
    </row>
    <row r="66" spans="2:21">
      <c r="B66" s="21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2"/>
    </row>
    <row r="67" spans="2:21">
      <c r="B67" s="21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2"/>
    </row>
    <row r="68" spans="2:21">
      <c r="B68" s="21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2"/>
    </row>
    <row r="69" spans="2:21">
      <c r="B69" s="21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2"/>
    </row>
    <row r="70" spans="2:21" s="1" customFormat="1" ht="15">
      <c r="B70" s="34"/>
      <c r="C70" s="35"/>
      <c r="D70" s="54" t="s">
        <v>53</v>
      </c>
      <c r="E70" s="55"/>
      <c r="F70" s="55"/>
      <c r="G70" s="56" t="s">
        <v>54</v>
      </c>
      <c r="H70" s="57"/>
      <c r="I70" s="35"/>
      <c r="J70" s="54" t="s">
        <v>53</v>
      </c>
      <c r="K70" s="55"/>
      <c r="L70" s="55"/>
      <c r="M70" s="55"/>
      <c r="N70" s="56" t="s">
        <v>54</v>
      </c>
      <c r="O70" s="55"/>
      <c r="P70" s="57"/>
      <c r="Q70" s="35"/>
      <c r="R70" s="36"/>
    </row>
    <row r="71" spans="2:21" s="1" customFormat="1" ht="14.45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21" s="1" customFormat="1" ht="6.95" customHeight="1">
      <c r="B75" s="125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7"/>
    </row>
    <row r="76" spans="2:21" s="1" customFormat="1" ht="36.950000000000003" customHeight="1">
      <c r="B76" s="34"/>
      <c r="C76" s="200" t="s">
        <v>116</v>
      </c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36"/>
      <c r="T76" s="128"/>
      <c r="U76" s="128"/>
    </row>
    <row r="77" spans="2:21" s="1" customFormat="1" ht="6.95" customHeight="1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  <c r="T77" s="128"/>
      <c r="U77" s="128"/>
    </row>
    <row r="78" spans="2:21" s="1" customFormat="1" ht="30" customHeight="1">
      <c r="B78" s="34"/>
      <c r="C78" s="29" t="s">
        <v>17</v>
      </c>
      <c r="D78" s="35"/>
      <c r="E78" s="35"/>
      <c r="F78" s="254" t="str">
        <f>F6</f>
        <v>Stavebné úpravy priestorov bloku B objektu UKF v NItre na Triede A. Hlinku 1, Nitra</v>
      </c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35"/>
      <c r="R78" s="36"/>
      <c r="T78" s="128"/>
      <c r="U78" s="128"/>
    </row>
    <row r="79" spans="2:21" s="1" customFormat="1" ht="36.950000000000003" customHeight="1">
      <c r="B79" s="34"/>
      <c r="C79" s="68" t="s">
        <v>113</v>
      </c>
      <c r="D79" s="35"/>
      <c r="E79" s="35"/>
      <c r="F79" s="202" t="str">
        <f>F7</f>
        <v>1 - Stavebné úpravy</v>
      </c>
      <c r="G79" s="253"/>
      <c r="H79" s="253"/>
      <c r="I79" s="253"/>
      <c r="J79" s="253"/>
      <c r="K79" s="253"/>
      <c r="L79" s="253"/>
      <c r="M79" s="253"/>
      <c r="N79" s="253"/>
      <c r="O79" s="253"/>
      <c r="P79" s="253"/>
      <c r="Q79" s="35"/>
      <c r="R79" s="36"/>
      <c r="T79" s="128"/>
      <c r="U79" s="128"/>
    </row>
    <row r="80" spans="2:21" s="1" customFormat="1" ht="6.95" customHeight="1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  <c r="T80" s="128"/>
      <c r="U80" s="128"/>
    </row>
    <row r="81" spans="2:47" s="1" customFormat="1" ht="18" customHeight="1">
      <c r="B81" s="34"/>
      <c r="C81" s="29" t="s">
        <v>22</v>
      </c>
      <c r="D81" s="35"/>
      <c r="E81" s="35"/>
      <c r="F81" s="27" t="str">
        <f>F9</f>
        <v xml:space="preserve"> </v>
      </c>
      <c r="G81" s="35"/>
      <c r="H81" s="35"/>
      <c r="I81" s="35"/>
      <c r="J81" s="35"/>
      <c r="K81" s="29" t="s">
        <v>24</v>
      </c>
      <c r="L81" s="35"/>
      <c r="M81" s="256" t="str">
        <f>IF(O9="","",O9)</f>
        <v>12. 2. 2018</v>
      </c>
      <c r="N81" s="256"/>
      <c r="O81" s="256"/>
      <c r="P81" s="256"/>
      <c r="Q81" s="35"/>
      <c r="R81" s="36"/>
      <c r="T81" s="128"/>
      <c r="U81" s="128"/>
    </row>
    <row r="82" spans="2:47" s="1" customFormat="1" ht="6.95" customHeight="1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  <c r="T82" s="128"/>
      <c r="U82" s="128"/>
    </row>
    <row r="83" spans="2:47" s="1" customFormat="1" ht="15">
      <c r="B83" s="34"/>
      <c r="C83" s="29" t="s">
        <v>26</v>
      </c>
      <c r="D83" s="35"/>
      <c r="E83" s="35"/>
      <c r="F83" s="27" t="str">
        <f>E12</f>
        <v>UKF v NItre, Trieda A. Hlinku 1, Nitra</v>
      </c>
      <c r="G83" s="35"/>
      <c r="H83" s="35"/>
      <c r="I83" s="35"/>
      <c r="J83" s="35"/>
      <c r="K83" s="29" t="s">
        <v>32</v>
      </c>
      <c r="L83" s="35"/>
      <c r="M83" s="222" t="str">
        <f>E18</f>
        <v xml:space="preserve">K2 ateliér s.r.o., Nitra </v>
      </c>
      <c r="N83" s="222"/>
      <c r="O83" s="222"/>
      <c r="P83" s="222"/>
      <c r="Q83" s="222"/>
      <c r="R83" s="36"/>
      <c r="T83" s="128"/>
      <c r="U83" s="128"/>
    </row>
    <row r="84" spans="2:47" s="1" customFormat="1" ht="14.45" customHeight="1">
      <c r="B84" s="34"/>
      <c r="C84" s="29" t="s">
        <v>30</v>
      </c>
      <c r="D84" s="35"/>
      <c r="E84" s="35"/>
      <c r="F84" s="27" t="str">
        <f>IF(E15="","",E15)</f>
        <v xml:space="preserve"> </v>
      </c>
      <c r="G84" s="35"/>
      <c r="H84" s="35"/>
      <c r="I84" s="35"/>
      <c r="J84" s="35"/>
      <c r="K84" s="29" t="s">
        <v>36</v>
      </c>
      <c r="L84" s="35"/>
      <c r="M84" s="222" t="str">
        <f>E21</f>
        <v xml:space="preserve"> </v>
      </c>
      <c r="N84" s="222"/>
      <c r="O84" s="222"/>
      <c r="P84" s="222"/>
      <c r="Q84" s="222"/>
      <c r="R84" s="36"/>
      <c r="T84" s="128"/>
      <c r="U84" s="128"/>
    </row>
    <row r="85" spans="2:47" s="1" customFormat="1" ht="10.35" customHeight="1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  <c r="T85" s="128"/>
      <c r="U85" s="128"/>
    </row>
    <row r="86" spans="2:47" s="1" customFormat="1" ht="29.25" customHeight="1">
      <c r="B86" s="34"/>
      <c r="C86" s="265" t="s">
        <v>117</v>
      </c>
      <c r="D86" s="266"/>
      <c r="E86" s="266"/>
      <c r="F86" s="266"/>
      <c r="G86" s="266"/>
      <c r="H86" s="117"/>
      <c r="I86" s="117"/>
      <c r="J86" s="117"/>
      <c r="K86" s="117"/>
      <c r="L86" s="117"/>
      <c r="M86" s="117"/>
      <c r="N86" s="265" t="s">
        <v>118</v>
      </c>
      <c r="O86" s="266"/>
      <c r="P86" s="266"/>
      <c r="Q86" s="266"/>
      <c r="R86" s="36"/>
      <c r="T86" s="128"/>
      <c r="U86" s="128"/>
    </row>
    <row r="87" spans="2:47" s="1" customFormat="1" ht="10.35" customHeight="1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  <c r="T87" s="128"/>
      <c r="U87" s="128"/>
    </row>
    <row r="88" spans="2:47" s="1" customFormat="1" ht="29.25" customHeight="1">
      <c r="B88" s="34"/>
      <c r="C88" s="129" t="s">
        <v>119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184">
        <f>N131</f>
        <v>0</v>
      </c>
      <c r="O88" s="262"/>
      <c r="P88" s="262"/>
      <c r="Q88" s="262"/>
      <c r="R88" s="36"/>
      <c r="T88" s="128"/>
      <c r="U88" s="128"/>
      <c r="AU88" s="17" t="s">
        <v>120</v>
      </c>
    </row>
    <row r="89" spans="2:47" s="6" customFormat="1" ht="24.95" customHeight="1">
      <c r="B89" s="130"/>
      <c r="C89" s="131"/>
      <c r="D89" s="132" t="s">
        <v>121</v>
      </c>
      <c r="E89" s="131"/>
      <c r="F89" s="131"/>
      <c r="G89" s="131"/>
      <c r="H89" s="131"/>
      <c r="I89" s="131"/>
      <c r="J89" s="131"/>
      <c r="K89" s="131"/>
      <c r="L89" s="131"/>
      <c r="M89" s="131"/>
      <c r="N89" s="264">
        <f>N132</f>
        <v>0</v>
      </c>
      <c r="O89" s="261"/>
      <c r="P89" s="261"/>
      <c r="Q89" s="261"/>
      <c r="R89" s="133"/>
      <c r="T89" s="134"/>
      <c r="U89" s="134"/>
    </row>
    <row r="90" spans="2:47" s="7" customFormat="1" ht="19.899999999999999" customHeight="1">
      <c r="B90" s="135"/>
      <c r="C90" s="136"/>
      <c r="D90" s="105" t="s">
        <v>122</v>
      </c>
      <c r="E90" s="136"/>
      <c r="F90" s="136"/>
      <c r="G90" s="136"/>
      <c r="H90" s="136"/>
      <c r="I90" s="136"/>
      <c r="J90" s="136"/>
      <c r="K90" s="136"/>
      <c r="L90" s="136"/>
      <c r="M90" s="136"/>
      <c r="N90" s="191">
        <f>N133</f>
        <v>0</v>
      </c>
      <c r="O90" s="260"/>
      <c r="P90" s="260"/>
      <c r="Q90" s="260"/>
      <c r="R90" s="137"/>
      <c r="T90" s="138"/>
      <c r="U90" s="138"/>
    </row>
    <row r="91" spans="2:47" s="7" customFormat="1" ht="19.899999999999999" customHeight="1">
      <c r="B91" s="135"/>
      <c r="C91" s="136"/>
      <c r="D91" s="105" t="s">
        <v>123</v>
      </c>
      <c r="E91" s="136"/>
      <c r="F91" s="136"/>
      <c r="G91" s="136"/>
      <c r="H91" s="136"/>
      <c r="I91" s="136"/>
      <c r="J91" s="136"/>
      <c r="K91" s="136"/>
      <c r="L91" s="136"/>
      <c r="M91" s="136"/>
      <c r="N91" s="191">
        <f>N137</f>
        <v>0</v>
      </c>
      <c r="O91" s="260"/>
      <c r="P91" s="260"/>
      <c r="Q91" s="260"/>
      <c r="R91" s="137"/>
      <c r="T91" s="138"/>
      <c r="U91" s="138"/>
    </row>
    <row r="92" spans="2:47" s="7" customFormat="1" ht="19.899999999999999" customHeight="1">
      <c r="B92" s="135"/>
      <c r="C92" s="136"/>
      <c r="D92" s="105" t="s">
        <v>124</v>
      </c>
      <c r="E92" s="136"/>
      <c r="F92" s="136"/>
      <c r="G92" s="136"/>
      <c r="H92" s="136"/>
      <c r="I92" s="136"/>
      <c r="J92" s="136"/>
      <c r="K92" s="136"/>
      <c r="L92" s="136"/>
      <c r="M92" s="136"/>
      <c r="N92" s="191">
        <f>N154</f>
        <v>0</v>
      </c>
      <c r="O92" s="260"/>
      <c r="P92" s="260"/>
      <c r="Q92" s="260"/>
      <c r="R92" s="137"/>
      <c r="T92" s="138"/>
      <c r="U92" s="138"/>
    </row>
    <row r="93" spans="2:47" s="7" customFormat="1" ht="19.899999999999999" customHeight="1">
      <c r="B93" s="135"/>
      <c r="C93" s="136"/>
      <c r="D93" s="105" t="s">
        <v>125</v>
      </c>
      <c r="E93" s="136"/>
      <c r="F93" s="136"/>
      <c r="G93" s="136"/>
      <c r="H93" s="136"/>
      <c r="I93" s="136"/>
      <c r="J93" s="136"/>
      <c r="K93" s="136"/>
      <c r="L93" s="136"/>
      <c r="M93" s="136"/>
      <c r="N93" s="191">
        <f>N169</f>
        <v>0</v>
      </c>
      <c r="O93" s="260"/>
      <c r="P93" s="260"/>
      <c r="Q93" s="260"/>
      <c r="R93" s="137"/>
      <c r="T93" s="138"/>
      <c r="U93" s="138"/>
    </row>
    <row r="94" spans="2:47" s="6" customFormat="1" ht="24.95" customHeight="1">
      <c r="B94" s="130"/>
      <c r="C94" s="131"/>
      <c r="D94" s="132" t="s">
        <v>126</v>
      </c>
      <c r="E94" s="131"/>
      <c r="F94" s="131"/>
      <c r="G94" s="131"/>
      <c r="H94" s="131"/>
      <c r="I94" s="131"/>
      <c r="J94" s="131"/>
      <c r="K94" s="131"/>
      <c r="L94" s="131"/>
      <c r="M94" s="131"/>
      <c r="N94" s="264">
        <f>N171</f>
        <v>0</v>
      </c>
      <c r="O94" s="261"/>
      <c r="P94" s="261"/>
      <c r="Q94" s="261"/>
      <c r="R94" s="133"/>
      <c r="T94" s="134"/>
      <c r="U94" s="134"/>
    </row>
    <row r="95" spans="2:47" s="7" customFormat="1" ht="19.899999999999999" customHeight="1">
      <c r="B95" s="135"/>
      <c r="C95" s="136"/>
      <c r="D95" s="105" t="s">
        <v>127</v>
      </c>
      <c r="E95" s="136"/>
      <c r="F95" s="136"/>
      <c r="G95" s="136"/>
      <c r="H95" s="136"/>
      <c r="I95" s="136"/>
      <c r="J95" s="136"/>
      <c r="K95" s="136"/>
      <c r="L95" s="136"/>
      <c r="M95" s="136"/>
      <c r="N95" s="191">
        <f>N172</f>
        <v>0</v>
      </c>
      <c r="O95" s="260"/>
      <c r="P95" s="260"/>
      <c r="Q95" s="260"/>
      <c r="R95" s="137"/>
      <c r="T95" s="138"/>
      <c r="U95" s="138"/>
    </row>
    <row r="96" spans="2:47" s="7" customFormat="1" ht="19.899999999999999" customHeight="1">
      <c r="B96" s="135"/>
      <c r="C96" s="136"/>
      <c r="D96" s="105" t="s">
        <v>128</v>
      </c>
      <c r="E96" s="136"/>
      <c r="F96" s="136"/>
      <c r="G96" s="136"/>
      <c r="H96" s="136"/>
      <c r="I96" s="136"/>
      <c r="J96" s="136"/>
      <c r="K96" s="136"/>
      <c r="L96" s="136"/>
      <c r="M96" s="136"/>
      <c r="N96" s="191">
        <f>N177</f>
        <v>0</v>
      </c>
      <c r="O96" s="260"/>
      <c r="P96" s="260"/>
      <c r="Q96" s="260"/>
      <c r="R96" s="137"/>
      <c r="T96" s="138"/>
      <c r="U96" s="138"/>
    </row>
    <row r="97" spans="2:65" s="7" customFormat="1" ht="19.899999999999999" customHeight="1">
      <c r="B97" s="135"/>
      <c r="C97" s="136"/>
      <c r="D97" s="105" t="s">
        <v>129</v>
      </c>
      <c r="E97" s="136"/>
      <c r="F97" s="136"/>
      <c r="G97" s="136"/>
      <c r="H97" s="136"/>
      <c r="I97" s="136"/>
      <c r="J97" s="136"/>
      <c r="K97" s="136"/>
      <c r="L97" s="136"/>
      <c r="M97" s="136"/>
      <c r="N97" s="191">
        <f>N188</f>
        <v>0</v>
      </c>
      <c r="O97" s="260"/>
      <c r="P97" s="260"/>
      <c r="Q97" s="260"/>
      <c r="R97" s="137"/>
      <c r="T97" s="138"/>
      <c r="U97" s="138"/>
    </row>
    <row r="98" spans="2:65" s="7" customFormat="1" ht="19.899999999999999" customHeight="1">
      <c r="B98" s="135"/>
      <c r="C98" s="136"/>
      <c r="D98" s="105" t="s">
        <v>130</v>
      </c>
      <c r="E98" s="136"/>
      <c r="F98" s="136"/>
      <c r="G98" s="136"/>
      <c r="H98" s="136"/>
      <c r="I98" s="136"/>
      <c r="J98" s="136"/>
      <c r="K98" s="136"/>
      <c r="L98" s="136"/>
      <c r="M98" s="136"/>
      <c r="N98" s="191">
        <f>N195</f>
        <v>0</v>
      </c>
      <c r="O98" s="260"/>
      <c r="P98" s="260"/>
      <c r="Q98" s="260"/>
      <c r="R98" s="137"/>
      <c r="T98" s="138"/>
      <c r="U98" s="138"/>
    </row>
    <row r="99" spans="2:65" s="7" customFormat="1" ht="19.899999999999999" customHeight="1">
      <c r="B99" s="135"/>
      <c r="C99" s="136"/>
      <c r="D99" s="105" t="s">
        <v>131</v>
      </c>
      <c r="E99" s="136"/>
      <c r="F99" s="136"/>
      <c r="G99" s="136"/>
      <c r="H99" s="136"/>
      <c r="I99" s="136"/>
      <c r="J99" s="136"/>
      <c r="K99" s="136"/>
      <c r="L99" s="136"/>
      <c r="M99" s="136"/>
      <c r="N99" s="191">
        <f>N225</f>
        <v>0</v>
      </c>
      <c r="O99" s="260"/>
      <c r="P99" s="260"/>
      <c r="Q99" s="260"/>
      <c r="R99" s="137"/>
      <c r="T99" s="138"/>
      <c r="U99" s="138"/>
    </row>
    <row r="100" spans="2:65" s="7" customFormat="1" ht="19.899999999999999" customHeight="1">
      <c r="B100" s="135"/>
      <c r="C100" s="136"/>
      <c r="D100" s="105" t="s">
        <v>132</v>
      </c>
      <c r="E100" s="136"/>
      <c r="F100" s="136"/>
      <c r="G100" s="136"/>
      <c r="H100" s="136"/>
      <c r="I100" s="136"/>
      <c r="J100" s="136"/>
      <c r="K100" s="136"/>
      <c r="L100" s="136"/>
      <c r="M100" s="136"/>
      <c r="N100" s="191">
        <f>N231</f>
        <v>0</v>
      </c>
      <c r="O100" s="260"/>
      <c r="P100" s="260"/>
      <c r="Q100" s="260"/>
      <c r="R100" s="137"/>
      <c r="T100" s="138"/>
      <c r="U100" s="138"/>
    </row>
    <row r="101" spans="2:65" s="7" customFormat="1" ht="19.899999999999999" customHeight="1">
      <c r="B101" s="135"/>
      <c r="C101" s="136"/>
      <c r="D101" s="105" t="s">
        <v>133</v>
      </c>
      <c r="E101" s="136"/>
      <c r="F101" s="136"/>
      <c r="G101" s="136"/>
      <c r="H101" s="136"/>
      <c r="I101" s="136"/>
      <c r="J101" s="136"/>
      <c r="K101" s="136"/>
      <c r="L101" s="136"/>
      <c r="M101" s="136"/>
      <c r="N101" s="191">
        <f>N235</f>
        <v>0</v>
      </c>
      <c r="O101" s="260"/>
      <c r="P101" s="260"/>
      <c r="Q101" s="260"/>
      <c r="R101" s="137"/>
      <c r="T101" s="138"/>
      <c r="U101" s="138"/>
    </row>
    <row r="102" spans="2:65" s="7" customFormat="1" ht="19.899999999999999" customHeight="1">
      <c r="B102" s="135"/>
      <c r="C102" s="136"/>
      <c r="D102" s="105" t="s">
        <v>134</v>
      </c>
      <c r="E102" s="136"/>
      <c r="F102" s="136"/>
      <c r="G102" s="136"/>
      <c r="H102" s="136"/>
      <c r="I102" s="136"/>
      <c r="J102" s="136"/>
      <c r="K102" s="136"/>
      <c r="L102" s="136"/>
      <c r="M102" s="136"/>
      <c r="N102" s="191">
        <f>N249</f>
        <v>0</v>
      </c>
      <c r="O102" s="260"/>
      <c r="P102" s="260"/>
      <c r="Q102" s="260"/>
      <c r="R102" s="137"/>
      <c r="T102" s="138"/>
      <c r="U102" s="138"/>
    </row>
    <row r="103" spans="2:65" s="7" customFormat="1" ht="19.899999999999999" customHeight="1">
      <c r="B103" s="135"/>
      <c r="C103" s="136"/>
      <c r="D103" s="105" t="s">
        <v>135</v>
      </c>
      <c r="E103" s="136"/>
      <c r="F103" s="136"/>
      <c r="G103" s="136"/>
      <c r="H103" s="136"/>
      <c r="I103" s="136"/>
      <c r="J103" s="136"/>
      <c r="K103" s="136"/>
      <c r="L103" s="136"/>
      <c r="M103" s="136"/>
      <c r="N103" s="191">
        <f>N254</f>
        <v>0</v>
      </c>
      <c r="O103" s="260"/>
      <c r="P103" s="260"/>
      <c r="Q103" s="260"/>
      <c r="R103" s="137"/>
      <c r="T103" s="138"/>
      <c r="U103" s="138"/>
    </row>
    <row r="104" spans="2:65" s="6" customFormat="1" ht="21.75" customHeight="1">
      <c r="B104" s="130"/>
      <c r="C104" s="131"/>
      <c r="D104" s="132" t="s">
        <v>136</v>
      </c>
      <c r="E104" s="131"/>
      <c r="F104" s="131"/>
      <c r="G104" s="131"/>
      <c r="H104" s="131"/>
      <c r="I104" s="131"/>
      <c r="J104" s="131"/>
      <c r="K104" s="131"/>
      <c r="L104" s="131"/>
      <c r="M104" s="131"/>
      <c r="N104" s="238">
        <f>N265</f>
        <v>0</v>
      </c>
      <c r="O104" s="261"/>
      <c r="P104" s="261"/>
      <c r="Q104" s="261"/>
      <c r="R104" s="133"/>
      <c r="T104" s="134"/>
      <c r="U104" s="134"/>
    </row>
    <row r="105" spans="2:65" s="1" customFormat="1" ht="21.75" customHeight="1">
      <c r="B105" s="34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6"/>
      <c r="T105" s="128"/>
      <c r="U105" s="128"/>
    </row>
    <row r="106" spans="2:65" s="1" customFormat="1" ht="29.25" customHeight="1">
      <c r="B106" s="34"/>
      <c r="C106" s="129" t="s">
        <v>137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262">
        <f>ROUND(N107+N108+N109+N110+N111+N112,2)</f>
        <v>0</v>
      </c>
      <c r="O106" s="263"/>
      <c r="P106" s="263"/>
      <c r="Q106" s="263"/>
      <c r="R106" s="36"/>
      <c r="T106" s="139"/>
      <c r="U106" s="140" t="s">
        <v>41</v>
      </c>
    </row>
    <row r="107" spans="2:65" s="1" customFormat="1" ht="18" customHeight="1">
      <c r="B107" s="34"/>
      <c r="C107" s="35"/>
      <c r="D107" s="188" t="s">
        <v>138</v>
      </c>
      <c r="E107" s="189"/>
      <c r="F107" s="189"/>
      <c r="G107" s="189"/>
      <c r="H107" s="189"/>
      <c r="I107" s="35"/>
      <c r="J107" s="35"/>
      <c r="K107" s="35"/>
      <c r="L107" s="35"/>
      <c r="M107" s="35"/>
      <c r="N107" s="190">
        <f>ROUND(N88*T107,2)</f>
        <v>0</v>
      </c>
      <c r="O107" s="191"/>
      <c r="P107" s="191"/>
      <c r="Q107" s="191"/>
      <c r="R107" s="36"/>
      <c r="S107" s="141"/>
      <c r="T107" s="142"/>
      <c r="U107" s="143" t="s">
        <v>44</v>
      </c>
      <c r="V107" s="144"/>
      <c r="W107" s="144"/>
      <c r="X107" s="144"/>
      <c r="Y107" s="144"/>
      <c r="Z107" s="144"/>
      <c r="AA107" s="144"/>
      <c r="AB107" s="144"/>
      <c r="AC107" s="144"/>
      <c r="AD107" s="144"/>
      <c r="AE107" s="144"/>
      <c r="AF107" s="144"/>
      <c r="AG107" s="144"/>
      <c r="AH107" s="144"/>
      <c r="AI107" s="144"/>
      <c r="AJ107" s="144"/>
      <c r="AK107" s="144"/>
      <c r="AL107" s="144"/>
      <c r="AM107" s="144"/>
      <c r="AN107" s="144"/>
      <c r="AO107" s="144"/>
      <c r="AP107" s="144"/>
      <c r="AQ107" s="144"/>
      <c r="AR107" s="144"/>
      <c r="AS107" s="144"/>
      <c r="AT107" s="144"/>
      <c r="AU107" s="144"/>
      <c r="AV107" s="144"/>
      <c r="AW107" s="144"/>
      <c r="AX107" s="144"/>
      <c r="AY107" s="145" t="s">
        <v>139</v>
      </c>
      <c r="AZ107" s="144"/>
      <c r="BA107" s="144"/>
      <c r="BB107" s="144"/>
      <c r="BC107" s="144"/>
      <c r="BD107" s="144"/>
      <c r="BE107" s="146">
        <f t="shared" ref="BE107:BE112" si="0">IF(U107="základná",N107,0)</f>
        <v>0</v>
      </c>
      <c r="BF107" s="146">
        <f t="shared" ref="BF107:BF112" si="1">IF(U107="znížená",N107,0)</f>
        <v>0</v>
      </c>
      <c r="BG107" s="146">
        <f t="shared" ref="BG107:BG112" si="2">IF(U107="zákl. prenesená",N107,0)</f>
        <v>0</v>
      </c>
      <c r="BH107" s="146">
        <f t="shared" ref="BH107:BH112" si="3">IF(U107="zníž. prenesená",N107,0)</f>
        <v>0</v>
      </c>
      <c r="BI107" s="146">
        <f t="shared" ref="BI107:BI112" si="4">IF(U107="nulová",N107,0)</f>
        <v>0</v>
      </c>
      <c r="BJ107" s="145" t="s">
        <v>86</v>
      </c>
      <c r="BK107" s="144"/>
      <c r="BL107" s="144"/>
      <c r="BM107" s="144"/>
    </row>
    <row r="108" spans="2:65" s="1" customFormat="1" ht="18" customHeight="1">
      <c r="B108" s="34"/>
      <c r="C108" s="35"/>
      <c r="D108" s="188" t="s">
        <v>140</v>
      </c>
      <c r="E108" s="189"/>
      <c r="F108" s="189"/>
      <c r="G108" s="189"/>
      <c r="H108" s="189"/>
      <c r="I108" s="35"/>
      <c r="J108" s="35"/>
      <c r="K108" s="35"/>
      <c r="L108" s="35"/>
      <c r="M108" s="35"/>
      <c r="N108" s="190">
        <f>ROUND(N88*T108,2)</f>
        <v>0</v>
      </c>
      <c r="O108" s="191"/>
      <c r="P108" s="191"/>
      <c r="Q108" s="191"/>
      <c r="R108" s="36"/>
      <c r="S108" s="141"/>
      <c r="T108" s="142"/>
      <c r="U108" s="143" t="s">
        <v>44</v>
      </c>
      <c r="V108" s="144"/>
      <c r="W108" s="144"/>
      <c r="X108" s="144"/>
      <c r="Y108" s="144"/>
      <c r="Z108" s="144"/>
      <c r="AA108" s="144"/>
      <c r="AB108" s="144"/>
      <c r="AC108" s="144"/>
      <c r="AD108" s="144"/>
      <c r="AE108" s="144"/>
      <c r="AF108" s="144"/>
      <c r="AG108" s="144"/>
      <c r="AH108" s="144"/>
      <c r="AI108" s="144"/>
      <c r="AJ108" s="144"/>
      <c r="AK108" s="144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44"/>
      <c r="AW108" s="144"/>
      <c r="AX108" s="144"/>
      <c r="AY108" s="145" t="s">
        <v>139</v>
      </c>
      <c r="AZ108" s="144"/>
      <c r="BA108" s="144"/>
      <c r="BB108" s="144"/>
      <c r="BC108" s="144"/>
      <c r="BD108" s="144"/>
      <c r="BE108" s="146">
        <f t="shared" si="0"/>
        <v>0</v>
      </c>
      <c r="BF108" s="146">
        <f t="shared" si="1"/>
        <v>0</v>
      </c>
      <c r="BG108" s="146">
        <f t="shared" si="2"/>
        <v>0</v>
      </c>
      <c r="BH108" s="146">
        <f t="shared" si="3"/>
        <v>0</v>
      </c>
      <c r="BI108" s="146">
        <f t="shared" si="4"/>
        <v>0</v>
      </c>
      <c r="BJ108" s="145" t="s">
        <v>86</v>
      </c>
      <c r="BK108" s="144"/>
      <c r="BL108" s="144"/>
      <c r="BM108" s="144"/>
    </row>
    <row r="109" spans="2:65" s="1" customFormat="1" ht="18" customHeight="1">
      <c r="B109" s="34"/>
      <c r="C109" s="35"/>
      <c r="D109" s="188" t="s">
        <v>141</v>
      </c>
      <c r="E109" s="189"/>
      <c r="F109" s="189"/>
      <c r="G109" s="189"/>
      <c r="H109" s="189"/>
      <c r="I109" s="35"/>
      <c r="J109" s="35"/>
      <c r="K109" s="35"/>
      <c r="L109" s="35"/>
      <c r="M109" s="35"/>
      <c r="N109" s="190">
        <f>ROUND(N88*T109,2)</f>
        <v>0</v>
      </c>
      <c r="O109" s="191"/>
      <c r="P109" s="191"/>
      <c r="Q109" s="191"/>
      <c r="R109" s="36"/>
      <c r="S109" s="141"/>
      <c r="T109" s="142"/>
      <c r="U109" s="143" t="s">
        <v>44</v>
      </c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4"/>
      <c r="AP109" s="144"/>
      <c r="AQ109" s="144"/>
      <c r="AR109" s="144"/>
      <c r="AS109" s="144"/>
      <c r="AT109" s="144"/>
      <c r="AU109" s="144"/>
      <c r="AV109" s="144"/>
      <c r="AW109" s="144"/>
      <c r="AX109" s="144"/>
      <c r="AY109" s="145" t="s">
        <v>139</v>
      </c>
      <c r="AZ109" s="144"/>
      <c r="BA109" s="144"/>
      <c r="BB109" s="144"/>
      <c r="BC109" s="144"/>
      <c r="BD109" s="144"/>
      <c r="BE109" s="146">
        <f t="shared" si="0"/>
        <v>0</v>
      </c>
      <c r="BF109" s="146">
        <f t="shared" si="1"/>
        <v>0</v>
      </c>
      <c r="BG109" s="146">
        <f t="shared" si="2"/>
        <v>0</v>
      </c>
      <c r="BH109" s="146">
        <f t="shared" si="3"/>
        <v>0</v>
      </c>
      <c r="BI109" s="146">
        <f t="shared" si="4"/>
        <v>0</v>
      </c>
      <c r="BJ109" s="145" t="s">
        <v>86</v>
      </c>
      <c r="BK109" s="144"/>
      <c r="BL109" s="144"/>
      <c r="BM109" s="144"/>
    </row>
    <row r="110" spans="2:65" s="1" customFormat="1" ht="18" customHeight="1">
      <c r="B110" s="34"/>
      <c r="C110" s="35"/>
      <c r="D110" s="188" t="s">
        <v>142</v>
      </c>
      <c r="E110" s="189"/>
      <c r="F110" s="189"/>
      <c r="G110" s="189"/>
      <c r="H110" s="189"/>
      <c r="I110" s="35"/>
      <c r="J110" s="35"/>
      <c r="K110" s="35"/>
      <c r="L110" s="35"/>
      <c r="M110" s="35"/>
      <c r="N110" s="190">
        <f>ROUND(N88*T110,2)</f>
        <v>0</v>
      </c>
      <c r="O110" s="191"/>
      <c r="P110" s="191"/>
      <c r="Q110" s="191"/>
      <c r="R110" s="36"/>
      <c r="S110" s="141"/>
      <c r="T110" s="142"/>
      <c r="U110" s="143" t="s">
        <v>44</v>
      </c>
      <c r="V110" s="144"/>
      <c r="W110" s="144"/>
      <c r="X110" s="144"/>
      <c r="Y110" s="144"/>
      <c r="Z110" s="144"/>
      <c r="AA110" s="144"/>
      <c r="AB110" s="144"/>
      <c r="AC110" s="144"/>
      <c r="AD110" s="144"/>
      <c r="AE110" s="144"/>
      <c r="AF110" s="144"/>
      <c r="AG110" s="144"/>
      <c r="AH110" s="144"/>
      <c r="AI110" s="144"/>
      <c r="AJ110" s="144"/>
      <c r="AK110" s="144"/>
      <c r="AL110" s="144"/>
      <c r="AM110" s="144"/>
      <c r="AN110" s="144"/>
      <c r="AO110" s="144"/>
      <c r="AP110" s="144"/>
      <c r="AQ110" s="144"/>
      <c r="AR110" s="144"/>
      <c r="AS110" s="144"/>
      <c r="AT110" s="144"/>
      <c r="AU110" s="144"/>
      <c r="AV110" s="144"/>
      <c r="AW110" s="144"/>
      <c r="AX110" s="144"/>
      <c r="AY110" s="145" t="s">
        <v>139</v>
      </c>
      <c r="AZ110" s="144"/>
      <c r="BA110" s="144"/>
      <c r="BB110" s="144"/>
      <c r="BC110" s="144"/>
      <c r="BD110" s="144"/>
      <c r="BE110" s="146">
        <f t="shared" si="0"/>
        <v>0</v>
      </c>
      <c r="BF110" s="146">
        <f t="shared" si="1"/>
        <v>0</v>
      </c>
      <c r="BG110" s="146">
        <f t="shared" si="2"/>
        <v>0</v>
      </c>
      <c r="BH110" s="146">
        <f t="shared" si="3"/>
        <v>0</v>
      </c>
      <c r="BI110" s="146">
        <f t="shared" si="4"/>
        <v>0</v>
      </c>
      <c r="BJ110" s="145" t="s">
        <v>86</v>
      </c>
      <c r="BK110" s="144"/>
      <c r="BL110" s="144"/>
      <c r="BM110" s="144"/>
    </row>
    <row r="111" spans="2:65" s="1" customFormat="1" ht="18" customHeight="1">
      <c r="B111" s="34"/>
      <c r="C111" s="35"/>
      <c r="D111" s="188" t="s">
        <v>143</v>
      </c>
      <c r="E111" s="189"/>
      <c r="F111" s="189"/>
      <c r="G111" s="189"/>
      <c r="H111" s="189"/>
      <c r="I111" s="35"/>
      <c r="J111" s="35"/>
      <c r="K111" s="35"/>
      <c r="L111" s="35"/>
      <c r="M111" s="35"/>
      <c r="N111" s="190">
        <f>ROUND(N88*T111,2)</f>
        <v>0</v>
      </c>
      <c r="O111" s="191"/>
      <c r="P111" s="191"/>
      <c r="Q111" s="191"/>
      <c r="R111" s="36"/>
      <c r="S111" s="141"/>
      <c r="T111" s="142"/>
      <c r="U111" s="143" t="s">
        <v>44</v>
      </c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4"/>
      <c r="AP111" s="144"/>
      <c r="AQ111" s="144"/>
      <c r="AR111" s="144"/>
      <c r="AS111" s="144"/>
      <c r="AT111" s="144"/>
      <c r="AU111" s="144"/>
      <c r="AV111" s="144"/>
      <c r="AW111" s="144"/>
      <c r="AX111" s="144"/>
      <c r="AY111" s="145" t="s">
        <v>139</v>
      </c>
      <c r="AZ111" s="144"/>
      <c r="BA111" s="144"/>
      <c r="BB111" s="144"/>
      <c r="BC111" s="144"/>
      <c r="BD111" s="144"/>
      <c r="BE111" s="146">
        <f t="shared" si="0"/>
        <v>0</v>
      </c>
      <c r="BF111" s="146">
        <f t="shared" si="1"/>
        <v>0</v>
      </c>
      <c r="BG111" s="146">
        <f t="shared" si="2"/>
        <v>0</v>
      </c>
      <c r="BH111" s="146">
        <f t="shared" si="3"/>
        <v>0</v>
      </c>
      <c r="BI111" s="146">
        <f t="shared" si="4"/>
        <v>0</v>
      </c>
      <c r="BJ111" s="145" t="s">
        <v>86</v>
      </c>
      <c r="BK111" s="144"/>
      <c r="BL111" s="144"/>
      <c r="BM111" s="144"/>
    </row>
    <row r="112" spans="2:65" s="1" customFormat="1" ht="18" customHeight="1">
      <c r="B112" s="34"/>
      <c r="C112" s="35"/>
      <c r="D112" s="105" t="s">
        <v>144</v>
      </c>
      <c r="E112" s="35"/>
      <c r="F112" s="35"/>
      <c r="G112" s="35"/>
      <c r="H112" s="35"/>
      <c r="I112" s="35"/>
      <c r="J112" s="35"/>
      <c r="K112" s="35"/>
      <c r="L112" s="35"/>
      <c r="M112" s="35"/>
      <c r="N112" s="190">
        <f>ROUND(N88*T112,2)</f>
        <v>0</v>
      </c>
      <c r="O112" s="191"/>
      <c r="P112" s="191"/>
      <c r="Q112" s="191"/>
      <c r="R112" s="36"/>
      <c r="S112" s="141"/>
      <c r="T112" s="147"/>
      <c r="U112" s="148" t="s">
        <v>44</v>
      </c>
      <c r="V112" s="144"/>
      <c r="W112" s="144"/>
      <c r="X112" s="144"/>
      <c r="Y112" s="144"/>
      <c r="Z112" s="144"/>
      <c r="AA112" s="144"/>
      <c r="AB112" s="144"/>
      <c r="AC112" s="144"/>
      <c r="AD112" s="144"/>
      <c r="AE112" s="144"/>
      <c r="AF112" s="144"/>
      <c r="AG112" s="144"/>
      <c r="AH112" s="144"/>
      <c r="AI112" s="144"/>
      <c r="AJ112" s="144"/>
      <c r="AK112" s="144"/>
      <c r="AL112" s="144"/>
      <c r="AM112" s="144"/>
      <c r="AN112" s="144"/>
      <c r="AO112" s="144"/>
      <c r="AP112" s="144"/>
      <c r="AQ112" s="144"/>
      <c r="AR112" s="144"/>
      <c r="AS112" s="144"/>
      <c r="AT112" s="144"/>
      <c r="AU112" s="144"/>
      <c r="AV112" s="144"/>
      <c r="AW112" s="144"/>
      <c r="AX112" s="144"/>
      <c r="AY112" s="145" t="s">
        <v>145</v>
      </c>
      <c r="AZ112" s="144"/>
      <c r="BA112" s="144"/>
      <c r="BB112" s="144"/>
      <c r="BC112" s="144"/>
      <c r="BD112" s="144"/>
      <c r="BE112" s="146">
        <f t="shared" si="0"/>
        <v>0</v>
      </c>
      <c r="BF112" s="146">
        <f t="shared" si="1"/>
        <v>0</v>
      </c>
      <c r="BG112" s="146">
        <f t="shared" si="2"/>
        <v>0</v>
      </c>
      <c r="BH112" s="146">
        <f t="shared" si="3"/>
        <v>0</v>
      </c>
      <c r="BI112" s="146">
        <f t="shared" si="4"/>
        <v>0</v>
      </c>
      <c r="BJ112" s="145" t="s">
        <v>86</v>
      </c>
      <c r="BK112" s="144"/>
      <c r="BL112" s="144"/>
      <c r="BM112" s="144"/>
    </row>
    <row r="113" spans="2:21" s="1" customFormat="1"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6"/>
      <c r="T113" s="128"/>
      <c r="U113" s="128"/>
    </row>
    <row r="114" spans="2:21" s="1" customFormat="1" ht="29.25" customHeight="1">
      <c r="B114" s="34"/>
      <c r="C114" s="116" t="s">
        <v>106</v>
      </c>
      <c r="D114" s="117"/>
      <c r="E114" s="117"/>
      <c r="F114" s="117"/>
      <c r="G114" s="117"/>
      <c r="H114" s="117"/>
      <c r="I114" s="117"/>
      <c r="J114" s="117"/>
      <c r="K114" s="117"/>
      <c r="L114" s="185">
        <f>ROUND(SUM(N88+N106),2)</f>
        <v>0</v>
      </c>
      <c r="M114" s="185"/>
      <c r="N114" s="185"/>
      <c r="O114" s="185"/>
      <c r="P114" s="185"/>
      <c r="Q114" s="185"/>
      <c r="R114" s="36"/>
      <c r="T114" s="128"/>
      <c r="U114" s="128"/>
    </row>
    <row r="115" spans="2:21" s="1" customFormat="1" ht="6.95" customHeight="1">
      <c r="B115" s="58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60"/>
      <c r="T115" s="128"/>
      <c r="U115" s="128"/>
    </row>
    <row r="119" spans="2:21" s="1" customFormat="1" ht="6.95" customHeight="1">
      <c r="B119" s="61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3"/>
    </row>
    <row r="120" spans="2:21" s="1" customFormat="1" ht="36.950000000000003" customHeight="1">
      <c r="B120" s="34"/>
      <c r="C120" s="200" t="s">
        <v>146</v>
      </c>
      <c r="D120" s="253"/>
      <c r="E120" s="253"/>
      <c r="F120" s="253"/>
      <c r="G120" s="253"/>
      <c r="H120" s="253"/>
      <c r="I120" s="253"/>
      <c r="J120" s="253"/>
      <c r="K120" s="253"/>
      <c r="L120" s="253"/>
      <c r="M120" s="253"/>
      <c r="N120" s="253"/>
      <c r="O120" s="253"/>
      <c r="P120" s="253"/>
      <c r="Q120" s="253"/>
      <c r="R120" s="36"/>
    </row>
    <row r="121" spans="2:21" s="1" customFormat="1" ht="6.95" customHeight="1">
      <c r="B121" s="34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6"/>
    </row>
    <row r="122" spans="2:21" s="1" customFormat="1" ht="30" customHeight="1">
      <c r="B122" s="34"/>
      <c r="C122" s="29" t="s">
        <v>17</v>
      </c>
      <c r="D122" s="35"/>
      <c r="E122" s="35"/>
      <c r="F122" s="254" t="str">
        <f>F6</f>
        <v>Stavebné úpravy priestorov bloku B objektu UKF v NItre na Triede A. Hlinku 1, Nitra</v>
      </c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35"/>
      <c r="R122" s="36"/>
    </row>
    <row r="123" spans="2:21" s="1" customFormat="1" ht="36.950000000000003" customHeight="1">
      <c r="B123" s="34"/>
      <c r="C123" s="68" t="s">
        <v>113</v>
      </c>
      <c r="D123" s="35"/>
      <c r="E123" s="35"/>
      <c r="F123" s="202" t="str">
        <f>F7</f>
        <v>1 - Stavebné úpravy</v>
      </c>
      <c r="G123" s="253"/>
      <c r="H123" s="253"/>
      <c r="I123" s="253"/>
      <c r="J123" s="253"/>
      <c r="K123" s="253"/>
      <c r="L123" s="253"/>
      <c r="M123" s="253"/>
      <c r="N123" s="253"/>
      <c r="O123" s="253"/>
      <c r="P123" s="253"/>
      <c r="Q123" s="35"/>
      <c r="R123" s="36"/>
    </row>
    <row r="124" spans="2:21" s="1" customFormat="1" ht="6.95" customHeight="1">
      <c r="B124" s="34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6"/>
    </row>
    <row r="125" spans="2:21" s="1" customFormat="1" ht="18" customHeight="1">
      <c r="B125" s="34"/>
      <c r="C125" s="29" t="s">
        <v>22</v>
      </c>
      <c r="D125" s="35"/>
      <c r="E125" s="35"/>
      <c r="F125" s="27" t="str">
        <f>F9</f>
        <v xml:space="preserve"> </v>
      </c>
      <c r="G125" s="35"/>
      <c r="H125" s="35"/>
      <c r="I125" s="35"/>
      <c r="J125" s="35"/>
      <c r="K125" s="29" t="s">
        <v>24</v>
      </c>
      <c r="L125" s="35"/>
      <c r="M125" s="256" t="str">
        <f>IF(O9="","",O9)</f>
        <v>12. 2. 2018</v>
      </c>
      <c r="N125" s="256"/>
      <c r="O125" s="256"/>
      <c r="P125" s="256"/>
      <c r="Q125" s="35"/>
      <c r="R125" s="36"/>
    </row>
    <row r="126" spans="2:21" s="1" customFormat="1" ht="6.95" customHeight="1"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6"/>
    </row>
    <row r="127" spans="2:21" s="1" customFormat="1" ht="15">
      <c r="B127" s="34"/>
      <c r="C127" s="29" t="s">
        <v>26</v>
      </c>
      <c r="D127" s="35"/>
      <c r="E127" s="35"/>
      <c r="F127" s="27" t="str">
        <f>E12</f>
        <v>UKF v NItre, Trieda A. Hlinku 1, Nitra</v>
      </c>
      <c r="G127" s="35"/>
      <c r="H127" s="35"/>
      <c r="I127" s="35"/>
      <c r="J127" s="35"/>
      <c r="K127" s="29" t="s">
        <v>32</v>
      </c>
      <c r="L127" s="35"/>
      <c r="M127" s="222" t="str">
        <f>E18</f>
        <v xml:space="preserve">K2 ateliér s.r.o., Nitra </v>
      </c>
      <c r="N127" s="222"/>
      <c r="O127" s="222"/>
      <c r="P127" s="222"/>
      <c r="Q127" s="222"/>
      <c r="R127" s="36"/>
    </row>
    <row r="128" spans="2:21" s="1" customFormat="1" ht="14.45" customHeight="1">
      <c r="B128" s="34"/>
      <c r="C128" s="29" t="s">
        <v>30</v>
      </c>
      <c r="D128" s="35"/>
      <c r="E128" s="35"/>
      <c r="F128" s="27" t="str">
        <f>IF(E15="","",E15)</f>
        <v xml:space="preserve"> </v>
      </c>
      <c r="G128" s="35"/>
      <c r="H128" s="35"/>
      <c r="I128" s="35"/>
      <c r="J128" s="35"/>
      <c r="K128" s="29" t="s">
        <v>36</v>
      </c>
      <c r="L128" s="35"/>
      <c r="M128" s="222" t="str">
        <f>E21</f>
        <v xml:space="preserve"> </v>
      </c>
      <c r="N128" s="222"/>
      <c r="O128" s="222"/>
      <c r="P128" s="222"/>
      <c r="Q128" s="222"/>
      <c r="R128" s="36"/>
    </row>
    <row r="129" spans="2:65" s="1" customFormat="1" ht="10.35" customHeight="1">
      <c r="B129" s="34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6"/>
    </row>
    <row r="130" spans="2:65" s="8" customFormat="1" ht="29.25" customHeight="1">
      <c r="B130" s="149"/>
      <c r="C130" s="150" t="s">
        <v>147</v>
      </c>
      <c r="D130" s="151" t="s">
        <v>148</v>
      </c>
      <c r="E130" s="151" t="s">
        <v>59</v>
      </c>
      <c r="F130" s="257" t="s">
        <v>149</v>
      </c>
      <c r="G130" s="257"/>
      <c r="H130" s="257"/>
      <c r="I130" s="257"/>
      <c r="J130" s="151" t="s">
        <v>150</v>
      </c>
      <c r="K130" s="151" t="s">
        <v>151</v>
      </c>
      <c r="L130" s="258" t="s">
        <v>152</v>
      </c>
      <c r="M130" s="258"/>
      <c r="N130" s="257" t="s">
        <v>118</v>
      </c>
      <c r="O130" s="257"/>
      <c r="P130" s="257"/>
      <c r="Q130" s="259"/>
      <c r="R130" s="152"/>
      <c r="T130" s="79" t="s">
        <v>153</v>
      </c>
      <c r="U130" s="80" t="s">
        <v>41</v>
      </c>
      <c r="V130" s="80" t="s">
        <v>154</v>
      </c>
      <c r="W130" s="80" t="s">
        <v>155</v>
      </c>
      <c r="X130" s="80" t="s">
        <v>156</v>
      </c>
      <c r="Y130" s="80" t="s">
        <v>157</v>
      </c>
      <c r="Z130" s="80" t="s">
        <v>158</v>
      </c>
      <c r="AA130" s="81" t="s">
        <v>159</v>
      </c>
    </row>
    <row r="131" spans="2:65" s="1" customFormat="1" ht="29.25" customHeight="1">
      <c r="B131" s="34"/>
      <c r="C131" s="83" t="s">
        <v>115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236">
        <f>BK131</f>
        <v>0</v>
      </c>
      <c r="O131" s="237"/>
      <c r="P131" s="237"/>
      <c r="Q131" s="237"/>
      <c r="R131" s="36"/>
      <c r="T131" s="82"/>
      <c r="U131" s="50"/>
      <c r="V131" s="50"/>
      <c r="W131" s="153">
        <f>W132+W171+W265</f>
        <v>0</v>
      </c>
      <c r="X131" s="50"/>
      <c r="Y131" s="153">
        <f>Y132+Y171+Y265</f>
        <v>92.628614199999987</v>
      </c>
      <c r="Z131" s="50"/>
      <c r="AA131" s="154">
        <f>AA132+AA171+AA265</f>
        <v>230.04964480000001</v>
      </c>
      <c r="AT131" s="17" t="s">
        <v>76</v>
      </c>
      <c r="AU131" s="17" t="s">
        <v>120</v>
      </c>
      <c r="BK131" s="155">
        <f>BK132+BK171+BK265</f>
        <v>0</v>
      </c>
    </row>
    <row r="132" spans="2:65" s="9" customFormat="1" ht="37.35" customHeight="1">
      <c r="B132" s="156"/>
      <c r="C132" s="157"/>
      <c r="D132" s="158" t="s">
        <v>121</v>
      </c>
      <c r="E132" s="158"/>
      <c r="F132" s="158"/>
      <c r="G132" s="158"/>
      <c r="H132" s="158"/>
      <c r="I132" s="158"/>
      <c r="J132" s="158"/>
      <c r="K132" s="158"/>
      <c r="L132" s="158"/>
      <c r="M132" s="158"/>
      <c r="N132" s="238">
        <f>BK132</f>
        <v>0</v>
      </c>
      <c r="O132" s="239"/>
      <c r="P132" s="239"/>
      <c r="Q132" s="239"/>
      <c r="R132" s="159"/>
      <c r="T132" s="160"/>
      <c r="U132" s="157"/>
      <c r="V132" s="157"/>
      <c r="W132" s="161">
        <f>W133+W137+W154+W169</f>
        <v>0</v>
      </c>
      <c r="X132" s="157"/>
      <c r="Y132" s="161">
        <f>Y133+Y137+Y154+Y169</f>
        <v>67.669585999999995</v>
      </c>
      <c r="Z132" s="157"/>
      <c r="AA132" s="162">
        <f>AA133+AA137+AA154+AA169</f>
        <v>225.11826000000002</v>
      </c>
      <c r="AR132" s="163" t="s">
        <v>83</v>
      </c>
      <c r="AT132" s="164" t="s">
        <v>76</v>
      </c>
      <c r="AU132" s="164" t="s">
        <v>77</v>
      </c>
      <c r="AY132" s="163" t="s">
        <v>160</v>
      </c>
      <c r="BK132" s="165">
        <f>BK133+BK137+BK154+BK169</f>
        <v>0</v>
      </c>
    </row>
    <row r="133" spans="2:65" s="9" customFormat="1" ht="19.899999999999999" customHeight="1">
      <c r="B133" s="156"/>
      <c r="C133" s="157"/>
      <c r="D133" s="166" t="s">
        <v>122</v>
      </c>
      <c r="E133" s="166"/>
      <c r="F133" s="166"/>
      <c r="G133" s="166"/>
      <c r="H133" s="166"/>
      <c r="I133" s="166"/>
      <c r="J133" s="166"/>
      <c r="K133" s="166"/>
      <c r="L133" s="166"/>
      <c r="M133" s="166"/>
      <c r="N133" s="240">
        <f>BK133</f>
        <v>0</v>
      </c>
      <c r="O133" s="241"/>
      <c r="P133" s="241"/>
      <c r="Q133" s="241"/>
      <c r="R133" s="159"/>
      <c r="T133" s="160"/>
      <c r="U133" s="157"/>
      <c r="V133" s="157"/>
      <c r="W133" s="161">
        <f>SUM(W134:W136)</f>
        <v>0</v>
      </c>
      <c r="X133" s="157"/>
      <c r="Y133" s="161">
        <f>SUM(Y134:Y136)</f>
        <v>9.0212000000000003</v>
      </c>
      <c r="Z133" s="157"/>
      <c r="AA133" s="162">
        <f>SUM(AA134:AA136)</f>
        <v>0</v>
      </c>
      <c r="AR133" s="163" t="s">
        <v>83</v>
      </c>
      <c r="AT133" s="164" t="s">
        <v>76</v>
      </c>
      <c r="AU133" s="164" t="s">
        <v>83</v>
      </c>
      <c r="AY133" s="163" t="s">
        <v>160</v>
      </c>
      <c r="BK133" s="165">
        <f>SUM(BK134:BK136)</f>
        <v>0</v>
      </c>
    </row>
    <row r="134" spans="2:65" s="1" customFormat="1" ht="31.5" customHeight="1">
      <c r="B134" s="34"/>
      <c r="C134" s="167" t="s">
        <v>83</v>
      </c>
      <c r="D134" s="167" t="s">
        <v>161</v>
      </c>
      <c r="E134" s="168" t="s">
        <v>162</v>
      </c>
      <c r="F134" s="247" t="s">
        <v>163</v>
      </c>
      <c r="G134" s="247"/>
      <c r="H134" s="247"/>
      <c r="I134" s="247"/>
      <c r="J134" s="169" t="s">
        <v>164</v>
      </c>
      <c r="K134" s="170">
        <v>32</v>
      </c>
      <c r="L134" s="245">
        <v>0</v>
      </c>
      <c r="M134" s="248"/>
      <c r="N134" s="246">
        <f>ROUND(L134*K134,3)</f>
        <v>0</v>
      </c>
      <c r="O134" s="246"/>
      <c r="P134" s="246"/>
      <c r="Q134" s="246"/>
      <c r="R134" s="36"/>
      <c r="T134" s="172" t="s">
        <v>20</v>
      </c>
      <c r="U134" s="43" t="s">
        <v>44</v>
      </c>
      <c r="V134" s="35"/>
      <c r="W134" s="173">
        <f>V134*K134</f>
        <v>0</v>
      </c>
      <c r="X134" s="173">
        <v>4.8840000000000001E-2</v>
      </c>
      <c r="Y134" s="173">
        <f>X134*K134</f>
        <v>1.56288</v>
      </c>
      <c r="Z134" s="173">
        <v>0</v>
      </c>
      <c r="AA134" s="174">
        <f>Z134*K134</f>
        <v>0</v>
      </c>
      <c r="AR134" s="17" t="s">
        <v>92</v>
      </c>
      <c r="AT134" s="17" t="s">
        <v>161</v>
      </c>
      <c r="AU134" s="17" t="s">
        <v>86</v>
      </c>
      <c r="AY134" s="17" t="s">
        <v>160</v>
      </c>
      <c r="BE134" s="109">
        <f>IF(U134="základná",N134,0)</f>
        <v>0</v>
      </c>
      <c r="BF134" s="109">
        <f>IF(U134="znížená",N134,0)</f>
        <v>0</v>
      </c>
      <c r="BG134" s="109">
        <f>IF(U134="zákl. prenesená",N134,0)</f>
        <v>0</v>
      </c>
      <c r="BH134" s="109">
        <f>IF(U134="zníž. prenesená",N134,0)</f>
        <v>0</v>
      </c>
      <c r="BI134" s="109">
        <f>IF(U134="nulová",N134,0)</f>
        <v>0</v>
      </c>
      <c r="BJ134" s="17" t="s">
        <v>86</v>
      </c>
      <c r="BK134" s="175">
        <f>ROUND(L134*K134,3)</f>
        <v>0</v>
      </c>
      <c r="BL134" s="17" t="s">
        <v>92</v>
      </c>
      <c r="BM134" s="17" t="s">
        <v>165</v>
      </c>
    </row>
    <row r="135" spans="2:65" s="1" customFormat="1" ht="31.5" customHeight="1">
      <c r="B135" s="34"/>
      <c r="C135" s="167" t="s">
        <v>86</v>
      </c>
      <c r="D135" s="167" t="s">
        <v>161</v>
      </c>
      <c r="E135" s="168" t="s">
        <v>166</v>
      </c>
      <c r="F135" s="247" t="s">
        <v>167</v>
      </c>
      <c r="G135" s="247"/>
      <c r="H135" s="247"/>
      <c r="I135" s="247"/>
      <c r="J135" s="169" t="s">
        <v>168</v>
      </c>
      <c r="K135" s="170">
        <v>20</v>
      </c>
      <c r="L135" s="245">
        <v>0</v>
      </c>
      <c r="M135" s="248"/>
      <c r="N135" s="246">
        <f>ROUND(L135*K135,3)</f>
        <v>0</v>
      </c>
      <c r="O135" s="246"/>
      <c r="P135" s="246"/>
      <c r="Q135" s="246"/>
      <c r="R135" s="36"/>
      <c r="T135" s="172" t="s">
        <v>20</v>
      </c>
      <c r="U135" s="43" t="s">
        <v>44</v>
      </c>
      <c r="V135" s="35"/>
      <c r="W135" s="173">
        <f>V135*K135</f>
        <v>0</v>
      </c>
      <c r="X135" s="173">
        <v>0.13161999999999999</v>
      </c>
      <c r="Y135" s="173">
        <f>X135*K135</f>
        <v>2.6323999999999996</v>
      </c>
      <c r="Z135" s="173">
        <v>0</v>
      </c>
      <c r="AA135" s="174">
        <f>Z135*K135</f>
        <v>0</v>
      </c>
      <c r="AR135" s="17" t="s">
        <v>92</v>
      </c>
      <c r="AT135" s="17" t="s">
        <v>161</v>
      </c>
      <c r="AU135" s="17" t="s">
        <v>86</v>
      </c>
      <c r="AY135" s="17" t="s">
        <v>160</v>
      </c>
      <c r="BE135" s="109">
        <f>IF(U135="základná",N135,0)</f>
        <v>0</v>
      </c>
      <c r="BF135" s="109">
        <f>IF(U135="znížená",N135,0)</f>
        <v>0</v>
      </c>
      <c r="BG135" s="109">
        <f>IF(U135="zákl. prenesená",N135,0)</f>
        <v>0</v>
      </c>
      <c r="BH135" s="109">
        <f>IF(U135="zníž. prenesená",N135,0)</f>
        <v>0</v>
      </c>
      <c r="BI135" s="109">
        <f>IF(U135="nulová",N135,0)</f>
        <v>0</v>
      </c>
      <c r="BJ135" s="17" t="s">
        <v>86</v>
      </c>
      <c r="BK135" s="175">
        <f>ROUND(L135*K135,3)</f>
        <v>0</v>
      </c>
      <c r="BL135" s="17" t="s">
        <v>92</v>
      </c>
      <c r="BM135" s="17" t="s">
        <v>169</v>
      </c>
    </row>
    <row r="136" spans="2:65" s="1" customFormat="1" ht="31.5" customHeight="1">
      <c r="B136" s="34"/>
      <c r="C136" s="167" t="s">
        <v>89</v>
      </c>
      <c r="D136" s="167" t="s">
        <v>161</v>
      </c>
      <c r="E136" s="168" t="s">
        <v>170</v>
      </c>
      <c r="F136" s="247" t="s">
        <v>171</v>
      </c>
      <c r="G136" s="247"/>
      <c r="H136" s="247"/>
      <c r="I136" s="247"/>
      <c r="J136" s="169" t="s">
        <v>168</v>
      </c>
      <c r="K136" s="170">
        <v>17.600000000000001</v>
      </c>
      <c r="L136" s="245">
        <v>0</v>
      </c>
      <c r="M136" s="248"/>
      <c r="N136" s="246">
        <f>ROUND(L136*K136,3)</f>
        <v>0</v>
      </c>
      <c r="O136" s="246"/>
      <c r="P136" s="246"/>
      <c r="Q136" s="246"/>
      <c r="R136" s="36"/>
      <c r="T136" s="172" t="s">
        <v>20</v>
      </c>
      <c r="U136" s="43" t="s">
        <v>44</v>
      </c>
      <c r="V136" s="35"/>
      <c r="W136" s="173">
        <f>V136*K136</f>
        <v>0</v>
      </c>
      <c r="X136" s="173">
        <v>0.2742</v>
      </c>
      <c r="Y136" s="173">
        <f>X136*K136</f>
        <v>4.82592</v>
      </c>
      <c r="Z136" s="173">
        <v>0</v>
      </c>
      <c r="AA136" s="174">
        <f>Z136*K136</f>
        <v>0</v>
      </c>
      <c r="AR136" s="17" t="s">
        <v>92</v>
      </c>
      <c r="AT136" s="17" t="s">
        <v>161</v>
      </c>
      <c r="AU136" s="17" t="s">
        <v>86</v>
      </c>
      <c r="AY136" s="17" t="s">
        <v>160</v>
      </c>
      <c r="BE136" s="109">
        <f>IF(U136="základná",N136,0)</f>
        <v>0</v>
      </c>
      <c r="BF136" s="109">
        <f>IF(U136="znížená",N136,0)</f>
        <v>0</v>
      </c>
      <c r="BG136" s="109">
        <f>IF(U136="zákl. prenesená",N136,0)</f>
        <v>0</v>
      </c>
      <c r="BH136" s="109">
        <f>IF(U136="zníž. prenesená",N136,0)</f>
        <v>0</v>
      </c>
      <c r="BI136" s="109">
        <f>IF(U136="nulová",N136,0)</f>
        <v>0</v>
      </c>
      <c r="BJ136" s="17" t="s">
        <v>86</v>
      </c>
      <c r="BK136" s="175">
        <f>ROUND(L136*K136,3)</f>
        <v>0</v>
      </c>
      <c r="BL136" s="17" t="s">
        <v>92</v>
      </c>
      <c r="BM136" s="17" t="s">
        <v>172</v>
      </c>
    </row>
    <row r="137" spans="2:65" s="9" customFormat="1" ht="29.85" customHeight="1">
      <c r="B137" s="156"/>
      <c r="C137" s="157"/>
      <c r="D137" s="166" t="s">
        <v>123</v>
      </c>
      <c r="E137" s="166"/>
      <c r="F137" s="166"/>
      <c r="G137" s="166"/>
      <c r="H137" s="166"/>
      <c r="I137" s="166"/>
      <c r="J137" s="166"/>
      <c r="K137" s="166"/>
      <c r="L137" s="166"/>
      <c r="M137" s="166"/>
      <c r="N137" s="231">
        <f>BK137</f>
        <v>0</v>
      </c>
      <c r="O137" s="232"/>
      <c r="P137" s="232"/>
      <c r="Q137" s="232"/>
      <c r="R137" s="159"/>
      <c r="T137" s="160"/>
      <c r="U137" s="157"/>
      <c r="V137" s="157"/>
      <c r="W137" s="161">
        <f>SUM(W138:W153)</f>
        <v>0</v>
      </c>
      <c r="X137" s="157"/>
      <c r="Y137" s="161">
        <f>SUM(Y138:Y153)</f>
        <v>55.88496</v>
      </c>
      <c r="Z137" s="157"/>
      <c r="AA137" s="162">
        <f>SUM(AA138:AA153)</f>
        <v>178.554</v>
      </c>
      <c r="AR137" s="163" t="s">
        <v>83</v>
      </c>
      <c r="AT137" s="164" t="s">
        <v>76</v>
      </c>
      <c r="AU137" s="164" t="s">
        <v>83</v>
      </c>
      <c r="AY137" s="163" t="s">
        <v>160</v>
      </c>
      <c r="BK137" s="165">
        <f>SUM(BK138:BK153)</f>
        <v>0</v>
      </c>
    </row>
    <row r="138" spans="2:65" s="1" customFormat="1" ht="31.5" customHeight="1">
      <c r="B138" s="34"/>
      <c r="C138" s="167" t="s">
        <v>92</v>
      </c>
      <c r="D138" s="167" t="s">
        <v>161</v>
      </c>
      <c r="E138" s="168" t="s">
        <v>173</v>
      </c>
      <c r="F138" s="247" t="s">
        <v>174</v>
      </c>
      <c r="G138" s="247"/>
      <c r="H138" s="247"/>
      <c r="I138" s="247"/>
      <c r="J138" s="169" t="s">
        <v>175</v>
      </c>
      <c r="K138" s="170">
        <v>200</v>
      </c>
      <c r="L138" s="245">
        <v>0</v>
      </c>
      <c r="M138" s="248"/>
      <c r="N138" s="246">
        <f t="shared" ref="N138:N153" si="5">ROUND(L138*K138,3)</f>
        <v>0</v>
      </c>
      <c r="O138" s="246"/>
      <c r="P138" s="246"/>
      <c r="Q138" s="246"/>
      <c r="R138" s="36"/>
      <c r="T138" s="172" t="s">
        <v>20</v>
      </c>
      <c r="U138" s="43" t="s">
        <v>44</v>
      </c>
      <c r="V138" s="35"/>
      <c r="W138" s="173">
        <f t="shared" ref="W138:W153" si="6">V138*K138</f>
        <v>0</v>
      </c>
      <c r="X138" s="173">
        <v>2.8E-3</v>
      </c>
      <c r="Y138" s="173">
        <f t="shared" ref="Y138:Y153" si="7">X138*K138</f>
        <v>0.55999999999999994</v>
      </c>
      <c r="Z138" s="173">
        <v>0</v>
      </c>
      <c r="AA138" s="174">
        <f t="shared" ref="AA138:AA153" si="8">Z138*K138</f>
        <v>0</v>
      </c>
      <c r="AR138" s="17" t="s">
        <v>92</v>
      </c>
      <c r="AT138" s="17" t="s">
        <v>161</v>
      </c>
      <c r="AU138" s="17" t="s">
        <v>86</v>
      </c>
      <c r="AY138" s="17" t="s">
        <v>160</v>
      </c>
      <c r="BE138" s="109">
        <f t="shared" ref="BE138:BE153" si="9">IF(U138="základná",N138,0)</f>
        <v>0</v>
      </c>
      <c r="BF138" s="109">
        <f t="shared" ref="BF138:BF153" si="10">IF(U138="znížená",N138,0)</f>
        <v>0</v>
      </c>
      <c r="BG138" s="109">
        <f t="shared" ref="BG138:BG153" si="11">IF(U138="zákl. prenesená",N138,0)</f>
        <v>0</v>
      </c>
      <c r="BH138" s="109">
        <f t="shared" ref="BH138:BH153" si="12">IF(U138="zníž. prenesená",N138,0)</f>
        <v>0</v>
      </c>
      <c r="BI138" s="109">
        <f t="shared" ref="BI138:BI153" si="13">IF(U138="nulová",N138,0)</f>
        <v>0</v>
      </c>
      <c r="BJ138" s="17" t="s">
        <v>86</v>
      </c>
      <c r="BK138" s="175">
        <f t="shared" ref="BK138:BK153" si="14">ROUND(L138*K138,3)</f>
        <v>0</v>
      </c>
      <c r="BL138" s="17" t="s">
        <v>92</v>
      </c>
      <c r="BM138" s="17" t="s">
        <v>176</v>
      </c>
    </row>
    <row r="139" spans="2:65" s="1" customFormat="1" ht="31.5" customHeight="1">
      <c r="B139" s="34"/>
      <c r="C139" s="167" t="s">
        <v>95</v>
      </c>
      <c r="D139" s="167" t="s">
        <v>161</v>
      </c>
      <c r="E139" s="168" t="s">
        <v>177</v>
      </c>
      <c r="F139" s="247" t="s">
        <v>178</v>
      </c>
      <c r="G139" s="247"/>
      <c r="H139" s="247"/>
      <c r="I139" s="247"/>
      <c r="J139" s="169" t="s">
        <v>168</v>
      </c>
      <c r="K139" s="170">
        <v>40</v>
      </c>
      <c r="L139" s="245">
        <v>0</v>
      </c>
      <c r="M139" s="248"/>
      <c r="N139" s="246">
        <f t="shared" si="5"/>
        <v>0</v>
      </c>
      <c r="O139" s="246"/>
      <c r="P139" s="246"/>
      <c r="Q139" s="246"/>
      <c r="R139" s="36"/>
      <c r="T139" s="172" t="s">
        <v>20</v>
      </c>
      <c r="U139" s="43" t="s">
        <v>44</v>
      </c>
      <c r="V139" s="35"/>
      <c r="W139" s="173">
        <f t="shared" si="6"/>
        <v>0</v>
      </c>
      <c r="X139" s="173">
        <v>4.1599999999999996E-3</v>
      </c>
      <c r="Y139" s="173">
        <f t="shared" si="7"/>
        <v>0.16639999999999999</v>
      </c>
      <c r="Z139" s="173">
        <v>0</v>
      </c>
      <c r="AA139" s="174">
        <f t="shared" si="8"/>
        <v>0</v>
      </c>
      <c r="AR139" s="17" t="s">
        <v>92</v>
      </c>
      <c r="AT139" s="17" t="s">
        <v>161</v>
      </c>
      <c r="AU139" s="17" t="s">
        <v>86</v>
      </c>
      <c r="AY139" s="17" t="s">
        <v>160</v>
      </c>
      <c r="BE139" s="109">
        <f t="shared" si="9"/>
        <v>0</v>
      </c>
      <c r="BF139" s="109">
        <f t="shared" si="10"/>
        <v>0</v>
      </c>
      <c r="BG139" s="109">
        <f t="shared" si="11"/>
        <v>0</v>
      </c>
      <c r="BH139" s="109">
        <f t="shared" si="12"/>
        <v>0</v>
      </c>
      <c r="BI139" s="109">
        <f t="shared" si="13"/>
        <v>0</v>
      </c>
      <c r="BJ139" s="17" t="s">
        <v>86</v>
      </c>
      <c r="BK139" s="175">
        <f t="shared" si="14"/>
        <v>0</v>
      </c>
      <c r="BL139" s="17" t="s">
        <v>92</v>
      </c>
      <c r="BM139" s="17" t="s">
        <v>179</v>
      </c>
    </row>
    <row r="140" spans="2:65" s="1" customFormat="1" ht="44.25" customHeight="1">
      <c r="B140" s="34"/>
      <c r="C140" s="167" t="s">
        <v>180</v>
      </c>
      <c r="D140" s="167" t="s">
        <v>161</v>
      </c>
      <c r="E140" s="168" t="s">
        <v>181</v>
      </c>
      <c r="F140" s="247" t="s">
        <v>182</v>
      </c>
      <c r="G140" s="247"/>
      <c r="H140" s="247"/>
      <c r="I140" s="247"/>
      <c r="J140" s="169" t="s">
        <v>168</v>
      </c>
      <c r="K140" s="170">
        <v>688</v>
      </c>
      <c r="L140" s="245">
        <v>0</v>
      </c>
      <c r="M140" s="248"/>
      <c r="N140" s="246">
        <f t="shared" si="5"/>
        <v>0</v>
      </c>
      <c r="O140" s="246"/>
      <c r="P140" s="246"/>
      <c r="Q140" s="246"/>
      <c r="R140" s="36"/>
      <c r="T140" s="172" t="s">
        <v>20</v>
      </c>
      <c r="U140" s="43" t="s">
        <v>44</v>
      </c>
      <c r="V140" s="35"/>
      <c r="W140" s="173">
        <f t="shared" si="6"/>
        <v>0</v>
      </c>
      <c r="X140" s="173">
        <v>7.9020000000000007E-2</v>
      </c>
      <c r="Y140" s="173">
        <f t="shared" si="7"/>
        <v>54.365760000000002</v>
      </c>
      <c r="Z140" s="173">
        <v>0</v>
      </c>
      <c r="AA140" s="174">
        <f t="shared" si="8"/>
        <v>0</v>
      </c>
      <c r="AR140" s="17" t="s">
        <v>92</v>
      </c>
      <c r="AT140" s="17" t="s">
        <v>161</v>
      </c>
      <c r="AU140" s="17" t="s">
        <v>86</v>
      </c>
      <c r="AY140" s="17" t="s">
        <v>160</v>
      </c>
      <c r="BE140" s="109">
        <f t="shared" si="9"/>
        <v>0</v>
      </c>
      <c r="BF140" s="109">
        <f t="shared" si="10"/>
        <v>0</v>
      </c>
      <c r="BG140" s="109">
        <f t="shared" si="11"/>
        <v>0</v>
      </c>
      <c r="BH140" s="109">
        <f t="shared" si="12"/>
        <v>0</v>
      </c>
      <c r="BI140" s="109">
        <f t="shared" si="13"/>
        <v>0</v>
      </c>
      <c r="BJ140" s="17" t="s">
        <v>86</v>
      </c>
      <c r="BK140" s="175">
        <f t="shared" si="14"/>
        <v>0</v>
      </c>
      <c r="BL140" s="17" t="s">
        <v>92</v>
      </c>
      <c r="BM140" s="17" t="s">
        <v>183</v>
      </c>
    </row>
    <row r="141" spans="2:65" s="1" customFormat="1" ht="31.5" customHeight="1">
      <c r="B141" s="34"/>
      <c r="C141" s="167" t="s">
        <v>184</v>
      </c>
      <c r="D141" s="167" t="s">
        <v>161</v>
      </c>
      <c r="E141" s="168" t="s">
        <v>185</v>
      </c>
      <c r="F141" s="247" t="s">
        <v>186</v>
      </c>
      <c r="G141" s="247"/>
      <c r="H141" s="247"/>
      <c r="I141" s="247"/>
      <c r="J141" s="169" t="s">
        <v>164</v>
      </c>
      <c r="K141" s="170">
        <v>20</v>
      </c>
      <c r="L141" s="245">
        <v>0</v>
      </c>
      <c r="M141" s="248"/>
      <c r="N141" s="246">
        <f t="shared" si="5"/>
        <v>0</v>
      </c>
      <c r="O141" s="246"/>
      <c r="P141" s="246"/>
      <c r="Q141" s="246"/>
      <c r="R141" s="36"/>
      <c r="T141" s="172" t="s">
        <v>20</v>
      </c>
      <c r="U141" s="43" t="s">
        <v>44</v>
      </c>
      <c r="V141" s="35"/>
      <c r="W141" s="173">
        <f t="shared" si="6"/>
        <v>0</v>
      </c>
      <c r="X141" s="173">
        <v>3.9640000000000002E-2</v>
      </c>
      <c r="Y141" s="173">
        <f t="shared" si="7"/>
        <v>0.79280000000000006</v>
      </c>
      <c r="Z141" s="173">
        <v>0</v>
      </c>
      <c r="AA141" s="174">
        <f t="shared" si="8"/>
        <v>0</v>
      </c>
      <c r="AR141" s="17" t="s">
        <v>92</v>
      </c>
      <c r="AT141" s="17" t="s">
        <v>161</v>
      </c>
      <c r="AU141" s="17" t="s">
        <v>86</v>
      </c>
      <c r="AY141" s="17" t="s">
        <v>160</v>
      </c>
      <c r="BE141" s="109">
        <f t="shared" si="9"/>
        <v>0</v>
      </c>
      <c r="BF141" s="109">
        <f t="shared" si="10"/>
        <v>0</v>
      </c>
      <c r="BG141" s="109">
        <f t="shared" si="11"/>
        <v>0</v>
      </c>
      <c r="BH141" s="109">
        <f t="shared" si="12"/>
        <v>0</v>
      </c>
      <c r="BI141" s="109">
        <f t="shared" si="13"/>
        <v>0</v>
      </c>
      <c r="BJ141" s="17" t="s">
        <v>86</v>
      </c>
      <c r="BK141" s="175">
        <f t="shared" si="14"/>
        <v>0</v>
      </c>
      <c r="BL141" s="17" t="s">
        <v>92</v>
      </c>
      <c r="BM141" s="17" t="s">
        <v>187</v>
      </c>
    </row>
    <row r="142" spans="2:65" s="1" customFormat="1" ht="44.25" customHeight="1">
      <c r="B142" s="34"/>
      <c r="C142" s="176" t="s">
        <v>188</v>
      </c>
      <c r="D142" s="176" t="s">
        <v>189</v>
      </c>
      <c r="E142" s="177" t="s">
        <v>190</v>
      </c>
      <c r="F142" s="249" t="s">
        <v>191</v>
      </c>
      <c r="G142" s="249"/>
      <c r="H142" s="249"/>
      <c r="I142" s="249"/>
      <c r="J142" s="178" t="s">
        <v>164</v>
      </c>
      <c r="K142" s="179">
        <v>20</v>
      </c>
      <c r="L142" s="250">
        <v>0</v>
      </c>
      <c r="M142" s="251"/>
      <c r="N142" s="252">
        <f t="shared" si="5"/>
        <v>0</v>
      </c>
      <c r="O142" s="246"/>
      <c r="P142" s="246"/>
      <c r="Q142" s="246"/>
      <c r="R142" s="36"/>
      <c r="T142" s="172" t="s">
        <v>20</v>
      </c>
      <c r="U142" s="43" t="s">
        <v>44</v>
      </c>
      <c r="V142" s="35"/>
      <c r="W142" s="173">
        <f t="shared" si="6"/>
        <v>0</v>
      </c>
      <c r="X142" s="173">
        <v>0</v>
      </c>
      <c r="Y142" s="173">
        <f t="shared" si="7"/>
        <v>0</v>
      </c>
      <c r="Z142" s="173">
        <v>0</v>
      </c>
      <c r="AA142" s="174">
        <f t="shared" si="8"/>
        <v>0</v>
      </c>
      <c r="AR142" s="17" t="s">
        <v>188</v>
      </c>
      <c r="AT142" s="17" t="s">
        <v>189</v>
      </c>
      <c r="AU142" s="17" t="s">
        <v>86</v>
      </c>
      <c r="AY142" s="17" t="s">
        <v>160</v>
      </c>
      <c r="BE142" s="109">
        <f t="shared" si="9"/>
        <v>0</v>
      </c>
      <c r="BF142" s="109">
        <f t="shared" si="10"/>
        <v>0</v>
      </c>
      <c r="BG142" s="109">
        <f t="shared" si="11"/>
        <v>0</v>
      </c>
      <c r="BH142" s="109">
        <f t="shared" si="12"/>
        <v>0</v>
      </c>
      <c r="BI142" s="109">
        <f t="shared" si="13"/>
        <v>0</v>
      </c>
      <c r="BJ142" s="17" t="s">
        <v>86</v>
      </c>
      <c r="BK142" s="175">
        <f t="shared" si="14"/>
        <v>0</v>
      </c>
      <c r="BL142" s="17" t="s">
        <v>92</v>
      </c>
      <c r="BM142" s="17" t="s">
        <v>192</v>
      </c>
    </row>
    <row r="143" spans="2:65" s="1" customFormat="1" ht="44.25" customHeight="1">
      <c r="B143" s="34"/>
      <c r="C143" s="167" t="s">
        <v>193</v>
      </c>
      <c r="D143" s="167" t="s">
        <v>161</v>
      </c>
      <c r="E143" s="168" t="s">
        <v>194</v>
      </c>
      <c r="F143" s="247" t="s">
        <v>195</v>
      </c>
      <c r="G143" s="247"/>
      <c r="H143" s="247"/>
      <c r="I143" s="247"/>
      <c r="J143" s="169" t="s">
        <v>168</v>
      </c>
      <c r="K143" s="170">
        <v>1785.6</v>
      </c>
      <c r="L143" s="245">
        <v>0</v>
      </c>
      <c r="M143" s="248"/>
      <c r="N143" s="246">
        <f t="shared" si="5"/>
        <v>0</v>
      </c>
      <c r="O143" s="246"/>
      <c r="P143" s="246"/>
      <c r="Q143" s="246"/>
      <c r="R143" s="36"/>
      <c r="T143" s="172" t="s">
        <v>20</v>
      </c>
      <c r="U143" s="43" t="s">
        <v>44</v>
      </c>
      <c r="V143" s="35"/>
      <c r="W143" s="173">
        <f t="shared" si="6"/>
        <v>0</v>
      </c>
      <c r="X143" s="173">
        <v>0</v>
      </c>
      <c r="Y143" s="173">
        <f t="shared" si="7"/>
        <v>0</v>
      </c>
      <c r="Z143" s="173">
        <v>0.01</v>
      </c>
      <c r="AA143" s="174">
        <f t="shared" si="8"/>
        <v>17.855999999999998</v>
      </c>
      <c r="AR143" s="17" t="s">
        <v>92</v>
      </c>
      <c r="AT143" s="17" t="s">
        <v>161</v>
      </c>
      <c r="AU143" s="17" t="s">
        <v>86</v>
      </c>
      <c r="AY143" s="17" t="s">
        <v>160</v>
      </c>
      <c r="BE143" s="109">
        <f t="shared" si="9"/>
        <v>0</v>
      </c>
      <c r="BF143" s="109">
        <f t="shared" si="10"/>
        <v>0</v>
      </c>
      <c r="BG143" s="109">
        <f t="shared" si="11"/>
        <v>0</v>
      </c>
      <c r="BH143" s="109">
        <f t="shared" si="12"/>
        <v>0</v>
      </c>
      <c r="BI143" s="109">
        <f t="shared" si="13"/>
        <v>0</v>
      </c>
      <c r="BJ143" s="17" t="s">
        <v>86</v>
      </c>
      <c r="BK143" s="175">
        <f t="shared" si="14"/>
        <v>0</v>
      </c>
      <c r="BL143" s="17" t="s">
        <v>92</v>
      </c>
      <c r="BM143" s="17" t="s">
        <v>196</v>
      </c>
    </row>
    <row r="144" spans="2:65" s="1" customFormat="1" ht="31.5" customHeight="1">
      <c r="B144" s="34"/>
      <c r="C144" s="167" t="s">
        <v>197</v>
      </c>
      <c r="D144" s="167" t="s">
        <v>161</v>
      </c>
      <c r="E144" s="168" t="s">
        <v>198</v>
      </c>
      <c r="F144" s="247" t="s">
        <v>199</v>
      </c>
      <c r="G144" s="247"/>
      <c r="H144" s="247"/>
      <c r="I144" s="247"/>
      <c r="J144" s="169" t="s">
        <v>168</v>
      </c>
      <c r="K144" s="170">
        <v>1785.6</v>
      </c>
      <c r="L144" s="245">
        <v>0</v>
      </c>
      <c r="M144" s="248"/>
      <c r="N144" s="246">
        <f t="shared" si="5"/>
        <v>0</v>
      </c>
      <c r="O144" s="246"/>
      <c r="P144" s="246"/>
      <c r="Q144" s="246"/>
      <c r="R144" s="36"/>
      <c r="T144" s="172" t="s">
        <v>20</v>
      </c>
      <c r="U144" s="43" t="s">
        <v>44</v>
      </c>
      <c r="V144" s="35"/>
      <c r="W144" s="173">
        <f t="shared" si="6"/>
        <v>0</v>
      </c>
      <c r="X144" s="173">
        <v>0</v>
      </c>
      <c r="Y144" s="173">
        <f t="shared" si="7"/>
        <v>0</v>
      </c>
      <c r="Z144" s="173">
        <v>0.01</v>
      </c>
      <c r="AA144" s="174">
        <f t="shared" si="8"/>
        <v>17.855999999999998</v>
      </c>
      <c r="AR144" s="17" t="s">
        <v>92</v>
      </c>
      <c r="AT144" s="17" t="s">
        <v>161</v>
      </c>
      <c r="AU144" s="17" t="s">
        <v>86</v>
      </c>
      <c r="AY144" s="17" t="s">
        <v>160</v>
      </c>
      <c r="BE144" s="109">
        <f t="shared" si="9"/>
        <v>0</v>
      </c>
      <c r="BF144" s="109">
        <f t="shared" si="10"/>
        <v>0</v>
      </c>
      <c r="BG144" s="109">
        <f t="shared" si="11"/>
        <v>0</v>
      </c>
      <c r="BH144" s="109">
        <f t="shared" si="12"/>
        <v>0</v>
      </c>
      <c r="BI144" s="109">
        <f t="shared" si="13"/>
        <v>0</v>
      </c>
      <c r="BJ144" s="17" t="s">
        <v>86</v>
      </c>
      <c r="BK144" s="175">
        <f t="shared" si="14"/>
        <v>0</v>
      </c>
      <c r="BL144" s="17" t="s">
        <v>92</v>
      </c>
      <c r="BM144" s="17" t="s">
        <v>200</v>
      </c>
    </row>
    <row r="145" spans="2:65" s="1" customFormat="1" ht="57" customHeight="1">
      <c r="B145" s="34"/>
      <c r="C145" s="167" t="s">
        <v>201</v>
      </c>
      <c r="D145" s="167" t="s">
        <v>161</v>
      </c>
      <c r="E145" s="168" t="s">
        <v>202</v>
      </c>
      <c r="F145" s="247" t="s">
        <v>203</v>
      </c>
      <c r="G145" s="247"/>
      <c r="H145" s="247"/>
      <c r="I145" s="247"/>
      <c r="J145" s="169" t="s">
        <v>168</v>
      </c>
      <c r="K145" s="170">
        <v>1785.6</v>
      </c>
      <c r="L145" s="245">
        <v>0</v>
      </c>
      <c r="M145" s="248"/>
      <c r="N145" s="246">
        <f t="shared" si="5"/>
        <v>0</v>
      </c>
      <c r="O145" s="246"/>
      <c r="P145" s="246"/>
      <c r="Q145" s="246"/>
      <c r="R145" s="36"/>
      <c r="T145" s="172" t="s">
        <v>20</v>
      </c>
      <c r="U145" s="43" t="s">
        <v>44</v>
      </c>
      <c r="V145" s="35"/>
      <c r="W145" s="173">
        <f t="shared" si="6"/>
        <v>0</v>
      </c>
      <c r="X145" s="173">
        <v>0</v>
      </c>
      <c r="Y145" s="173">
        <f t="shared" si="7"/>
        <v>0</v>
      </c>
      <c r="Z145" s="173">
        <v>0.01</v>
      </c>
      <c r="AA145" s="174">
        <f t="shared" si="8"/>
        <v>17.855999999999998</v>
      </c>
      <c r="AR145" s="17" t="s">
        <v>92</v>
      </c>
      <c r="AT145" s="17" t="s">
        <v>161</v>
      </c>
      <c r="AU145" s="17" t="s">
        <v>86</v>
      </c>
      <c r="AY145" s="17" t="s">
        <v>160</v>
      </c>
      <c r="BE145" s="109">
        <f t="shared" si="9"/>
        <v>0</v>
      </c>
      <c r="BF145" s="109">
        <f t="shared" si="10"/>
        <v>0</v>
      </c>
      <c r="BG145" s="109">
        <f t="shared" si="11"/>
        <v>0</v>
      </c>
      <c r="BH145" s="109">
        <f t="shared" si="12"/>
        <v>0</v>
      </c>
      <c r="BI145" s="109">
        <f t="shared" si="13"/>
        <v>0</v>
      </c>
      <c r="BJ145" s="17" t="s">
        <v>86</v>
      </c>
      <c r="BK145" s="175">
        <f t="shared" si="14"/>
        <v>0</v>
      </c>
      <c r="BL145" s="17" t="s">
        <v>92</v>
      </c>
      <c r="BM145" s="17" t="s">
        <v>204</v>
      </c>
    </row>
    <row r="146" spans="2:65" s="1" customFormat="1" ht="108" customHeight="1">
      <c r="B146" s="34"/>
      <c r="C146" s="167" t="s">
        <v>205</v>
      </c>
      <c r="D146" s="167" t="s">
        <v>161</v>
      </c>
      <c r="E146" s="168" t="s">
        <v>206</v>
      </c>
      <c r="F146" s="247" t="s">
        <v>207</v>
      </c>
      <c r="G146" s="247"/>
      <c r="H146" s="247"/>
      <c r="I146" s="247"/>
      <c r="J146" s="169" t="s">
        <v>168</v>
      </c>
      <c r="K146" s="170">
        <v>1785.6</v>
      </c>
      <c r="L146" s="245">
        <v>0</v>
      </c>
      <c r="M146" s="248"/>
      <c r="N146" s="246">
        <f t="shared" si="5"/>
        <v>0</v>
      </c>
      <c r="O146" s="246"/>
      <c r="P146" s="246"/>
      <c r="Q146" s="246"/>
      <c r="R146" s="36"/>
      <c r="T146" s="172" t="s">
        <v>20</v>
      </c>
      <c r="U146" s="43" t="s">
        <v>44</v>
      </c>
      <c r="V146" s="35"/>
      <c r="W146" s="173">
        <f t="shared" si="6"/>
        <v>0</v>
      </c>
      <c r="X146" s="173">
        <v>0</v>
      </c>
      <c r="Y146" s="173">
        <f t="shared" si="7"/>
        <v>0</v>
      </c>
      <c r="Z146" s="173">
        <v>0.01</v>
      </c>
      <c r="AA146" s="174">
        <f t="shared" si="8"/>
        <v>17.855999999999998</v>
      </c>
      <c r="AR146" s="17" t="s">
        <v>92</v>
      </c>
      <c r="AT146" s="17" t="s">
        <v>161</v>
      </c>
      <c r="AU146" s="17" t="s">
        <v>86</v>
      </c>
      <c r="AY146" s="17" t="s">
        <v>160</v>
      </c>
      <c r="BE146" s="109">
        <f t="shared" si="9"/>
        <v>0</v>
      </c>
      <c r="BF146" s="109">
        <f t="shared" si="10"/>
        <v>0</v>
      </c>
      <c r="BG146" s="109">
        <f t="shared" si="11"/>
        <v>0</v>
      </c>
      <c r="BH146" s="109">
        <f t="shared" si="12"/>
        <v>0</v>
      </c>
      <c r="BI146" s="109">
        <f t="shared" si="13"/>
        <v>0</v>
      </c>
      <c r="BJ146" s="17" t="s">
        <v>86</v>
      </c>
      <c r="BK146" s="175">
        <f t="shared" si="14"/>
        <v>0</v>
      </c>
      <c r="BL146" s="17" t="s">
        <v>92</v>
      </c>
      <c r="BM146" s="17" t="s">
        <v>208</v>
      </c>
    </row>
    <row r="147" spans="2:65" s="1" customFormat="1" ht="82.5" customHeight="1">
      <c r="B147" s="34"/>
      <c r="C147" s="167" t="s">
        <v>209</v>
      </c>
      <c r="D147" s="167" t="s">
        <v>161</v>
      </c>
      <c r="E147" s="168" t="s">
        <v>210</v>
      </c>
      <c r="F147" s="247" t="s">
        <v>211</v>
      </c>
      <c r="G147" s="247"/>
      <c r="H147" s="247"/>
      <c r="I147" s="247"/>
      <c r="J147" s="169" t="s">
        <v>168</v>
      </c>
      <c r="K147" s="170">
        <v>1785.6</v>
      </c>
      <c r="L147" s="245">
        <v>0</v>
      </c>
      <c r="M147" s="248"/>
      <c r="N147" s="246">
        <f t="shared" si="5"/>
        <v>0</v>
      </c>
      <c r="O147" s="246"/>
      <c r="P147" s="246"/>
      <c r="Q147" s="246"/>
      <c r="R147" s="36"/>
      <c r="T147" s="172" t="s">
        <v>20</v>
      </c>
      <c r="U147" s="43" t="s">
        <v>44</v>
      </c>
      <c r="V147" s="35"/>
      <c r="W147" s="173">
        <f t="shared" si="6"/>
        <v>0</v>
      </c>
      <c r="X147" s="173">
        <v>0</v>
      </c>
      <c r="Y147" s="173">
        <f t="shared" si="7"/>
        <v>0</v>
      </c>
      <c r="Z147" s="173">
        <v>0.01</v>
      </c>
      <c r="AA147" s="174">
        <f t="shared" si="8"/>
        <v>17.855999999999998</v>
      </c>
      <c r="AR147" s="17" t="s">
        <v>92</v>
      </c>
      <c r="AT147" s="17" t="s">
        <v>161</v>
      </c>
      <c r="AU147" s="17" t="s">
        <v>86</v>
      </c>
      <c r="AY147" s="17" t="s">
        <v>160</v>
      </c>
      <c r="BE147" s="109">
        <f t="shared" si="9"/>
        <v>0</v>
      </c>
      <c r="BF147" s="109">
        <f t="shared" si="10"/>
        <v>0</v>
      </c>
      <c r="BG147" s="109">
        <f t="shared" si="11"/>
        <v>0</v>
      </c>
      <c r="BH147" s="109">
        <f t="shared" si="12"/>
        <v>0</v>
      </c>
      <c r="BI147" s="109">
        <f t="shared" si="13"/>
        <v>0</v>
      </c>
      <c r="BJ147" s="17" t="s">
        <v>86</v>
      </c>
      <c r="BK147" s="175">
        <f t="shared" si="14"/>
        <v>0</v>
      </c>
      <c r="BL147" s="17" t="s">
        <v>92</v>
      </c>
      <c r="BM147" s="17" t="s">
        <v>212</v>
      </c>
    </row>
    <row r="148" spans="2:65" s="1" customFormat="1" ht="57" customHeight="1">
      <c r="B148" s="34"/>
      <c r="C148" s="167" t="s">
        <v>213</v>
      </c>
      <c r="D148" s="167" t="s">
        <v>161</v>
      </c>
      <c r="E148" s="168" t="s">
        <v>214</v>
      </c>
      <c r="F148" s="247" t="s">
        <v>215</v>
      </c>
      <c r="G148" s="247"/>
      <c r="H148" s="247"/>
      <c r="I148" s="247"/>
      <c r="J148" s="169" t="s">
        <v>168</v>
      </c>
      <c r="K148" s="170">
        <v>1785.6</v>
      </c>
      <c r="L148" s="245">
        <v>0</v>
      </c>
      <c r="M148" s="248"/>
      <c r="N148" s="246">
        <f t="shared" si="5"/>
        <v>0</v>
      </c>
      <c r="O148" s="246"/>
      <c r="P148" s="246"/>
      <c r="Q148" s="246"/>
      <c r="R148" s="36"/>
      <c r="T148" s="172" t="s">
        <v>20</v>
      </c>
      <c r="U148" s="43" t="s">
        <v>44</v>
      </c>
      <c r="V148" s="35"/>
      <c r="W148" s="173">
        <f t="shared" si="6"/>
        <v>0</v>
      </c>
      <c r="X148" s="173">
        <v>0</v>
      </c>
      <c r="Y148" s="173">
        <f t="shared" si="7"/>
        <v>0</v>
      </c>
      <c r="Z148" s="173">
        <v>0.01</v>
      </c>
      <c r="AA148" s="174">
        <f t="shared" si="8"/>
        <v>17.855999999999998</v>
      </c>
      <c r="AR148" s="17" t="s">
        <v>92</v>
      </c>
      <c r="AT148" s="17" t="s">
        <v>161</v>
      </c>
      <c r="AU148" s="17" t="s">
        <v>86</v>
      </c>
      <c r="AY148" s="17" t="s">
        <v>160</v>
      </c>
      <c r="BE148" s="109">
        <f t="shared" si="9"/>
        <v>0</v>
      </c>
      <c r="BF148" s="109">
        <f t="shared" si="10"/>
        <v>0</v>
      </c>
      <c r="BG148" s="109">
        <f t="shared" si="11"/>
        <v>0</v>
      </c>
      <c r="BH148" s="109">
        <f t="shared" si="12"/>
        <v>0</v>
      </c>
      <c r="BI148" s="109">
        <f t="shared" si="13"/>
        <v>0</v>
      </c>
      <c r="BJ148" s="17" t="s">
        <v>86</v>
      </c>
      <c r="BK148" s="175">
        <f t="shared" si="14"/>
        <v>0</v>
      </c>
      <c r="BL148" s="17" t="s">
        <v>92</v>
      </c>
      <c r="BM148" s="17" t="s">
        <v>216</v>
      </c>
    </row>
    <row r="149" spans="2:65" s="1" customFormat="1" ht="31.5" customHeight="1">
      <c r="B149" s="34"/>
      <c r="C149" s="167" t="s">
        <v>217</v>
      </c>
      <c r="D149" s="167" t="s">
        <v>161</v>
      </c>
      <c r="E149" s="168" t="s">
        <v>218</v>
      </c>
      <c r="F149" s="247" t="s">
        <v>219</v>
      </c>
      <c r="G149" s="247"/>
      <c r="H149" s="247"/>
      <c r="I149" s="247"/>
      <c r="J149" s="169" t="s">
        <v>168</v>
      </c>
      <c r="K149" s="170">
        <v>1785.6</v>
      </c>
      <c r="L149" s="245">
        <v>0</v>
      </c>
      <c r="M149" s="248"/>
      <c r="N149" s="246">
        <f t="shared" si="5"/>
        <v>0</v>
      </c>
      <c r="O149" s="246"/>
      <c r="P149" s="246"/>
      <c r="Q149" s="246"/>
      <c r="R149" s="36"/>
      <c r="T149" s="172" t="s">
        <v>20</v>
      </c>
      <c r="U149" s="43" t="s">
        <v>44</v>
      </c>
      <c r="V149" s="35"/>
      <c r="W149" s="173">
        <f t="shared" si="6"/>
        <v>0</v>
      </c>
      <c r="X149" s="173">
        <v>0</v>
      </c>
      <c r="Y149" s="173">
        <f t="shared" si="7"/>
        <v>0</v>
      </c>
      <c r="Z149" s="173">
        <v>0.01</v>
      </c>
      <c r="AA149" s="174">
        <f t="shared" si="8"/>
        <v>17.855999999999998</v>
      </c>
      <c r="AR149" s="17" t="s">
        <v>92</v>
      </c>
      <c r="AT149" s="17" t="s">
        <v>161</v>
      </c>
      <c r="AU149" s="17" t="s">
        <v>86</v>
      </c>
      <c r="AY149" s="17" t="s">
        <v>160</v>
      </c>
      <c r="BE149" s="109">
        <f t="shared" si="9"/>
        <v>0</v>
      </c>
      <c r="BF149" s="109">
        <f t="shared" si="10"/>
        <v>0</v>
      </c>
      <c r="BG149" s="109">
        <f t="shared" si="11"/>
        <v>0</v>
      </c>
      <c r="BH149" s="109">
        <f t="shared" si="12"/>
        <v>0</v>
      </c>
      <c r="BI149" s="109">
        <f t="shared" si="13"/>
        <v>0</v>
      </c>
      <c r="BJ149" s="17" t="s">
        <v>86</v>
      </c>
      <c r="BK149" s="175">
        <f t="shared" si="14"/>
        <v>0</v>
      </c>
      <c r="BL149" s="17" t="s">
        <v>92</v>
      </c>
      <c r="BM149" s="17" t="s">
        <v>220</v>
      </c>
    </row>
    <row r="150" spans="2:65" s="1" customFormat="1" ht="82.5" customHeight="1">
      <c r="B150" s="34"/>
      <c r="C150" s="167" t="s">
        <v>221</v>
      </c>
      <c r="D150" s="167" t="s">
        <v>161</v>
      </c>
      <c r="E150" s="168" t="s">
        <v>222</v>
      </c>
      <c r="F150" s="247" t="s">
        <v>211</v>
      </c>
      <c r="G150" s="247"/>
      <c r="H150" s="247"/>
      <c r="I150" s="247"/>
      <c r="J150" s="169" t="s">
        <v>168</v>
      </c>
      <c r="K150" s="170">
        <v>1785.6</v>
      </c>
      <c r="L150" s="245">
        <v>0</v>
      </c>
      <c r="M150" s="248"/>
      <c r="N150" s="246">
        <f t="shared" si="5"/>
        <v>0</v>
      </c>
      <c r="O150" s="246"/>
      <c r="P150" s="246"/>
      <c r="Q150" s="246"/>
      <c r="R150" s="36"/>
      <c r="T150" s="172" t="s">
        <v>20</v>
      </c>
      <c r="U150" s="43" t="s">
        <v>44</v>
      </c>
      <c r="V150" s="35"/>
      <c r="W150" s="173">
        <f t="shared" si="6"/>
        <v>0</v>
      </c>
      <c r="X150" s="173">
        <v>0</v>
      </c>
      <c r="Y150" s="173">
        <f t="shared" si="7"/>
        <v>0</v>
      </c>
      <c r="Z150" s="173">
        <v>0.01</v>
      </c>
      <c r="AA150" s="174">
        <f t="shared" si="8"/>
        <v>17.855999999999998</v>
      </c>
      <c r="AR150" s="17" t="s">
        <v>92</v>
      </c>
      <c r="AT150" s="17" t="s">
        <v>161</v>
      </c>
      <c r="AU150" s="17" t="s">
        <v>86</v>
      </c>
      <c r="AY150" s="17" t="s">
        <v>160</v>
      </c>
      <c r="BE150" s="109">
        <f t="shared" si="9"/>
        <v>0</v>
      </c>
      <c r="BF150" s="109">
        <f t="shared" si="10"/>
        <v>0</v>
      </c>
      <c r="BG150" s="109">
        <f t="shared" si="11"/>
        <v>0</v>
      </c>
      <c r="BH150" s="109">
        <f t="shared" si="12"/>
        <v>0</v>
      </c>
      <c r="BI150" s="109">
        <f t="shared" si="13"/>
        <v>0</v>
      </c>
      <c r="BJ150" s="17" t="s">
        <v>86</v>
      </c>
      <c r="BK150" s="175">
        <f t="shared" si="14"/>
        <v>0</v>
      </c>
      <c r="BL150" s="17" t="s">
        <v>92</v>
      </c>
      <c r="BM150" s="17" t="s">
        <v>223</v>
      </c>
    </row>
    <row r="151" spans="2:65" s="1" customFormat="1" ht="82.5" customHeight="1">
      <c r="B151" s="34"/>
      <c r="C151" s="167" t="s">
        <v>224</v>
      </c>
      <c r="D151" s="167" t="s">
        <v>161</v>
      </c>
      <c r="E151" s="168" t="s">
        <v>225</v>
      </c>
      <c r="F151" s="247" t="s">
        <v>226</v>
      </c>
      <c r="G151" s="247"/>
      <c r="H151" s="247"/>
      <c r="I151" s="247"/>
      <c r="J151" s="169" t="s">
        <v>168</v>
      </c>
      <c r="K151" s="170">
        <v>1785.6</v>
      </c>
      <c r="L151" s="245">
        <v>0</v>
      </c>
      <c r="M151" s="248"/>
      <c r="N151" s="246">
        <f t="shared" si="5"/>
        <v>0</v>
      </c>
      <c r="O151" s="246"/>
      <c r="P151" s="246"/>
      <c r="Q151" s="246"/>
      <c r="R151" s="36"/>
      <c r="T151" s="172" t="s">
        <v>20</v>
      </c>
      <c r="U151" s="43" t="s">
        <v>44</v>
      </c>
      <c r="V151" s="35"/>
      <c r="W151" s="173">
        <f t="shared" si="6"/>
        <v>0</v>
      </c>
      <c r="X151" s="173">
        <v>0</v>
      </c>
      <c r="Y151" s="173">
        <f t="shared" si="7"/>
        <v>0</v>
      </c>
      <c r="Z151" s="173">
        <v>0.01</v>
      </c>
      <c r="AA151" s="174">
        <f t="shared" si="8"/>
        <v>17.855999999999998</v>
      </c>
      <c r="AR151" s="17" t="s">
        <v>92</v>
      </c>
      <c r="AT151" s="17" t="s">
        <v>161</v>
      </c>
      <c r="AU151" s="17" t="s">
        <v>86</v>
      </c>
      <c r="AY151" s="17" t="s">
        <v>160</v>
      </c>
      <c r="BE151" s="109">
        <f t="shared" si="9"/>
        <v>0</v>
      </c>
      <c r="BF151" s="109">
        <f t="shared" si="10"/>
        <v>0</v>
      </c>
      <c r="BG151" s="109">
        <f t="shared" si="11"/>
        <v>0</v>
      </c>
      <c r="BH151" s="109">
        <f t="shared" si="12"/>
        <v>0</v>
      </c>
      <c r="BI151" s="109">
        <f t="shared" si="13"/>
        <v>0</v>
      </c>
      <c r="BJ151" s="17" t="s">
        <v>86</v>
      </c>
      <c r="BK151" s="175">
        <f t="shared" si="14"/>
        <v>0</v>
      </c>
      <c r="BL151" s="17" t="s">
        <v>92</v>
      </c>
      <c r="BM151" s="17" t="s">
        <v>227</v>
      </c>
    </row>
    <row r="152" spans="2:65" s="1" customFormat="1" ht="57" customHeight="1">
      <c r="B152" s="34"/>
      <c r="C152" s="167" t="s">
        <v>228</v>
      </c>
      <c r="D152" s="167" t="s">
        <v>161</v>
      </c>
      <c r="E152" s="168" t="s">
        <v>229</v>
      </c>
      <c r="F152" s="247" t="s">
        <v>230</v>
      </c>
      <c r="G152" s="247"/>
      <c r="H152" s="247"/>
      <c r="I152" s="247"/>
      <c r="J152" s="169" t="s">
        <v>168</v>
      </c>
      <c r="K152" s="170">
        <v>417.5</v>
      </c>
      <c r="L152" s="245">
        <v>0</v>
      </c>
      <c r="M152" s="248"/>
      <c r="N152" s="246">
        <f t="shared" si="5"/>
        <v>0</v>
      </c>
      <c r="O152" s="246"/>
      <c r="P152" s="246"/>
      <c r="Q152" s="246"/>
      <c r="R152" s="36"/>
      <c r="T152" s="172" t="s">
        <v>20</v>
      </c>
      <c r="U152" s="43" t="s">
        <v>44</v>
      </c>
      <c r="V152" s="35"/>
      <c r="W152" s="173">
        <f t="shared" si="6"/>
        <v>0</v>
      </c>
      <c r="X152" s="173">
        <v>0</v>
      </c>
      <c r="Y152" s="173">
        <f t="shared" si="7"/>
        <v>0</v>
      </c>
      <c r="Z152" s="173">
        <v>0.01</v>
      </c>
      <c r="AA152" s="174">
        <f t="shared" si="8"/>
        <v>4.1749999999999998</v>
      </c>
      <c r="AR152" s="17" t="s">
        <v>92</v>
      </c>
      <c r="AT152" s="17" t="s">
        <v>161</v>
      </c>
      <c r="AU152" s="17" t="s">
        <v>86</v>
      </c>
      <c r="AY152" s="17" t="s">
        <v>160</v>
      </c>
      <c r="BE152" s="109">
        <f t="shared" si="9"/>
        <v>0</v>
      </c>
      <c r="BF152" s="109">
        <f t="shared" si="10"/>
        <v>0</v>
      </c>
      <c r="BG152" s="109">
        <f t="shared" si="11"/>
        <v>0</v>
      </c>
      <c r="BH152" s="109">
        <f t="shared" si="12"/>
        <v>0</v>
      </c>
      <c r="BI152" s="109">
        <f t="shared" si="13"/>
        <v>0</v>
      </c>
      <c r="BJ152" s="17" t="s">
        <v>86</v>
      </c>
      <c r="BK152" s="175">
        <f t="shared" si="14"/>
        <v>0</v>
      </c>
      <c r="BL152" s="17" t="s">
        <v>92</v>
      </c>
      <c r="BM152" s="17" t="s">
        <v>231</v>
      </c>
    </row>
    <row r="153" spans="2:65" s="1" customFormat="1" ht="57" customHeight="1">
      <c r="B153" s="34"/>
      <c r="C153" s="167" t="s">
        <v>232</v>
      </c>
      <c r="D153" s="167" t="s">
        <v>161</v>
      </c>
      <c r="E153" s="168" t="s">
        <v>233</v>
      </c>
      <c r="F153" s="247" t="s">
        <v>234</v>
      </c>
      <c r="G153" s="247"/>
      <c r="H153" s="247"/>
      <c r="I153" s="247"/>
      <c r="J153" s="169" t="s">
        <v>168</v>
      </c>
      <c r="K153" s="170">
        <v>1367.5</v>
      </c>
      <c r="L153" s="245">
        <v>0</v>
      </c>
      <c r="M153" s="248"/>
      <c r="N153" s="246">
        <f t="shared" si="5"/>
        <v>0</v>
      </c>
      <c r="O153" s="246"/>
      <c r="P153" s="246"/>
      <c r="Q153" s="246"/>
      <c r="R153" s="36"/>
      <c r="T153" s="172" t="s">
        <v>20</v>
      </c>
      <c r="U153" s="43" t="s">
        <v>44</v>
      </c>
      <c r="V153" s="35"/>
      <c r="W153" s="173">
        <f t="shared" si="6"/>
        <v>0</v>
      </c>
      <c r="X153" s="173">
        <v>0</v>
      </c>
      <c r="Y153" s="173">
        <f t="shared" si="7"/>
        <v>0</v>
      </c>
      <c r="Z153" s="173">
        <v>0.01</v>
      </c>
      <c r="AA153" s="174">
        <f t="shared" si="8"/>
        <v>13.675000000000001</v>
      </c>
      <c r="AR153" s="17" t="s">
        <v>92</v>
      </c>
      <c r="AT153" s="17" t="s">
        <v>161</v>
      </c>
      <c r="AU153" s="17" t="s">
        <v>86</v>
      </c>
      <c r="AY153" s="17" t="s">
        <v>160</v>
      </c>
      <c r="BE153" s="109">
        <f t="shared" si="9"/>
        <v>0</v>
      </c>
      <c r="BF153" s="109">
        <f t="shared" si="10"/>
        <v>0</v>
      </c>
      <c r="BG153" s="109">
        <f t="shared" si="11"/>
        <v>0</v>
      </c>
      <c r="BH153" s="109">
        <f t="shared" si="12"/>
        <v>0</v>
      </c>
      <c r="BI153" s="109">
        <f t="shared" si="13"/>
        <v>0</v>
      </c>
      <c r="BJ153" s="17" t="s">
        <v>86</v>
      </c>
      <c r="BK153" s="175">
        <f t="shared" si="14"/>
        <v>0</v>
      </c>
      <c r="BL153" s="17" t="s">
        <v>92</v>
      </c>
      <c r="BM153" s="17" t="s">
        <v>235</v>
      </c>
    </row>
    <row r="154" spans="2:65" s="9" customFormat="1" ht="29.85" customHeight="1">
      <c r="B154" s="156"/>
      <c r="C154" s="157"/>
      <c r="D154" s="166" t="s">
        <v>124</v>
      </c>
      <c r="E154" s="166"/>
      <c r="F154" s="166"/>
      <c r="G154" s="166"/>
      <c r="H154" s="166"/>
      <c r="I154" s="166"/>
      <c r="J154" s="166"/>
      <c r="K154" s="166"/>
      <c r="L154" s="166"/>
      <c r="M154" s="166"/>
      <c r="N154" s="231">
        <f>BK154</f>
        <v>0</v>
      </c>
      <c r="O154" s="232"/>
      <c r="P154" s="232"/>
      <c r="Q154" s="232"/>
      <c r="R154" s="159"/>
      <c r="T154" s="160"/>
      <c r="U154" s="157"/>
      <c r="V154" s="157"/>
      <c r="W154" s="161">
        <f>SUM(W155:W168)</f>
        <v>0</v>
      </c>
      <c r="X154" s="157"/>
      <c r="Y154" s="161">
        <f>SUM(Y155:Y168)</f>
        <v>2.7634259999999999</v>
      </c>
      <c r="Z154" s="157"/>
      <c r="AA154" s="162">
        <f>SUM(AA155:AA168)</f>
        <v>46.564260000000004</v>
      </c>
      <c r="AR154" s="163" t="s">
        <v>83</v>
      </c>
      <c r="AT154" s="164" t="s">
        <v>76</v>
      </c>
      <c r="AU154" s="164" t="s">
        <v>83</v>
      </c>
      <c r="AY154" s="163" t="s">
        <v>160</v>
      </c>
      <c r="BK154" s="165">
        <f>SUM(BK155:BK168)</f>
        <v>0</v>
      </c>
    </row>
    <row r="155" spans="2:65" s="1" customFormat="1" ht="31.5" customHeight="1">
      <c r="B155" s="34"/>
      <c r="C155" s="167" t="s">
        <v>10</v>
      </c>
      <c r="D155" s="167" t="s">
        <v>161</v>
      </c>
      <c r="E155" s="168" t="s">
        <v>236</v>
      </c>
      <c r="F155" s="247" t="s">
        <v>237</v>
      </c>
      <c r="G155" s="247"/>
      <c r="H155" s="247"/>
      <c r="I155" s="247"/>
      <c r="J155" s="169" t="s">
        <v>168</v>
      </c>
      <c r="K155" s="170">
        <v>1785.6</v>
      </c>
      <c r="L155" s="245">
        <v>0</v>
      </c>
      <c r="M155" s="248"/>
      <c r="N155" s="246">
        <f t="shared" ref="N155:N168" si="15">ROUND(L155*K155,3)</f>
        <v>0</v>
      </c>
      <c r="O155" s="246"/>
      <c r="P155" s="246"/>
      <c r="Q155" s="246"/>
      <c r="R155" s="36"/>
      <c r="T155" s="172" t="s">
        <v>20</v>
      </c>
      <c r="U155" s="43" t="s">
        <v>44</v>
      </c>
      <c r="V155" s="35"/>
      <c r="W155" s="173">
        <f t="shared" ref="W155:W168" si="16">V155*K155</f>
        <v>0</v>
      </c>
      <c r="X155" s="173">
        <v>1.5299999999999999E-3</v>
      </c>
      <c r="Y155" s="173">
        <f t="shared" ref="Y155:Y168" si="17">X155*K155</f>
        <v>2.7319679999999997</v>
      </c>
      <c r="Z155" s="173">
        <v>0</v>
      </c>
      <c r="AA155" s="174">
        <f t="shared" ref="AA155:AA168" si="18">Z155*K155</f>
        <v>0</v>
      </c>
      <c r="AR155" s="17" t="s">
        <v>92</v>
      </c>
      <c r="AT155" s="17" t="s">
        <v>161</v>
      </c>
      <c r="AU155" s="17" t="s">
        <v>86</v>
      </c>
      <c r="AY155" s="17" t="s">
        <v>160</v>
      </c>
      <c r="BE155" s="109">
        <f t="shared" ref="BE155:BE168" si="19">IF(U155="základná",N155,0)</f>
        <v>0</v>
      </c>
      <c r="BF155" s="109">
        <f t="shared" ref="BF155:BF168" si="20">IF(U155="znížená",N155,0)</f>
        <v>0</v>
      </c>
      <c r="BG155" s="109">
        <f t="shared" ref="BG155:BG168" si="21">IF(U155="zákl. prenesená",N155,0)</f>
        <v>0</v>
      </c>
      <c r="BH155" s="109">
        <f t="shared" ref="BH155:BH168" si="22">IF(U155="zníž. prenesená",N155,0)</f>
        <v>0</v>
      </c>
      <c r="BI155" s="109">
        <f t="shared" ref="BI155:BI168" si="23">IF(U155="nulová",N155,0)</f>
        <v>0</v>
      </c>
      <c r="BJ155" s="17" t="s">
        <v>86</v>
      </c>
      <c r="BK155" s="175">
        <f t="shared" ref="BK155:BK168" si="24">ROUND(L155*K155,3)</f>
        <v>0</v>
      </c>
      <c r="BL155" s="17" t="s">
        <v>92</v>
      </c>
      <c r="BM155" s="17" t="s">
        <v>238</v>
      </c>
    </row>
    <row r="156" spans="2:65" s="1" customFormat="1" ht="22.5" customHeight="1">
      <c r="B156" s="34"/>
      <c r="C156" s="167" t="s">
        <v>239</v>
      </c>
      <c r="D156" s="167" t="s">
        <v>161</v>
      </c>
      <c r="E156" s="168" t="s">
        <v>240</v>
      </c>
      <c r="F156" s="247" t="s">
        <v>241</v>
      </c>
      <c r="G156" s="247"/>
      <c r="H156" s="247"/>
      <c r="I156" s="247"/>
      <c r="J156" s="169" t="s">
        <v>168</v>
      </c>
      <c r="K156" s="170">
        <v>629.16</v>
      </c>
      <c r="L156" s="245">
        <v>0</v>
      </c>
      <c r="M156" s="248"/>
      <c r="N156" s="246">
        <f t="shared" si="15"/>
        <v>0</v>
      </c>
      <c r="O156" s="246"/>
      <c r="P156" s="246"/>
      <c r="Q156" s="246"/>
      <c r="R156" s="36"/>
      <c r="T156" s="172" t="s">
        <v>20</v>
      </c>
      <c r="U156" s="43" t="s">
        <v>44</v>
      </c>
      <c r="V156" s="35"/>
      <c r="W156" s="173">
        <f t="shared" si="16"/>
        <v>0</v>
      </c>
      <c r="X156" s="173">
        <v>5.0000000000000002E-5</v>
      </c>
      <c r="Y156" s="173">
        <f t="shared" si="17"/>
        <v>3.1458E-2</v>
      </c>
      <c r="Z156" s="173">
        <v>0</v>
      </c>
      <c r="AA156" s="174">
        <f t="shared" si="18"/>
        <v>0</v>
      </c>
      <c r="AR156" s="17" t="s">
        <v>92</v>
      </c>
      <c r="AT156" s="17" t="s">
        <v>161</v>
      </c>
      <c r="AU156" s="17" t="s">
        <v>86</v>
      </c>
      <c r="AY156" s="17" t="s">
        <v>160</v>
      </c>
      <c r="BE156" s="109">
        <f t="shared" si="19"/>
        <v>0</v>
      </c>
      <c r="BF156" s="109">
        <f t="shared" si="20"/>
        <v>0</v>
      </c>
      <c r="BG156" s="109">
        <f t="shared" si="21"/>
        <v>0</v>
      </c>
      <c r="BH156" s="109">
        <f t="shared" si="22"/>
        <v>0</v>
      </c>
      <c r="BI156" s="109">
        <f t="shared" si="23"/>
        <v>0</v>
      </c>
      <c r="BJ156" s="17" t="s">
        <v>86</v>
      </c>
      <c r="BK156" s="175">
        <f t="shared" si="24"/>
        <v>0</v>
      </c>
      <c r="BL156" s="17" t="s">
        <v>92</v>
      </c>
      <c r="BM156" s="17" t="s">
        <v>242</v>
      </c>
    </row>
    <row r="157" spans="2:65" s="1" customFormat="1" ht="31.5" customHeight="1">
      <c r="B157" s="34"/>
      <c r="C157" s="167" t="s">
        <v>243</v>
      </c>
      <c r="D157" s="167" t="s">
        <v>161</v>
      </c>
      <c r="E157" s="168" t="s">
        <v>244</v>
      </c>
      <c r="F157" s="247" t="s">
        <v>245</v>
      </c>
      <c r="G157" s="247"/>
      <c r="H157" s="247"/>
      <c r="I157" s="247"/>
      <c r="J157" s="169" t="s">
        <v>168</v>
      </c>
      <c r="K157" s="170">
        <v>16.559999999999999</v>
      </c>
      <c r="L157" s="245">
        <v>0</v>
      </c>
      <c r="M157" s="248"/>
      <c r="N157" s="246">
        <f t="shared" si="15"/>
        <v>0</v>
      </c>
      <c r="O157" s="246"/>
      <c r="P157" s="246"/>
      <c r="Q157" s="246"/>
      <c r="R157" s="36"/>
      <c r="T157" s="172" t="s">
        <v>20</v>
      </c>
      <c r="U157" s="43" t="s">
        <v>44</v>
      </c>
      <c r="V157" s="35"/>
      <c r="W157" s="173">
        <f t="shared" si="16"/>
        <v>0</v>
      </c>
      <c r="X157" s="173">
        <v>0</v>
      </c>
      <c r="Y157" s="173">
        <f t="shared" si="17"/>
        <v>0</v>
      </c>
      <c r="Z157" s="173">
        <v>0.19600000000000001</v>
      </c>
      <c r="AA157" s="174">
        <f t="shared" si="18"/>
        <v>3.2457599999999998</v>
      </c>
      <c r="AR157" s="17" t="s">
        <v>92</v>
      </c>
      <c r="AT157" s="17" t="s">
        <v>161</v>
      </c>
      <c r="AU157" s="17" t="s">
        <v>86</v>
      </c>
      <c r="AY157" s="17" t="s">
        <v>160</v>
      </c>
      <c r="BE157" s="109">
        <f t="shared" si="19"/>
        <v>0</v>
      </c>
      <c r="BF157" s="109">
        <f t="shared" si="20"/>
        <v>0</v>
      </c>
      <c r="BG157" s="109">
        <f t="shared" si="21"/>
        <v>0</v>
      </c>
      <c r="BH157" s="109">
        <f t="shared" si="22"/>
        <v>0</v>
      </c>
      <c r="BI157" s="109">
        <f t="shared" si="23"/>
        <v>0</v>
      </c>
      <c r="BJ157" s="17" t="s">
        <v>86</v>
      </c>
      <c r="BK157" s="175">
        <f t="shared" si="24"/>
        <v>0</v>
      </c>
      <c r="BL157" s="17" t="s">
        <v>92</v>
      </c>
      <c r="BM157" s="17" t="s">
        <v>246</v>
      </c>
    </row>
    <row r="158" spans="2:65" s="1" customFormat="1" ht="31.5" customHeight="1">
      <c r="B158" s="34"/>
      <c r="C158" s="167" t="s">
        <v>247</v>
      </c>
      <c r="D158" s="167" t="s">
        <v>161</v>
      </c>
      <c r="E158" s="168" t="s">
        <v>248</v>
      </c>
      <c r="F158" s="247" t="s">
        <v>249</v>
      </c>
      <c r="G158" s="247"/>
      <c r="H158" s="247"/>
      <c r="I158" s="247"/>
      <c r="J158" s="169" t="s">
        <v>250</v>
      </c>
      <c r="K158" s="170">
        <v>12</v>
      </c>
      <c r="L158" s="245">
        <v>0</v>
      </c>
      <c r="M158" s="248"/>
      <c r="N158" s="246">
        <f t="shared" si="15"/>
        <v>0</v>
      </c>
      <c r="O158" s="246"/>
      <c r="P158" s="246"/>
      <c r="Q158" s="246"/>
      <c r="R158" s="36"/>
      <c r="T158" s="172" t="s">
        <v>20</v>
      </c>
      <c r="U158" s="43" t="s">
        <v>44</v>
      </c>
      <c r="V158" s="35"/>
      <c r="W158" s="173">
        <f t="shared" si="16"/>
        <v>0</v>
      </c>
      <c r="X158" s="173">
        <v>0</v>
      </c>
      <c r="Y158" s="173">
        <f t="shared" si="17"/>
        <v>0</v>
      </c>
      <c r="Z158" s="173">
        <v>2.2000000000000002</v>
      </c>
      <c r="AA158" s="174">
        <f t="shared" si="18"/>
        <v>26.400000000000002</v>
      </c>
      <c r="AR158" s="17" t="s">
        <v>221</v>
      </c>
      <c r="AT158" s="17" t="s">
        <v>161</v>
      </c>
      <c r="AU158" s="17" t="s">
        <v>86</v>
      </c>
      <c r="AY158" s="17" t="s">
        <v>160</v>
      </c>
      <c r="BE158" s="109">
        <f t="shared" si="19"/>
        <v>0</v>
      </c>
      <c r="BF158" s="109">
        <f t="shared" si="20"/>
        <v>0</v>
      </c>
      <c r="BG158" s="109">
        <f t="shared" si="21"/>
        <v>0</v>
      </c>
      <c r="BH158" s="109">
        <f t="shared" si="22"/>
        <v>0</v>
      </c>
      <c r="BI158" s="109">
        <f t="shared" si="23"/>
        <v>0</v>
      </c>
      <c r="BJ158" s="17" t="s">
        <v>86</v>
      </c>
      <c r="BK158" s="175">
        <f t="shared" si="24"/>
        <v>0</v>
      </c>
      <c r="BL158" s="17" t="s">
        <v>221</v>
      </c>
      <c r="BM158" s="17" t="s">
        <v>251</v>
      </c>
    </row>
    <row r="159" spans="2:65" s="1" customFormat="1" ht="57" customHeight="1">
      <c r="B159" s="34"/>
      <c r="C159" s="167" t="s">
        <v>252</v>
      </c>
      <c r="D159" s="167" t="s">
        <v>161</v>
      </c>
      <c r="E159" s="168" t="s">
        <v>253</v>
      </c>
      <c r="F159" s="247" t="s">
        <v>254</v>
      </c>
      <c r="G159" s="247"/>
      <c r="H159" s="247"/>
      <c r="I159" s="247"/>
      <c r="J159" s="169" t="s">
        <v>168</v>
      </c>
      <c r="K159" s="170">
        <v>134.6</v>
      </c>
      <c r="L159" s="245">
        <v>0</v>
      </c>
      <c r="M159" s="248"/>
      <c r="N159" s="246">
        <f t="shared" si="15"/>
        <v>0</v>
      </c>
      <c r="O159" s="246"/>
      <c r="P159" s="246"/>
      <c r="Q159" s="246"/>
      <c r="R159" s="36"/>
      <c r="T159" s="172" t="s">
        <v>20</v>
      </c>
      <c r="U159" s="43" t="s">
        <v>44</v>
      </c>
      <c r="V159" s="35"/>
      <c r="W159" s="173">
        <f t="shared" si="16"/>
        <v>0</v>
      </c>
      <c r="X159" s="173">
        <v>0</v>
      </c>
      <c r="Y159" s="173">
        <f t="shared" si="17"/>
        <v>0</v>
      </c>
      <c r="Z159" s="173">
        <v>6.5000000000000002E-2</v>
      </c>
      <c r="AA159" s="174">
        <f t="shared" si="18"/>
        <v>8.7490000000000006</v>
      </c>
      <c r="AR159" s="17" t="s">
        <v>92</v>
      </c>
      <c r="AT159" s="17" t="s">
        <v>161</v>
      </c>
      <c r="AU159" s="17" t="s">
        <v>86</v>
      </c>
      <c r="AY159" s="17" t="s">
        <v>160</v>
      </c>
      <c r="BE159" s="109">
        <f t="shared" si="19"/>
        <v>0</v>
      </c>
      <c r="BF159" s="109">
        <f t="shared" si="20"/>
        <v>0</v>
      </c>
      <c r="BG159" s="109">
        <f t="shared" si="21"/>
        <v>0</v>
      </c>
      <c r="BH159" s="109">
        <f t="shared" si="22"/>
        <v>0</v>
      </c>
      <c r="BI159" s="109">
        <f t="shared" si="23"/>
        <v>0</v>
      </c>
      <c r="BJ159" s="17" t="s">
        <v>86</v>
      </c>
      <c r="BK159" s="175">
        <f t="shared" si="24"/>
        <v>0</v>
      </c>
      <c r="BL159" s="17" t="s">
        <v>92</v>
      </c>
      <c r="BM159" s="17" t="s">
        <v>255</v>
      </c>
    </row>
    <row r="160" spans="2:65" s="1" customFormat="1" ht="31.5" customHeight="1">
      <c r="B160" s="34"/>
      <c r="C160" s="167" t="s">
        <v>256</v>
      </c>
      <c r="D160" s="167" t="s">
        <v>161</v>
      </c>
      <c r="E160" s="168" t="s">
        <v>257</v>
      </c>
      <c r="F160" s="247" t="s">
        <v>258</v>
      </c>
      <c r="G160" s="247"/>
      <c r="H160" s="247"/>
      <c r="I160" s="247"/>
      <c r="J160" s="169" t="s">
        <v>164</v>
      </c>
      <c r="K160" s="170">
        <v>7</v>
      </c>
      <c r="L160" s="245">
        <v>0</v>
      </c>
      <c r="M160" s="248"/>
      <c r="N160" s="246">
        <f t="shared" si="15"/>
        <v>0</v>
      </c>
      <c r="O160" s="246"/>
      <c r="P160" s="246"/>
      <c r="Q160" s="246"/>
      <c r="R160" s="36"/>
      <c r="T160" s="172" t="s">
        <v>20</v>
      </c>
      <c r="U160" s="43" t="s">
        <v>44</v>
      </c>
      <c r="V160" s="35"/>
      <c r="W160" s="173">
        <f t="shared" si="16"/>
        <v>0</v>
      </c>
      <c r="X160" s="173">
        <v>0</v>
      </c>
      <c r="Y160" s="173">
        <f t="shared" si="17"/>
        <v>0</v>
      </c>
      <c r="Z160" s="173">
        <v>1.6E-2</v>
      </c>
      <c r="AA160" s="174">
        <f t="shared" si="18"/>
        <v>0.112</v>
      </c>
      <c r="AR160" s="17" t="s">
        <v>92</v>
      </c>
      <c r="AT160" s="17" t="s">
        <v>161</v>
      </c>
      <c r="AU160" s="17" t="s">
        <v>86</v>
      </c>
      <c r="AY160" s="17" t="s">
        <v>160</v>
      </c>
      <c r="BE160" s="109">
        <f t="shared" si="19"/>
        <v>0</v>
      </c>
      <c r="BF160" s="109">
        <f t="shared" si="20"/>
        <v>0</v>
      </c>
      <c r="BG160" s="109">
        <f t="shared" si="21"/>
        <v>0</v>
      </c>
      <c r="BH160" s="109">
        <f t="shared" si="22"/>
        <v>0</v>
      </c>
      <c r="BI160" s="109">
        <f t="shared" si="23"/>
        <v>0</v>
      </c>
      <c r="BJ160" s="17" t="s">
        <v>86</v>
      </c>
      <c r="BK160" s="175">
        <f t="shared" si="24"/>
        <v>0</v>
      </c>
      <c r="BL160" s="17" t="s">
        <v>92</v>
      </c>
      <c r="BM160" s="17" t="s">
        <v>259</v>
      </c>
    </row>
    <row r="161" spans="2:65" s="1" customFormat="1" ht="31.5" customHeight="1">
      <c r="B161" s="34"/>
      <c r="C161" s="167" t="s">
        <v>260</v>
      </c>
      <c r="D161" s="167" t="s">
        <v>161</v>
      </c>
      <c r="E161" s="168" t="s">
        <v>261</v>
      </c>
      <c r="F161" s="247" t="s">
        <v>262</v>
      </c>
      <c r="G161" s="247"/>
      <c r="H161" s="247"/>
      <c r="I161" s="247"/>
      <c r="J161" s="169" t="s">
        <v>164</v>
      </c>
      <c r="K161" s="170">
        <v>24</v>
      </c>
      <c r="L161" s="245">
        <v>0</v>
      </c>
      <c r="M161" s="248"/>
      <c r="N161" s="246">
        <f t="shared" si="15"/>
        <v>0</v>
      </c>
      <c r="O161" s="246"/>
      <c r="P161" s="246"/>
      <c r="Q161" s="246"/>
      <c r="R161" s="36"/>
      <c r="T161" s="172" t="s">
        <v>20</v>
      </c>
      <c r="U161" s="43" t="s">
        <v>44</v>
      </c>
      <c r="V161" s="35"/>
      <c r="W161" s="173">
        <f t="shared" si="16"/>
        <v>0</v>
      </c>
      <c r="X161" s="173">
        <v>0</v>
      </c>
      <c r="Y161" s="173">
        <f t="shared" si="17"/>
        <v>0</v>
      </c>
      <c r="Z161" s="173">
        <v>2.4E-2</v>
      </c>
      <c r="AA161" s="174">
        <f t="shared" si="18"/>
        <v>0.57600000000000007</v>
      </c>
      <c r="AR161" s="17" t="s">
        <v>92</v>
      </c>
      <c r="AT161" s="17" t="s">
        <v>161</v>
      </c>
      <c r="AU161" s="17" t="s">
        <v>86</v>
      </c>
      <c r="AY161" s="17" t="s">
        <v>160</v>
      </c>
      <c r="BE161" s="109">
        <f t="shared" si="19"/>
        <v>0</v>
      </c>
      <c r="BF161" s="109">
        <f t="shared" si="20"/>
        <v>0</v>
      </c>
      <c r="BG161" s="109">
        <f t="shared" si="21"/>
        <v>0</v>
      </c>
      <c r="BH161" s="109">
        <f t="shared" si="22"/>
        <v>0</v>
      </c>
      <c r="BI161" s="109">
        <f t="shared" si="23"/>
        <v>0</v>
      </c>
      <c r="BJ161" s="17" t="s">
        <v>86</v>
      </c>
      <c r="BK161" s="175">
        <f t="shared" si="24"/>
        <v>0</v>
      </c>
      <c r="BL161" s="17" t="s">
        <v>92</v>
      </c>
      <c r="BM161" s="17" t="s">
        <v>263</v>
      </c>
    </row>
    <row r="162" spans="2:65" s="1" customFormat="1" ht="31.5" customHeight="1">
      <c r="B162" s="34"/>
      <c r="C162" s="167" t="s">
        <v>264</v>
      </c>
      <c r="D162" s="167" t="s">
        <v>161</v>
      </c>
      <c r="E162" s="168" t="s">
        <v>265</v>
      </c>
      <c r="F162" s="247" t="s">
        <v>266</v>
      </c>
      <c r="G162" s="247"/>
      <c r="H162" s="247"/>
      <c r="I162" s="247"/>
      <c r="J162" s="169" t="s">
        <v>168</v>
      </c>
      <c r="K162" s="170">
        <v>42</v>
      </c>
      <c r="L162" s="245">
        <v>0</v>
      </c>
      <c r="M162" s="248"/>
      <c r="N162" s="246">
        <f t="shared" si="15"/>
        <v>0</v>
      </c>
      <c r="O162" s="246"/>
      <c r="P162" s="246"/>
      <c r="Q162" s="246"/>
      <c r="R162" s="36"/>
      <c r="T162" s="172" t="s">
        <v>20</v>
      </c>
      <c r="U162" s="43" t="s">
        <v>44</v>
      </c>
      <c r="V162" s="35"/>
      <c r="W162" s="173">
        <f t="shared" si="16"/>
        <v>0</v>
      </c>
      <c r="X162" s="173">
        <v>0</v>
      </c>
      <c r="Y162" s="173">
        <f t="shared" si="17"/>
        <v>0</v>
      </c>
      <c r="Z162" s="173">
        <v>7.5999999999999998E-2</v>
      </c>
      <c r="AA162" s="174">
        <f t="shared" si="18"/>
        <v>3.1919999999999997</v>
      </c>
      <c r="AR162" s="17" t="s">
        <v>92</v>
      </c>
      <c r="AT162" s="17" t="s">
        <v>161</v>
      </c>
      <c r="AU162" s="17" t="s">
        <v>86</v>
      </c>
      <c r="AY162" s="17" t="s">
        <v>160</v>
      </c>
      <c r="BE162" s="109">
        <f t="shared" si="19"/>
        <v>0</v>
      </c>
      <c r="BF162" s="109">
        <f t="shared" si="20"/>
        <v>0</v>
      </c>
      <c r="BG162" s="109">
        <f t="shared" si="21"/>
        <v>0</v>
      </c>
      <c r="BH162" s="109">
        <f t="shared" si="22"/>
        <v>0</v>
      </c>
      <c r="BI162" s="109">
        <f t="shared" si="23"/>
        <v>0</v>
      </c>
      <c r="BJ162" s="17" t="s">
        <v>86</v>
      </c>
      <c r="BK162" s="175">
        <f t="shared" si="24"/>
        <v>0</v>
      </c>
      <c r="BL162" s="17" t="s">
        <v>92</v>
      </c>
      <c r="BM162" s="17" t="s">
        <v>267</v>
      </c>
    </row>
    <row r="163" spans="2:65" s="1" customFormat="1" ht="31.5" customHeight="1">
      <c r="B163" s="34"/>
      <c r="C163" s="167" t="s">
        <v>268</v>
      </c>
      <c r="D163" s="167" t="s">
        <v>161</v>
      </c>
      <c r="E163" s="168" t="s">
        <v>269</v>
      </c>
      <c r="F163" s="247" t="s">
        <v>270</v>
      </c>
      <c r="G163" s="247"/>
      <c r="H163" s="247"/>
      <c r="I163" s="247"/>
      <c r="J163" s="169" t="s">
        <v>168</v>
      </c>
      <c r="K163" s="170">
        <v>10.85</v>
      </c>
      <c r="L163" s="245">
        <v>0</v>
      </c>
      <c r="M163" s="248"/>
      <c r="N163" s="246">
        <f t="shared" si="15"/>
        <v>0</v>
      </c>
      <c r="O163" s="246"/>
      <c r="P163" s="246"/>
      <c r="Q163" s="246"/>
      <c r="R163" s="36"/>
      <c r="T163" s="172" t="s">
        <v>20</v>
      </c>
      <c r="U163" s="43" t="s">
        <v>44</v>
      </c>
      <c r="V163" s="35"/>
      <c r="W163" s="173">
        <f t="shared" si="16"/>
        <v>0</v>
      </c>
      <c r="X163" s="173">
        <v>0</v>
      </c>
      <c r="Y163" s="173">
        <f t="shared" si="17"/>
        <v>0</v>
      </c>
      <c r="Z163" s="173">
        <v>0.27</v>
      </c>
      <c r="AA163" s="174">
        <f t="shared" si="18"/>
        <v>2.9295</v>
      </c>
      <c r="AR163" s="17" t="s">
        <v>92</v>
      </c>
      <c r="AT163" s="17" t="s">
        <v>161</v>
      </c>
      <c r="AU163" s="17" t="s">
        <v>86</v>
      </c>
      <c r="AY163" s="17" t="s">
        <v>160</v>
      </c>
      <c r="BE163" s="109">
        <f t="shared" si="19"/>
        <v>0</v>
      </c>
      <c r="BF163" s="109">
        <f t="shared" si="20"/>
        <v>0</v>
      </c>
      <c r="BG163" s="109">
        <f t="shared" si="21"/>
        <v>0</v>
      </c>
      <c r="BH163" s="109">
        <f t="shared" si="22"/>
        <v>0</v>
      </c>
      <c r="BI163" s="109">
        <f t="shared" si="23"/>
        <v>0</v>
      </c>
      <c r="BJ163" s="17" t="s">
        <v>86</v>
      </c>
      <c r="BK163" s="175">
        <f t="shared" si="24"/>
        <v>0</v>
      </c>
      <c r="BL163" s="17" t="s">
        <v>92</v>
      </c>
      <c r="BM163" s="17" t="s">
        <v>271</v>
      </c>
    </row>
    <row r="164" spans="2:65" s="1" customFormat="1" ht="31.5" customHeight="1">
      <c r="B164" s="34"/>
      <c r="C164" s="167" t="s">
        <v>272</v>
      </c>
      <c r="D164" s="167" t="s">
        <v>161</v>
      </c>
      <c r="E164" s="168" t="s">
        <v>273</v>
      </c>
      <c r="F164" s="247" t="s">
        <v>274</v>
      </c>
      <c r="G164" s="247"/>
      <c r="H164" s="247"/>
      <c r="I164" s="247"/>
      <c r="J164" s="169" t="s">
        <v>168</v>
      </c>
      <c r="K164" s="170">
        <v>20</v>
      </c>
      <c r="L164" s="245">
        <v>0</v>
      </c>
      <c r="M164" s="248"/>
      <c r="N164" s="246">
        <f t="shared" si="15"/>
        <v>0</v>
      </c>
      <c r="O164" s="246"/>
      <c r="P164" s="246"/>
      <c r="Q164" s="246"/>
      <c r="R164" s="36"/>
      <c r="T164" s="172" t="s">
        <v>20</v>
      </c>
      <c r="U164" s="43" t="s">
        <v>44</v>
      </c>
      <c r="V164" s="35"/>
      <c r="W164" s="173">
        <f t="shared" si="16"/>
        <v>0</v>
      </c>
      <c r="X164" s="173">
        <v>0</v>
      </c>
      <c r="Y164" s="173">
        <f t="shared" si="17"/>
        <v>0</v>
      </c>
      <c r="Z164" s="173">
        <v>6.8000000000000005E-2</v>
      </c>
      <c r="AA164" s="174">
        <f t="shared" si="18"/>
        <v>1.36</v>
      </c>
      <c r="AR164" s="17" t="s">
        <v>92</v>
      </c>
      <c r="AT164" s="17" t="s">
        <v>161</v>
      </c>
      <c r="AU164" s="17" t="s">
        <v>86</v>
      </c>
      <c r="AY164" s="17" t="s">
        <v>160</v>
      </c>
      <c r="BE164" s="109">
        <f t="shared" si="19"/>
        <v>0</v>
      </c>
      <c r="BF164" s="109">
        <f t="shared" si="20"/>
        <v>0</v>
      </c>
      <c r="BG164" s="109">
        <f t="shared" si="21"/>
        <v>0</v>
      </c>
      <c r="BH164" s="109">
        <f t="shared" si="22"/>
        <v>0</v>
      </c>
      <c r="BI164" s="109">
        <f t="shared" si="23"/>
        <v>0</v>
      </c>
      <c r="BJ164" s="17" t="s">
        <v>86</v>
      </c>
      <c r="BK164" s="175">
        <f t="shared" si="24"/>
        <v>0</v>
      </c>
      <c r="BL164" s="17" t="s">
        <v>92</v>
      </c>
      <c r="BM164" s="17" t="s">
        <v>275</v>
      </c>
    </row>
    <row r="165" spans="2:65" s="1" customFormat="1" ht="31.5" customHeight="1">
      <c r="B165" s="34"/>
      <c r="C165" s="167" t="s">
        <v>276</v>
      </c>
      <c r="D165" s="167" t="s">
        <v>161</v>
      </c>
      <c r="E165" s="168" t="s">
        <v>277</v>
      </c>
      <c r="F165" s="247" t="s">
        <v>278</v>
      </c>
      <c r="G165" s="247"/>
      <c r="H165" s="247"/>
      <c r="I165" s="247"/>
      <c r="J165" s="169" t="s">
        <v>279</v>
      </c>
      <c r="K165" s="170">
        <v>18.518999999999998</v>
      </c>
      <c r="L165" s="245">
        <v>0</v>
      </c>
      <c r="M165" s="248"/>
      <c r="N165" s="246">
        <f t="shared" si="15"/>
        <v>0</v>
      </c>
      <c r="O165" s="246"/>
      <c r="P165" s="246"/>
      <c r="Q165" s="246"/>
      <c r="R165" s="36"/>
      <c r="T165" s="172" t="s">
        <v>20</v>
      </c>
      <c r="U165" s="43" t="s">
        <v>44</v>
      </c>
      <c r="V165" s="35"/>
      <c r="W165" s="173">
        <f t="shared" si="16"/>
        <v>0</v>
      </c>
      <c r="X165" s="173">
        <v>0</v>
      </c>
      <c r="Y165" s="173">
        <f t="shared" si="17"/>
        <v>0</v>
      </c>
      <c r="Z165" s="173">
        <v>0</v>
      </c>
      <c r="AA165" s="174">
        <f t="shared" si="18"/>
        <v>0</v>
      </c>
      <c r="AR165" s="17" t="s">
        <v>92</v>
      </c>
      <c r="AT165" s="17" t="s">
        <v>161</v>
      </c>
      <c r="AU165" s="17" t="s">
        <v>86</v>
      </c>
      <c r="AY165" s="17" t="s">
        <v>160</v>
      </c>
      <c r="BE165" s="109">
        <f t="shared" si="19"/>
        <v>0</v>
      </c>
      <c r="BF165" s="109">
        <f t="shared" si="20"/>
        <v>0</v>
      </c>
      <c r="BG165" s="109">
        <f t="shared" si="21"/>
        <v>0</v>
      </c>
      <c r="BH165" s="109">
        <f t="shared" si="22"/>
        <v>0</v>
      </c>
      <c r="BI165" s="109">
        <f t="shared" si="23"/>
        <v>0</v>
      </c>
      <c r="BJ165" s="17" t="s">
        <v>86</v>
      </c>
      <c r="BK165" s="175">
        <f t="shared" si="24"/>
        <v>0</v>
      </c>
      <c r="BL165" s="17" t="s">
        <v>92</v>
      </c>
      <c r="BM165" s="17" t="s">
        <v>280</v>
      </c>
    </row>
    <row r="166" spans="2:65" s="1" customFormat="1" ht="31.5" customHeight="1">
      <c r="B166" s="34"/>
      <c r="C166" s="167" t="s">
        <v>281</v>
      </c>
      <c r="D166" s="167" t="s">
        <v>161</v>
      </c>
      <c r="E166" s="168" t="s">
        <v>282</v>
      </c>
      <c r="F166" s="247" t="s">
        <v>283</v>
      </c>
      <c r="G166" s="247"/>
      <c r="H166" s="247"/>
      <c r="I166" s="247"/>
      <c r="J166" s="169" t="s">
        <v>279</v>
      </c>
      <c r="K166" s="170">
        <v>18.518999999999998</v>
      </c>
      <c r="L166" s="245">
        <v>0</v>
      </c>
      <c r="M166" s="248"/>
      <c r="N166" s="246">
        <f t="shared" si="15"/>
        <v>0</v>
      </c>
      <c r="O166" s="246"/>
      <c r="P166" s="246"/>
      <c r="Q166" s="246"/>
      <c r="R166" s="36"/>
      <c r="T166" s="172" t="s">
        <v>20</v>
      </c>
      <c r="U166" s="43" t="s">
        <v>44</v>
      </c>
      <c r="V166" s="35"/>
      <c r="W166" s="173">
        <f t="shared" si="16"/>
        <v>0</v>
      </c>
      <c r="X166" s="173">
        <v>0</v>
      </c>
      <c r="Y166" s="173">
        <f t="shared" si="17"/>
        <v>0</v>
      </c>
      <c r="Z166" s="173">
        <v>0</v>
      </c>
      <c r="AA166" s="174">
        <f t="shared" si="18"/>
        <v>0</v>
      </c>
      <c r="AR166" s="17" t="s">
        <v>92</v>
      </c>
      <c r="AT166" s="17" t="s">
        <v>161</v>
      </c>
      <c r="AU166" s="17" t="s">
        <v>86</v>
      </c>
      <c r="AY166" s="17" t="s">
        <v>160</v>
      </c>
      <c r="BE166" s="109">
        <f t="shared" si="19"/>
        <v>0</v>
      </c>
      <c r="BF166" s="109">
        <f t="shared" si="20"/>
        <v>0</v>
      </c>
      <c r="BG166" s="109">
        <f t="shared" si="21"/>
        <v>0</v>
      </c>
      <c r="BH166" s="109">
        <f t="shared" si="22"/>
        <v>0</v>
      </c>
      <c r="BI166" s="109">
        <f t="shared" si="23"/>
        <v>0</v>
      </c>
      <c r="BJ166" s="17" t="s">
        <v>86</v>
      </c>
      <c r="BK166" s="175">
        <f t="shared" si="24"/>
        <v>0</v>
      </c>
      <c r="BL166" s="17" t="s">
        <v>92</v>
      </c>
      <c r="BM166" s="17" t="s">
        <v>284</v>
      </c>
    </row>
    <row r="167" spans="2:65" s="1" customFormat="1" ht="31.5" customHeight="1">
      <c r="B167" s="34"/>
      <c r="C167" s="167" t="s">
        <v>285</v>
      </c>
      <c r="D167" s="167" t="s">
        <v>161</v>
      </c>
      <c r="E167" s="168" t="s">
        <v>286</v>
      </c>
      <c r="F167" s="247" t="s">
        <v>287</v>
      </c>
      <c r="G167" s="247"/>
      <c r="H167" s="247"/>
      <c r="I167" s="247"/>
      <c r="J167" s="169" t="s">
        <v>279</v>
      </c>
      <c r="K167" s="170">
        <v>185.19</v>
      </c>
      <c r="L167" s="245">
        <v>0</v>
      </c>
      <c r="M167" s="248"/>
      <c r="N167" s="246">
        <f t="shared" si="15"/>
        <v>0</v>
      </c>
      <c r="O167" s="246"/>
      <c r="P167" s="246"/>
      <c r="Q167" s="246"/>
      <c r="R167" s="36"/>
      <c r="T167" s="172" t="s">
        <v>20</v>
      </c>
      <c r="U167" s="43" t="s">
        <v>44</v>
      </c>
      <c r="V167" s="35"/>
      <c r="W167" s="173">
        <f t="shared" si="16"/>
        <v>0</v>
      </c>
      <c r="X167" s="173">
        <v>0</v>
      </c>
      <c r="Y167" s="173">
        <f t="shared" si="17"/>
        <v>0</v>
      </c>
      <c r="Z167" s="173">
        <v>0</v>
      </c>
      <c r="AA167" s="174">
        <f t="shared" si="18"/>
        <v>0</v>
      </c>
      <c r="AR167" s="17" t="s">
        <v>92</v>
      </c>
      <c r="AT167" s="17" t="s">
        <v>161</v>
      </c>
      <c r="AU167" s="17" t="s">
        <v>86</v>
      </c>
      <c r="AY167" s="17" t="s">
        <v>160</v>
      </c>
      <c r="BE167" s="109">
        <f t="shared" si="19"/>
        <v>0</v>
      </c>
      <c r="BF167" s="109">
        <f t="shared" si="20"/>
        <v>0</v>
      </c>
      <c r="BG167" s="109">
        <f t="shared" si="21"/>
        <v>0</v>
      </c>
      <c r="BH167" s="109">
        <f t="shared" si="22"/>
        <v>0</v>
      </c>
      <c r="BI167" s="109">
        <f t="shared" si="23"/>
        <v>0</v>
      </c>
      <c r="BJ167" s="17" t="s">
        <v>86</v>
      </c>
      <c r="BK167" s="175">
        <f t="shared" si="24"/>
        <v>0</v>
      </c>
      <c r="BL167" s="17" t="s">
        <v>92</v>
      </c>
      <c r="BM167" s="17" t="s">
        <v>288</v>
      </c>
    </row>
    <row r="168" spans="2:65" s="1" customFormat="1" ht="31.5" customHeight="1">
      <c r="B168" s="34"/>
      <c r="C168" s="167" t="s">
        <v>289</v>
      </c>
      <c r="D168" s="167" t="s">
        <v>161</v>
      </c>
      <c r="E168" s="168" t="s">
        <v>290</v>
      </c>
      <c r="F168" s="247" t="s">
        <v>291</v>
      </c>
      <c r="G168" s="247"/>
      <c r="H168" s="247"/>
      <c r="I168" s="247"/>
      <c r="J168" s="169" t="s">
        <v>279</v>
      </c>
      <c r="K168" s="170">
        <v>18.518999999999998</v>
      </c>
      <c r="L168" s="245">
        <v>0</v>
      </c>
      <c r="M168" s="248"/>
      <c r="N168" s="246">
        <f t="shared" si="15"/>
        <v>0</v>
      </c>
      <c r="O168" s="246"/>
      <c r="P168" s="246"/>
      <c r="Q168" s="246"/>
      <c r="R168" s="36"/>
      <c r="T168" s="172" t="s">
        <v>20</v>
      </c>
      <c r="U168" s="43" t="s">
        <v>44</v>
      </c>
      <c r="V168" s="35"/>
      <c r="W168" s="173">
        <f t="shared" si="16"/>
        <v>0</v>
      </c>
      <c r="X168" s="173">
        <v>0</v>
      </c>
      <c r="Y168" s="173">
        <f t="shared" si="17"/>
        <v>0</v>
      </c>
      <c r="Z168" s="173">
        <v>0</v>
      </c>
      <c r="AA168" s="174">
        <f t="shared" si="18"/>
        <v>0</v>
      </c>
      <c r="AR168" s="17" t="s">
        <v>92</v>
      </c>
      <c r="AT168" s="17" t="s">
        <v>161</v>
      </c>
      <c r="AU168" s="17" t="s">
        <v>86</v>
      </c>
      <c r="AY168" s="17" t="s">
        <v>160</v>
      </c>
      <c r="BE168" s="109">
        <f t="shared" si="19"/>
        <v>0</v>
      </c>
      <c r="BF168" s="109">
        <f t="shared" si="20"/>
        <v>0</v>
      </c>
      <c r="BG168" s="109">
        <f t="shared" si="21"/>
        <v>0</v>
      </c>
      <c r="BH168" s="109">
        <f t="shared" si="22"/>
        <v>0</v>
      </c>
      <c r="BI168" s="109">
        <f t="shared" si="23"/>
        <v>0</v>
      </c>
      <c r="BJ168" s="17" t="s">
        <v>86</v>
      </c>
      <c r="BK168" s="175">
        <f t="shared" si="24"/>
        <v>0</v>
      </c>
      <c r="BL168" s="17" t="s">
        <v>92</v>
      </c>
      <c r="BM168" s="17" t="s">
        <v>292</v>
      </c>
    </row>
    <row r="169" spans="2:65" s="9" customFormat="1" ht="29.85" customHeight="1">
      <c r="B169" s="156"/>
      <c r="C169" s="157"/>
      <c r="D169" s="166" t="s">
        <v>125</v>
      </c>
      <c r="E169" s="166"/>
      <c r="F169" s="166"/>
      <c r="G169" s="166"/>
      <c r="H169" s="166"/>
      <c r="I169" s="166"/>
      <c r="J169" s="166"/>
      <c r="K169" s="166"/>
      <c r="L169" s="166"/>
      <c r="M169" s="166"/>
      <c r="N169" s="231">
        <f>BK169</f>
        <v>0</v>
      </c>
      <c r="O169" s="232"/>
      <c r="P169" s="232"/>
      <c r="Q169" s="232"/>
      <c r="R169" s="159"/>
      <c r="T169" s="160"/>
      <c r="U169" s="157"/>
      <c r="V169" s="157"/>
      <c r="W169" s="161">
        <f>W170</f>
        <v>0</v>
      </c>
      <c r="X169" s="157"/>
      <c r="Y169" s="161">
        <f>Y170</f>
        <v>0</v>
      </c>
      <c r="Z169" s="157"/>
      <c r="AA169" s="162">
        <f>AA170</f>
        <v>0</v>
      </c>
      <c r="AR169" s="163" t="s">
        <v>83</v>
      </c>
      <c r="AT169" s="164" t="s">
        <v>76</v>
      </c>
      <c r="AU169" s="164" t="s">
        <v>83</v>
      </c>
      <c r="AY169" s="163" t="s">
        <v>160</v>
      </c>
      <c r="BK169" s="165">
        <f>BK170</f>
        <v>0</v>
      </c>
    </row>
    <row r="170" spans="2:65" s="1" customFormat="1" ht="31.5" customHeight="1">
      <c r="B170" s="34"/>
      <c r="C170" s="167" t="s">
        <v>293</v>
      </c>
      <c r="D170" s="167" t="s">
        <v>161</v>
      </c>
      <c r="E170" s="168" t="s">
        <v>294</v>
      </c>
      <c r="F170" s="247" t="s">
        <v>295</v>
      </c>
      <c r="G170" s="247"/>
      <c r="H170" s="247"/>
      <c r="I170" s="247"/>
      <c r="J170" s="169" t="s">
        <v>279</v>
      </c>
      <c r="K170" s="170">
        <v>87.421999999999997</v>
      </c>
      <c r="L170" s="245">
        <v>0</v>
      </c>
      <c r="M170" s="248"/>
      <c r="N170" s="246">
        <f>ROUND(L170*K170,3)</f>
        <v>0</v>
      </c>
      <c r="O170" s="246"/>
      <c r="P170" s="246"/>
      <c r="Q170" s="246"/>
      <c r="R170" s="36"/>
      <c r="T170" s="172" t="s">
        <v>20</v>
      </c>
      <c r="U170" s="43" t="s">
        <v>44</v>
      </c>
      <c r="V170" s="35"/>
      <c r="W170" s="173">
        <f>V170*K170</f>
        <v>0</v>
      </c>
      <c r="X170" s="173">
        <v>0</v>
      </c>
      <c r="Y170" s="173">
        <f>X170*K170</f>
        <v>0</v>
      </c>
      <c r="Z170" s="173">
        <v>0</v>
      </c>
      <c r="AA170" s="174">
        <f>Z170*K170</f>
        <v>0</v>
      </c>
      <c r="AR170" s="17" t="s">
        <v>92</v>
      </c>
      <c r="AT170" s="17" t="s">
        <v>161</v>
      </c>
      <c r="AU170" s="17" t="s">
        <v>86</v>
      </c>
      <c r="AY170" s="17" t="s">
        <v>160</v>
      </c>
      <c r="BE170" s="109">
        <f>IF(U170="základná",N170,0)</f>
        <v>0</v>
      </c>
      <c r="BF170" s="109">
        <f>IF(U170="znížená",N170,0)</f>
        <v>0</v>
      </c>
      <c r="BG170" s="109">
        <f>IF(U170="zákl. prenesená",N170,0)</f>
        <v>0</v>
      </c>
      <c r="BH170" s="109">
        <f>IF(U170="zníž. prenesená",N170,0)</f>
        <v>0</v>
      </c>
      <c r="BI170" s="109">
        <f>IF(U170="nulová",N170,0)</f>
        <v>0</v>
      </c>
      <c r="BJ170" s="17" t="s">
        <v>86</v>
      </c>
      <c r="BK170" s="175">
        <f>ROUND(L170*K170,3)</f>
        <v>0</v>
      </c>
      <c r="BL170" s="17" t="s">
        <v>92</v>
      </c>
      <c r="BM170" s="17" t="s">
        <v>296</v>
      </c>
    </row>
    <row r="171" spans="2:65" s="9" customFormat="1" ht="37.35" customHeight="1">
      <c r="B171" s="156"/>
      <c r="C171" s="157"/>
      <c r="D171" s="158" t="s">
        <v>126</v>
      </c>
      <c r="E171" s="158"/>
      <c r="F171" s="158"/>
      <c r="G171" s="158"/>
      <c r="H171" s="158"/>
      <c r="I171" s="158"/>
      <c r="J171" s="158"/>
      <c r="K171" s="158"/>
      <c r="L171" s="158"/>
      <c r="M171" s="158"/>
      <c r="N171" s="242">
        <f>BK171</f>
        <v>0</v>
      </c>
      <c r="O171" s="243"/>
      <c r="P171" s="243"/>
      <c r="Q171" s="243"/>
      <c r="R171" s="159"/>
      <c r="T171" s="160"/>
      <c r="U171" s="157"/>
      <c r="V171" s="157"/>
      <c r="W171" s="161">
        <f>W172+W177+W188+W195+W225+W231+W235+W249+W254</f>
        <v>0</v>
      </c>
      <c r="X171" s="157"/>
      <c r="Y171" s="161">
        <f>Y172+Y177+Y188+Y195+Y225+Y231+Y235+Y249+Y254</f>
        <v>24.959028199999999</v>
      </c>
      <c r="Z171" s="157"/>
      <c r="AA171" s="162">
        <f>AA172+AA177+AA188+AA195+AA225+AA231+AA235+AA249+AA254</f>
        <v>4.9313848</v>
      </c>
      <c r="AR171" s="163" t="s">
        <v>86</v>
      </c>
      <c r="AT171" s="164" t="s">
        <v>76</v>
      </c>
      <c r="AU171" s="164" t="s">
        <v>77</v>
      </c>
      <c r="AY171" s="163" t="s">
        <v>160</v>
      </c>
      <c r="BK171" s="165">
        <f>BK172+BK177+BK188+BK195+BK225+BK231+BK235+BK249+BK254</f>
        <v>0</v>
      </c>
    </row>
    <row r="172" spans="2:65" s="9" customFormat="1" ht="19.899999999999999" customHeight="1">
      <c r="B172" s="156"/>
      <c r="C172" s="157"/>
      <c r="D172" s="166" t="s">
        <v>127</v>
      </c>
      <c r="E172" s="166"/>
      <c r="F172" s="166"/>
      <c r="G172" s="166"/>
      <c r="H172" s="166"/>
      <c r="I172" s="166"/>
      <c r="J172" s="166"/>
      <c r="K172" s="166"/>
      <c r="L172" s="166"/>
      <c r="M172" s="166"/>
      <c r="N172" s="240">
        <f>BK172</f>
        <v>0</v>
      </c>
      <c r="O172" s="241"/>
      <c r="P172" s="241"/>
      <c r="Q172" s="241"/>
      <c r="R172" s="159"/>
      <c r="T172" s="160"/>
      <c r="U172" s="157"/>
      <c r="V172" s="157"/>
      <c r="W172" s="161">
        <f>SUM(W173:W176)</f>
        <v>0</v>
      </c>
      <c r="X172" s="157"/>
      <c r="Y172" s="161">
        <f>SUM(Y173:Y176)</f>
        <v>1.89E-2</v>
      </c>
      <c r="Z172" s="157"/>
      <c r="AA172" s="162">
        <f>SUM(AA173:AA176)</f>
        <v>2.5400000000000002E-2</v>
      </c>
      <c r="AR172" s="163" t="s">
        <v>86</v>
      </c>
      <c r="AT172" s="164" t="s">
        <v>76</v>
      </c>
      <c r="AU172" s="164" t="s">
        <v>83</v>
      </c>
      <c r="AY172" s="163" t="s">
        <v>160</v>
      </c>
      <c r="BK172" s="165">
        <f>SUM(BK173:BK176)</f>
        <v>0</v>
      </c>
    </row>
    <row r="173" spans="2:65" s="1" customFormat="1" ht="31.5" customHeight="1">
      <c r="B173" s="34"/>
      <c r="C173" s="167" t="s">
        <v>297</v>
      </c>
      <c r="D173" s="167" t="s">
        <v>161</v>
      </c>
      <c r="E173" s="168" t="s">
        <v>298</v>
      </c>
      <c r="F173" s="247" t="s">
        <v>299</v>
      </c>
      <c r="G173" s="247"/>
      <c r="H173" s="247"/>
      <c r="I173" s="247"/>
      <c r="J173" s="169" t="s">
        <v>175</v>
      </c>
      <c r="K173" s="170">
        <v>10</v>
      </c>
      <c r="L173" s="245">
        <v>0</v>
      </c>
      <c r="M173" s="248"/>
      <c r="N173" s="246">
        <f>ROUND(L173*K173,3)</f>
        <v>0</v>
      </c>
      <c r="O173" s="246"/>
      <c r="P173" s="246"/>
      <c r="Q173" s="246"/>
      <c r="R173" s="36"/>
      <c r="T173" s="172" t="s">
        <v>20</v>
      </c>
      <c r="U173" s="43" t="s">
        <v>44</v>
      </c>
      <c r="V173" s="35"/>
      <c r="W173" s="173">
        <f>V173*K173</f>
        <v>0</v>
      </c>
      <c r="X173" s="173">
        <v>4.0000000000000003E-5</v>
      </c>
      <c r="Y173" s="173">
        <f>X173*K173</f>
        <v>4.0000000000000002E-4</v>
      </c>
      <c r="Z173" s="173">
        <v>2.5400000000000002E-3</v>
      </c>
      <c r="AA173" s="174">
        <f>Z173*K173</f>
        <v>2.5400000000000002E-2</v>
      </c>
      <c r="AR173" s="17" t="s">
        <v>221</v>
      </c>
      <c r="AT173" s="17" t="s">
        <v>161</v>
      </c>
      <c r="AU173" s="17" t="s">
        <v>86</v>
      </c>
      <c r="AY173" s="17" t="s">
        <v>160</v>
      </c>
      <c r="BE173" s="109">
        <f>IF(U173="základná",N173,0)</f>
        <v>0</v>
      </c>
      <c r="BF173" s="109">
        <f>IF(U173="znížená",N173,0)</f>
        <v>0</v>
      </c>
      <c r="BG173" s="109">
        <f>IF(U173="zákl. prenesená",N173,0)</f>
        <v>0</v>
      </c>
      <c r="BH173" s="109">
        <f>IF(U173="zníž. prenesená",N173,0)</f>
        <v>0</v>
      </c>
      <c r="BI173" s="109">
        <f>IF(U173="nulová",N173,0)</f>
        <v>0</v>
      </c>
      <c r="BJ173" s="17" t="s">
        <v>86</v>
      </c>
      <c r="BK173" s="175">
        <f>ROUND(L173*K173,3)</f>
        <v>0</v>
      </c>
      <c r="BL173" s="17" t="s">
        <v>221</v>
      </c>
      <c r="BM173" s="17" t="s">
        <v>300</v>
      </c>
    </row>
    <row r="174" spans="2:65" s="1" customFormat="1" ht="44.25" customHeight="1">
      <c r="B174" s="34"/>
      <c r="C174" s="167" t="s">
        <v>301</v>
      </c>
      <c r="D174" s="167" t="s">
        <v>161</v>
      </c>
      <c r="E174" s="168" t="s">
        <v>302</v>
      </c>
      <c r="F174" s="247" t="s">
        <v>303</v>
      </c>
      <c r="G174" s="247"/>
      <c r="H174" s="247"/>
      <c r="I174" s="247"/>
      <c r="J174" s="169" t="s">
        <v>175</v>
      </c>
      <c r="K174" s="170">
        <v>10</v>
      </c>
      <c r="L174" s="245">
        <v>0</v>
      </c>
      <c r="M174" s="248"/>
      <c r="N174" s="246">
        <f>ROUND(L174*K174,3)</f>
        <v>0</v>
      </c>
      <c r="O174" s="246"/>
      <c r="P174" s="246"/>
      <c r="Q174" s="246"/>
      <c r="R174" s="36"/>
      <c r="T174" s="172" t="s">
        <v>20</v>
      </c>
      <c r="U174" s="43" t="s">
        <v>44</v>
      </c>
      <c r="V174" s="35"/>
      <c r="W174" s="173">
        <f>V174*K174</f>
        <v>0</v>
      </c>
      <c r="X174" s="173">
        <v>4.0999999999999999E-4</v>
      </c>
      <c r="Y174" s="173">
        <f>X174*K174</f>
        <v>4.0999999999999995E-3</v>
      </c>
      <c r="Z174" s="173">
        <v>0</v>
      </c>
      <c r="AA174" s="174">
        <f>Z174*K174</f>
        <v>0</v>
      </c>
      <c r="AR174" s="17" t="s">
        <v>221</v>
      </c>
      <c r="AT174" s="17" t="s">
        <v>161</v>
      </c>
      <c r="AU174" s="17" t="s">
        <v>86</v>
      </c>
      <c r="AY174" s="17" t="s">
        <v>160</v>
      </c>
      <c r="BE174" s="109">
        <f>IF(U174="základná",N174,0)</f>
        <v>0</v>
      </c>
      <c r="BF174" s="109">
        <f>IF(U174="znížená",N174,0)</f>
        <v>0</v>
      </c>
      <c r="BG174" s="109">
        <f>IF(U174="zákl. prenesená",N174,0)</f>
        <v>0</v>
      </c>
      <c r="BH174" s="109">
        <f>IF(U174="zníž. prenesená",N174,0)</f>
        <v>0</v>
      </c>
      <c r="BI174" s="109">
        <f>IF(U174="nulová",N174,0)</f>
        <v>0</v>
      </c>
      <c r="BJ174" s="17" t="s">
        <v>86</v>
      </c>
      <c r="BK174" s="175">
        <f>ROUND(L174*K174,3)</f>
        <v>0</v>
      </c>
      <c r="BL174" s="17" t="s">
        <v>221</v>
      </c>
      <c r="BM174" s="17" t="s">
        <v>304</v>
      </c>
    </row>
    <row r="175" spans="2:65" s="1" customFormat="1" ht="31.5" customHeight="1">
      <c r="B175" s="34"/>
      <c r="C175" s="176" t="s">
        <v>305</v>
      </c>
      <c r="D175" s="176" t="s">
        <v>189</v>
      </c>
      <c r="E175" s="177" t="s">
        <v>306</v>
      </c>
      <c r="F175" s="249" t="s">
        <v>307</v>
      </c>
      <c r="G175" s="249"/>
      <c r="H175" s="249"/>
      <c r="I175" s="249"/>
      <c r="J175" s="178" t="s">
        <v>175</v>
      </c>
      <c r="K175" s="179">
        <v>10</v>
      </c>
      <c r="L175" s="250">
        <v>0</v>
      </c>
      <c r="M175" s="251"/>
      <c r="N175" s="252">
        <f>ROUND(L175*K175,3)</f>
        <v>0</v>
      </c>
      <c r="O175" s="246"/>
      <c r="P175" s="246"/>
      <c r="Q175" s="246"/>
      <c r="R175" s="36"/>
      <c r="T175" s="172" t="s">
        <v>20</v>
      </c>
      <c r="U175" s="43" t="s">
        <v>44</v>
      </c>
      <c r="V175" s="35"/>
      <c r="W175" s="173">
        <f>V175*K175</f>
        <v>0</v>
      </c>
      <c r="X175" s="173">
        <v>1.4400000000000001E-3</v>
      </c>
      <c r="Y175" s="173">
        <f>X175*K175</f>
        <v>1.4400000000000001E-2</v>
      </c>
      <c r="Z175" s="173">
        <v>0</v>
      </c>
      <c r="AA175" s="174">
        <f>Z175*K175</f>
        <v>0</v>
      </c>
      <c r="AR175" s="17" t="s">
        <v>285</v>
      </c>
      <c r="AT175" s="17" t="s">
        <v>189</v>
      </c>
      <c r="AU175" s="17" t="s">
        <v>86</v>
      </c>
      <c r="AY175" s="17" t="s">
        <v>160</v>
      </c>
      <c r="BE175" s="109">
        <f>IF(U175="základná",N175,0)</f>
        <v>0</v>
      </c>
      <c r="BF175" s="109">
        <f>IF(U175="znížená",N175,0)</f>
        <v>0</v>
      </c>
      <c r="BG175" s="109">
        <f>IF(U175="zákl. prenesená",N175,0)</f>
        <v>0</v>
      </c>
      <c r="BH175" s="109">
        <f>IF(U175="zníž. prenesená",N175,0)</f>
        <v>0</v>
      </c>
      <c r="BI175" s="109">
        <f>IF(U175="nulová",N175,0)</f>
        <v>0</v>
      </c>
      <c r="BJ175" s="17" t="s">
        <v>86</v>
      </c>
      <c r="BK175" s="175">
        <f>ROUND(L175*K175,3)</f>
        <v>0</v>
      </c>
      <c r="BL175" s="17" t="s">
        <v>221</v>
      </c>
      <c r="BM175" s="17" t="s">
        <v>308</v>
      </c>
    </row>
    <row r="176" spans="2:65" s="1" customFormat="1" ht="31.5" customHeight="1">
      <c r="B176" s="34"/>
      <c r="C176" s="167" t="s">
        <v>309</v>
      </c>
      <c r="D176" s="167" t="s">
        <v>161</v>
      </c>
      <c r="E176" s="168" t="s">
        <v>310</v>
      </c>
      <c r="F176" s="247" t="s">
        <v>311</v>
      </c>
      <c r="G176" s="247"/>
      <c r="H176" s="247"/>
      <c r="I176" s="247"/>
      <c r="J176" s="169" t="s">
        <v>279</v>
      </c>
      <c r="K176" s="170">
        <v>1.9E-2</v>
      </c>
      <c r="L176" s="245">
        <v>0</v>
      </c>
      <c r="M176" s="248"/>
      <c r="N176" s="246">
        <f>ROUND(L176*K176,3)</f>
        <v>0</v>
      </c>
      <c r="O176" s="246"/>
      <c r="P176" s="246"/>
      <c r="Q176" s="246"/>
      <c r="R176" s="36"/>
      <c r="T176" s="172" t="s">
        <v>20</v>
      </c>
      <c r="U176" s="43" t="s">
        <v>44</v>
      </c>
      <c r="V176" s="35"/>
      <c r="W176" s="173">
        <f>V176*K176</f>
        <v>0</v>
      </c>
      <c r="X176" s="173">
        <v>0</v>
      </c>
      <c r="Y176" s="173">
        <f>X176*K176</f>
        <v>0</v>
      </c>
      <c r="Z176" s="173">
        <v>0</v>
      </c>
      <c r="AA176" s="174">
        <f>Z176*K176</f>
        <v>0</v>
      </c>
      <c r="AR176" s="17" t="s">
        <v>221</v>
      </c>
      <c r="AT176" s="17" t="s">
        <v>161</v>
      </c>
      <c r="AU176" s="17" t="s">
        <v>86</v>
      </c>
      <c r="AY176" s="17" t="s">
        <v>160</v>
      </c>
      <c r="BE176" s="109">
        <f>IF(U176="základná",N176,0)</f>
        <v>0</v>
      </c>
      <c r="BF176" s="109">
        <f>IF(U176="znížená",N176,0)</f>
        <v>0</v>
      </c>
      <c r="BG176" s="109">
        <f>IF(U176="zákl. prenesená",N176,0)</f>
        <v>0</v>
      </c>
      <c r="BH176" s="109">
        <f>IF(U176="zníž. prenesená",N176,0)</f>
        <v>0</v>
      </c>
      <c r="BI176" s="109">
        <f>IF(U176="nulová",N176,0)</f>
        <v>0</v>
      </c>
      <c r="BJ176" s="17" t="s">
        <v>86</v>
      </c>
      <c r="BK176" s="175">
        <f>ROUND(L176*K176,3)</f>
        <v>0</v>
      </c>
      <c r="BL176" s="17" t="s">
        <v>221</v>
      </c>
      <c r="BM176" s="17" t="s">
        <v>312</v>
      </c>
    </row>
    <row r="177" spans="2:65" s="9" customFormat="1" ht="29.85" customHeight="1">
      <c r="B177" s="156"/>
      <c r="C177" s="157"/>
      <c r="D177" s="166" t="s">
        <v>128</v>
      </c>
      <c r="E177" s="166"/>
      <c r="F177" s="166"/>
      <c r="G177" s="166"/>
      <c r="H177" s="166"/>
      <c r="I177" s="166"/>
      <c r="J177" s="166"/>
      <c r="K177" s="166"/>
      <c r="L177" s="166"/>
      <c r="M177" s="166"/>
      <c r="N177" s="231">
        <f>BK177</f>
        <v>0</v>
      </c>
      <c r="O177" s="232"/>
      <c r="P177" s="232"/>
      <c r="Q177" s="232"/>
      <c r="R177" s="159"/>
      <c r="T177" s="160"/>
      <c r="U177" s="157"/>
      <c r="V177" s="157"/>
      <c r="W177" s="161">
        <f>SUM(W178:W187)</f>
        <v>0</v>
      </c>
      <c r="X177" s="157"/>
      <c r="Y177" s="161">
        <f>SUM(Y178:Y187)</f>
        <v>7.0390000000000008E-2</v>
      </c>
      <c r="Z177" s="157"/>
      <c r="AA177" s="162">
        <f>SUM(AA178:AA187)</f>
        <v>5.9950000000000003E-2</v>
      </c>
      <c r="AR177" s="163" t="s">
        <v>86</v>
      </c>
      <c r="AT177" s="164" t="s">
        <v>76</v>
      </c>
      <c r="AU177" s="164" t="s">
        <v>83</v>
      </c>
      <c r="AY177" s="163" t="s">
        <v>160</v>
      </c>
      <c r="BK177" s="165">
        <f>SUM(BK178:BK187)</f>
        <v>0</v>
      </c>
    </row>
    <row r="178" spans="2:65" s="1" customFormat="1" ht="44.25" customHeight="1">
      <c r="B178" s="34"/>
      <c r="C178" s="167" t="s">
        <v>313</v>
      </c>
      <c r="D178" s="167" t="s">
        <v>161</v>
      </c>
      <c r="E178" s="168" t="s">
        <v>314</v>
      </c>
      <c r="F178" s="247" t="s">
        <v>315</v>
      </c>
      <c r="G178" s="247"/>
      <c r="H178" s="247"/>
      <c r="I178" s="247"/>
      <c r="J178" s="169" t="s">
        <v>164</v>
      </c>
      <c r="K178" s="170">
        <v>2</v>
      </c>
      <c r="L178" s="245">
        <v>0</v>
      </c>
      <c r="M178" s="248"/>
      <c r="N178" s="246">
        <f t="shared" ref="N178:N187" si="25">ROUND(L178*K178,3)</f>
        <v>0</v>
      </c>
      <c r="O178" s="246"/>
      <c r="P178" s="246"/>
      <c r="Q178" s="246"/>
      <c r="R178" s="36"/>
      <c r="T178" s="172" t="s">
        <v>20</v>
      </c>
      <c r="U178" s="43" t="s">
        <v>44</v>
      </c>
      <c r="V178" s="35"/>
      <c r="W178" s="173">
        <f t="shared" ref="W178:W187" si="26">V178*K178</f>
        <v>0</v>
      </c>
      <c r="X178" s="173">
        <v>4.0000000000000002E-4</v>
      </c>
      <c r="Y178" s="173">
        <f t="shared" ref="Y178:Y187" si="27">X178*K178</f>
        <v>8.0000000000000004E-4</v>
      </c>
      <c r="Z178" s="173">
        <v>0</v>
      </c>
      <c r="AA178" s="174">
        <f t="shared" ref="AA178:AA187" si="28">Z178*K178</f>
        <v>0</v>
      </c>
      <c r="AR178" s="17" t="s">
        <v>221</v>
      </c>
      <c r="AT178" s="17" t="s">
        <v>161</v>
      </c>
      <c r="AU178" s="17" t="s">
        <v>86</v>
      </c>
      <c r="AY178" s="17" t="s">
        <v>160</v>
      </c>
      <c r="BE178" s="109">
        <f t="shared" ref="BE178:BE187" si="29">IF(U178="základná",N178,0)</f>
        <v>0</v>
      </c>
      <c r="BF178" s="109">
        <f t="shared" ref="BF178:BF187" si="30">IF(U178="znížená",N178,0)</f>
        <v>0</v>
      </c>
      <c r="BG178" s="109">
        <f t="shared" ref="BG178:BG187" si="31">IF(U178="zákl. prenesená",N178,0)</f>
        <v>0</v>
      </c>
      <c r="BH178" s="109">
        <f t="shared" ref="BH178:BH187" si="32">IF(U178="zníž. prenesená",N178,0)</f>
        <v>0</v>
      </c>
      <c r="BI178" s="109">
        <f t="shared" ref="BI178:BI187" si="33">IF(U178="nulová",N178,0)</f>
        <v>0</v>
      </c>
      <c r="BJ178" s="17" t="s">
        <v>86</v>
      </c>
      <c r="BK178" s="175">
        <f t="shared" ref="BK178:BK187" si="34">ROUND(L178*K178,3)</f>
        <v>0</v>
      </c>
      <c r="BL178" s="17" t="s">
        <v>221</v>
      </c>
      <c r="BM178" s="17" t="s">
        <v>316</v>
      </c>
    </row>
    <row r="179" spans="2:65" s="1" customFormat="1" ht="22.5" customHeight="1">
      <c r="B179" s="34"/>
      <c r="C179" s="167" t="s">
        <v>317</v>
      </c>
      <c r="D179" s="167" t="s">
        <v>161</v>
      </c>
      <c r="E179" s="168" t="s">
        <v>318</v>
      </c>
      <c r="F179" s="247" t="s">
        <v>319</v>
      </c>
      <c r="G179" s="247"/>
      <c r="H179" s="247"/>
      <c r="I179" s="247"/>
      <c r="J179" s="169" t="s">
        <v>164</v>
      </c>
      <c r="K179" s="170">
        <v>2</v>
      </c>
      <c r="L179" s="245">
        <v>0</v>
      </c>
      <c r="M179" s="248"/>
      <c r="N179" s="246">
        <f t="shared" si="25"/>
        <v>0</v>
      </c>
      <c r="O179" s="246"/>
      <c r="P179" s="246"/>
      <c r="Q179" s="246"/>
      <c r="R179" s="36"/>
      <c r="T179" s="172" t="s">
        <v>20</v>
      </c>
      <c r="U179" s="43" t="s">
        <v>44</v>
      </c>
      <c r="V179" s="35"/>
      <c r="W179" s="173">
        <f t="shared" si="26"/>
        <v>0</v>
      </c>
      <c r="X179" s="173">
        <v>0</v>
      </c>
      <c r="Y179" s="173">
        <f t="shared" si="27"/>
        <v>0</v>
      </c>
      <c r="Z179" s="173">
        <v>2.3800000000000002E-2</v>
      </c>
      <c r="AA179" s="174">
        <f t="shared" si="28"/>
        <v>4.7600000000000003E-2</v>
      </c>
      <c r="AR179" s="17" t="s">
        <v>221</v>
      </c>
      <c r="AT179" s="17" t="s">
        <v>161</v>
      </c>
      <c r="AU179" s="17" t="s">
        <v>86</v>
      </c>
      <c r="AY179" s="17" t="s">
        <v>160</v>
      </c>
      <c r="BE179" s="109">
        <f t="shared" si="29"/>
        <v>0</v>
      </c>
      <c r="BF179" s="109">
        <f t="shared" si="30"/>
        <v>0</v>
      </c>
      <c r="BG179" s="109">
        <f t="shared" si="31"/>
        <v>0</v>
      </c>
      <c r="BH179" s="109">
        <f t="shared" si="32"/>
        <v>0</v>
      </c>
      <c r="BI179" s="109">
        <f t="shared" si="33"/>
        <v>0</v>
      </c>
      <c r="BJ179" s="17" t="s">
        <v>86</v>
      </c>
      <c r="BK179" s="175">
        <f t="shared" si="34"/>
        <v>0</v>
      </c>
      <c r="BL179" s="17" t="s">
        <v>221</v>
      </c>
      <c r="BM179" s="17" t="s">
        <v>320</v>
      </c>
    </row>
    <row r="180" spans="2:65" s="1" customFormat="1" ht="31.5" customHeight="1">
      <c r="B180" s="34"/>
      <c r="C180" s="167" t="s">
        <v>321</v>
      </c>
      <c r="D180" s="167" t="s">
        <v>161</v>
      </c>
      <c r="E180" s="168" t="s">
        <v>322</v>
      </c>
      <c r="F180" s="247" t="s">
        <v>323</v>
      </c>
      <c r="G180" s="247"/>
      <c r="H180" s="247"/>
      <c r="I180" s="247"/>
      <c r="J180" s="169" t="s">
        <v>164</v>
      </c>
      <c r="K180" s="170">
        <v>1</v>
      </c>
      <c r="L180" s="245">
        <v>0</v>
      </c>
      <c r="M180" s="248"/>
      <c r="N180" s="246">
        <f t="shared" si="25"/>
        <v>0</v>
      </c>
      <c r="O180" s="246"/>
      <c r="P180" s="246"/>
      <c r="Q180" s="246"/>
      <c r="R180" s="36"/>
      <c r="T180" s="172" t="s">
        <v>20</v>
      </c>
      <c r="U180" s="43" t="s">
        <v>44</v>
      </c>
      <c r="V180" s="35"/>
      <c r="W180" s="173">
        <f t="shared" si="26"/>
        <v>0</v>
      </c>
      <c r="X180" s="173">
        <v>5.0000000000000002E-5</v>
      </c>
      <c r="Y180" s="173">
        <f t="shared" si="27"/>
        <v>5.0000000000000002E-5</v>
      </c>
      <c r="Z180" s="173">
        <v>1.235E-2</v>
      </c>
      <c r="AA180" s="174">
        <f t="shared" si="28"/>
        <v>1.235E-2</v>
      </c>
      <c r="AR180" s="17" t="s">
        <v>221</v>
      </c>
      <c r="AT180" s="17" t="s">
        <v>161</v>
      </c>
      <c r="AU180" s="17" t="s">
        <v>86</v>
      </c>
      <c r="AY180" s="17" t="s">
        <v>160</v>
      </c>
      <c r="BE180" s="109">
        <f t="shared" si="29"/>
        <v>0</v>
      </c>
      <c r="BF180" s="109">
        <f t="shared" si="30"/>
        <v>0</v>
      </c>
      <c r="BG180" s="109">
        <f t="shared" si="31"/>
        <v>0</v>
      </c>
      <c r="BH180" s="109">
        <f t="shared" si="32"/>
        <v>0</v>
      </c>
      <c r="BI180" s="109">
        <f t="shared" si="33"/>
        <v>0</v>
      </c>
      <c r="BJ180" s="17" t="s">
        <v>86</v>
      </c>
      <c r="BK180" s="175">
        <f t="shared" si="34"/>
        <v>0</v>
      </c>
      <c r="BL180" s="17" t="s">
        <v>221</v>
      </c>
      <c r="BM180" s="17" t="s">
        <v>324</v>
      </c>
    </row>
    <row r="181" spans="2:65" s="1" customFormat="1" ht="31.5" customHeight="1">
      <c r="B181" s="34"/>
      <c r="C181" s="167" t="s">
        <v>325</v>
      </c>
      <c r="D181" s="167" t="s">
        <v>161</v>
      </c>
      <c r="E181" s="168" t="s">
        <v>326</v>
      </c>
      <c r="F181" s="247" t="s">
        <v>327</v>
      </c>
      <c r="G181" s="247"/>
      <c r="H181" s="247"/>
      <c r="I181" s="247"/>
      <c r="J181" s="169" t="s">
        <v>164</v>
      </c>
      <c r="K181" s="170">
        <v>1</v>
      </c>
      <c r="L181" s="245">
        <v>0</v>
      </c>
      <c r="M181" s="248"/>
      <c r="N181" s="246">
        <f t="shared" si="25"/>
        <v>0</v>
      </c>
      <c r="O181" s="246"/>
      <c r="P181" s="246"/>
      <c r="Q181" s="246"/>
      <c r="R181" s="36"/>
      <c r="T181" s="172" t="s">
        <v>20</v>
      </c>
      <c r="U181" s="43" t="s">
        <v>44</v>
      </c>
      <c r="V181" s="35"/>
      <c r="W181" s="173">
        <f t="shared" si="26"/>
        <v>0</v>
      </c>
      <c r="X181" s="173">
        <v>3.175E-2</v>
      </c>
      <c r="Y181" s="173">
        <f t="shared" si="27"/>
        <v>3.175E-2</v>
      </c>
      <c r="Z181" s="173">
        <v>0</v>
      </c>
      <c r="AA181" s="174">
        <f t="shared" si="28"/>
        <v>0</v>
      </c>
      <c r="AR181" s="17" t="s">
        <v>221</v>
      </c>
      <c r="AT181" s="17" t="s">
        <v>161</v>
      </c>
      <c r="AU181" s="17" t="s">
        <v>86</v>
      </c>
      <c r="AY181" s="17" t="s">
        <v>160</v>
      </c>
      <c r="BE181" s="109">
        <f t="shared" si="29"/>
        <v>0</v>
      </c>
      <c r="BF181" s="109">
        <f t="shared" si="30"/>
        <v>0</v>
      </c>
      <c r="BG181" s="109">
        <f t="shared" si="31"/>
        <v>0</v>
      </c>
      <c r="BH181" s="109">
        <f t="shared" si="32"/>
        <v>0</v>
      </c>
      <c r="BI181" s="109">
        <f t="shared" si="33"/>
        <v>0</v>
      </c>
      <c r="BJ181" s="17" t="s">
        <v>86</v>
      </c>
      <c r="BK181" s="175">
        <f t="shared" si="34"/>
        <v>0</v>
      </c>
      <c r="BL181" s="17" t="s">
        <v>221</v>
      </c>
      <c r="BM181" s="17" t="s">
        <v>328</v>
      </c>
    </row>
    <row r="182" spans="2:65" s="1" customFormat="1" ht="31.5" customHeight="1">
      <c r="B182" s="34"/>
      <c r="C182" s="167" t="s">
        <v>329</v>
      </c>
      <c r="D182" s="167" t="s">
        <v>161</v>
      </c>
      <c r="E182" s="168" t="s">
        <v>330</v>
      </c>
      <c r="F182" s="247" t="s">
        <v>331</v>
      </c>
      <c r="G182" s="247"/>
      <c r="H182" s="247"/>
      <c r="I182" s="247"/>
      <c r="J182" s="169" t="s">
        <v>164</v>
      </c>
      <c r="K182" s="170">
        <v>1</v>
      </c>
      <c r="L182" s="245">
        <v>0</v>
      </c>
      <c r="M182" s="248"/>
      <c r="N182" s="246">
        <f t="shared" si="25"/>
        <v>0</v>
      </c>
      <c r="O182" s="246"/>
      <c r="P182" s="246"/>
      <c r="Q182" s="246"/>
      <c r="R182" s="36"/>
      <c r="T182" s="172" t="s">
        <v>20</v>
      </c>
      <c r="U182" s="43" t="s">
        <v>44</v>
      </c>
      <c r="V182" s="35"/>
      <c r="W182" s="173">
        <f t="shared" si="26"/>
        <v>0</v>
      </c>
      <c r="X182" s="173">
        <v>3.7690000000000001E-2</v>
      </c>
      <c r="Y182" s="173">
        <f t="shared" si="27"/>
        <v>3.7690000000000001E-2</v>
      </c>
      <c r="Z182" s="173">
        <v>0</v>
      </c>
      <c r="AA182" s="174">
        <f t="shared" si="28"/>
        <v>0</v>
      </c>
      <c r="AR182" s="17" t="s">
        <v>221</v>
      </c>
      <c r="AT182" s="17" t="s">
        <v>161</v>
      </c>
      <c r="AU182" s="17" t="s">
        <v>86</v>
      </c>
      <c r="AY182" s="17" t="s">
        <v>160</v>
      </c>
      <c r="BE182" s="109">
        <f t="shared" si="29"/>
        <v>0</v>
      </c>
      <c r="BF182" s="109">
        <f t="shared" si="30"/>
        <v>0</v>
      </c>
      <c r="BG182" s="109">
        <f t="shared" si="31"/>
        <v>0</v>
      </c>
      <c r="BH182" s="109">
        <f t="shared" si="32"/>
        <v>0</v>
      </c>
      <c r="BI182" s="109">
        <f t="shared" si="33"/>
        <v>0</v>
      </c>
      <c r="BJ182" s="17" t="s">
        <v>86</v>
      </c>
      <c r="BK182" s="175">
        <f t="shared" si="34"/>
        <v>0</v>
      </c>
      <c r="BL182" s="17" t="s">
        <v>221</v>
      </c>
      <c r="BM182" s="17" t="s">
        <v>332</v>
      </c>
    </row>
    <row r="183" spans="2:65" s="1" customFormat="1" ht="31.5" customHeight="1">
      <c r="B183" s="34"/>
      <c r="C183" s="167" t="s">
        <v>333</v>
      </c>
      <c r="D183" s="167" t="s">
        <v>161</v>
      </c>
      <c r="E183" s="168" t="s">
        <v>334</v>
      </c>
      <c r="F183" s="247" t="s">
        <v>335</v>
      </c>
      <c r="G183" s="247"/>
      <c r="H183" s="247"/>
      <c r="I183" s="247"/>
      <c r="J183" s="169" t="s">
        <v>164</v>
      </c>
      <c r="K183" s="170">
        <v>2</v>
      </c>
      <c r="L183" s="245">
        <v>0</v>
      </c>
      <c r="M183" s="248"/>
      <c r="N183" s="246">
        <f t="shared" si="25"/>
        <v>0</v>
      </c>
      <c r="O183" s="246"/>
      <c r="P183" s="246"/>
      <c r="Q183" s="246"/>
      <c r="R183" s="36"/>
      <c r="T183" s="172" t="s">
        <v>20</v>
      </c>
      <c r="U183" s="43" t="s">
        <v>44</v>
      </c>
      <c r="V183" s="35"/>
      <c r="W183" s="173">
        <f t="shared" si="26"/>
        <v>0</v>
      </c>
      <c r="X183" s="173">
        <v>5.0000000000000002E-5</v>
      </c>
      <c r="Y183" s="173">
        <f t="shared" si="27"/>
        <v>1E-4</v>
      </c>
      <c r="Z183" s="173">
        <v>0</v>
      </c>
      <c r="AA183" s="174">
        <f t="shared" si="28"/>
        <v>0</v>
      </c>
      <c r="AR183" s="17" t="s">
        <v>221</v>
      </c>
      <c r="AT183" s="17" t="s">
        <v>161</v>
      </c>
      <c r="AU183" s="17" t="s">
        <v>86</v>
      </c>
      <c r="AY183" s="17" t="s">
        <v>160</v>
      </c>
      <c r="BE183" s="109">
        <f t="shared" si="29"/>
        <v>0</v>
      </c>
      <c r="BF183" s="109">
        <f t="shared" si="30"/>
        <v>0</v>
      </c>
      <c r="BG183" s="109">
        <f t="shared" si="31"/>
        <v>0</v>
      </c>
      <c r="BH183" s="109">
        <f t="shared" si="32"/>
        <v>0</v>
      </c>
      <c r="BI183" s="109">
        <f t="shared" si="33"/>
        <v>0</v>
      </c>
      <c r="BJ183" s="17" t="s">
        <v>86</v>
      </c>
      <c r="BK183" s="175">
        <f t="shared" si="34"/>
        <v>0</v>
      </c>
      <c r="BL183" s="17" t="s">
        <v>221</v>
      </c>
      <c r="BM183" s="17" t="s">
        <v>336</v>
      </c>
    </row>
    <row r="184" spans="2:65" s="1" customFormat="1" ht="31.5" customHeight="1">
      <c r="B184" s="34"/>
      <c r="C184" s="167" t="s">
        <v>337</v>
      </c>
      <c r="D184" s="167" t="s">
        <v>161</v>
      </c>
      <c r="E184" s="168" t="s">
        <v>338</v>
      </c>
      <c r="F184" s="247" t="s">
        <v>339</v>
      </c>
      <c r="G184" s="247"/>
      <c r="H184" s="247"/>
      <c r="I184" s="247"/>
      <c r="J184" s="169" t="s">
        <v>164</v>
      </c>
      <c r="K184" s="170">
        <v>2</v>
      </c>
      <c r="L184" s="245">
        <v>0</v>
      </c>
      <c r="M184" s="248"/>
      <c r="N184" s="246">
        <f t="shared" si="25"/>
        <v>0</v>
      </c>
      <c r="O184" s="246"/>
      <c r="P184" s="246"/>
      <c r="Q184" s="246"/>
      <c r="R184" s="36"/>
      <c r="T184" s="172" t="s">
        <v>20</v>
      </c>
      <c r="U184" s="43" t="s">
        <v>44</v>
      </c>
      <c r="V184" s="35"/>
      <c r="W184" s="173">
        <f t="shared" si="26"/>
        <v>0</v>
      </c>
      <c r="X184" s="173">
        <v>0</v>
      </c>
      <c r="Y184" s="173">
        <f t="shared" si="27"/>
        <v>0</v>
      </c>
      <c r="Z184" s="173">
        <v>0</v>
      </c>
      <c r="AA184" s="174">
        <f t="shared" si="28"/>
        <v>0</v>
      </c>
      <c r="AR184" s="17" t="s">
        <v>221</v>
      </c>
      <c r="AT184" s="17" t="s">
        <v>161</v>
      </c>
      <c r="AU184" s="17" t="s">
        <v>86</v>
      </c>
      <c r="AY184" s="17" t="s">
        <v>160</v>
      </c>
      <c r="BE184" s="109">
        <f t="shared" si="29"/>
        <v>0</v>
      </c>
      <c r="BF184" s="109">
        <f t="shared" si="30"/>
        <v>0</v>
      </c>
      <c r="BG184" s="109">
        <f t="shared" si="31"/>
        <v>0</v>
      </c>
      <c r="BH184" s="109">
        <f t="shared" si="32"/>
        <v>0</v>
      </c>
      <c r="BI184" s="109">
        <f t="shared" si="33"/>
        <v>0</v>
      </c>
      <c r="BJ184" s="17" t="s">
        <v>86</v>
      </c>
      <c r="BK184" s="175">
        <f t="shared" si="34"/>
        <v>0</v>
      </c>
      <c r="BL184" s="17" t="s">
        <v>221</v>
      </c>
      <c r="BM184" s="17" t="s">
        <v>340</v>
      </c>
    </row>
    <row r="185" spans="2:65" s="1" customFormat="1" ht="31.5" customHeight="1">
      <c r="B185" s="34"/>
      <c r="C185" s="167" t="s">
        <v>341</v>
      </c>
      <c r="D185" s="167" t="s">
        <v>161</v>
      </c>
      <c r="E185" s="168" t="s">
        <v>342</v>
      </c>
      <c r="F185" s="247" t="s">
        <v>343</v>
      </c>
      <c r="G185" s="247"/>
      <c r="H185" s="247"/>
      <c r="I185" s="247"/>
      <c r="J185" s="169" t="s">
        <v>168</v>
      </c>
      <c r="K185" s="170">
        <v>1.56</v>
      </c>
      <c r="L185" s="245">
        <v>0</v>
      </c>
      <c r="M185" s="248"/>
      <c r="N185" s="246">
        <f t="shared" si="25"/>
        <v>0</v>
      </c>
      <c r="O185" s="246"/>
      <c r="P185" s="246"/>
      <c r="Q185" s="246"/>
      <c r="R185" s="36"/>
      <c r="T185" s="172" t="s">
        <v>20</v>
      </c>
      <c r="U185" s="43" t="s">
        <v>44</v>
      </c>
      <c r="V185" s="35"/>
      <c r="W185" s="173">
        <f t="shared" si="26"/>
        <v>0</v>
      </c>
      <c r="X185" s="173">
        <v>0</v>
      </c>
      <c r="Y185" s="173">
        <f t="shared" si="27"/>
        <v>0</v>
      </c>
      <c r="Z185" s="173">
        <v>0</v>
      </c>
      <c r="AA185" s="174">
        <f t="shared" si="28"/>
        <v>0</v>
      </c>
      <c r="AR185" s="17" t="s">
        <v>221</v>
      </c>
      <c r="AT185" s="17" t="s">
        <v>161</v>
      </c>
      <c r="AU185" s="17" t="s">
        <v>86</v>
      </c>
      <c r="AY185" s="17" t="s">
        <v>160</v>
      </c>
      <c r="BE185" s="109">
        <f t="shared" si="29"/>
        <v>0</v>
      </c>
      <c r="BF185" s="109">
        <f t="shared" si="30"/>
        <v>0</v>
      </c>
      <c r="BG185" s="109">
        <f t="shared" si="31"/>
        <v>0</v>
      </c>
      <c r="BH185" s="109">
        <f t="shared" si="32"/>
        <v>0</v>
      </c>
      <c r="BI185" s="109">
        <f t="shared" si="33"/>
        <v>0</v>
      </c>
      <c r="BJ185" s="17" t="s">
        <v>86</v>
      </c>
      <c r="BK185" s="175">
        <f t="shared" si="34"/>
        <v>0</v>
      </c>
      <c r="BL185" s="17" t="s">
        <v>221</v>
      </c>
      <c r="BM185" s="17" t="s">
        <v>344</v>
      </c>
    </row>
    <row r="186" spans="2:65" s="1" customFormat="1" ht="31.5" customHeight="1">
      <c r="B186" s="34"/>
      <c r="C186" s="167" t="s">
        <v>345</v>
      </c>
      <c r="D186" s="167" t="s">
        <v>161</v>
      </c>
      <c r="E186" s="168" t="s">
        <v>346</v>
      </c>
      <c r="F186" s="247" t="s">
        <v>347</v>
      </c>
      <c r="G186" s="247"/>
      <c r="H186" s="247"/>
      <c r="I186" s="247"/>
      <c r="J186" s="169" t="s">
        <v>279</v>
      </c>
      <c r="K186" s="170">
        <v>1.56</v>
      </c>
      <c r="L186" s="245">
        <v>0</v>
      </c>
      <c r="M186" s="248"/>
      <c r="N186" s="246">
        <f t="shared" si="25"/>
        <v>0</v>
      </c>
      <c r="O186" s="246"/>
      <c r="P186" s="246"/>
      <c r="Q186" s="246"/>
      <c r="R186" s="36"/>
      <c r="T186" s="172" t="s">
        <v>20</v>
      </c>
      <c r="U186" s="43" t="s">
        <v>44</v>
      </c>
      <c r="V186" s="35"/>
      <c r="W186" s="173">
        <f t="shared" si="26"/>
        <v>0</v>
      </c>
      <c r="X186" s="173">
        <v>0</v>
      </c>
      <c r="Y186" s="173">
        <f t="shared" si="27"/>
        <v>0</v>
      </c>
      <c r="Z186" s="173">
        <v>0</v>
      </c>
      <c r="AA186" s="174">
        <f t="shared" si="28"/>
        <v>0</v>
      </c>
      <c r="AR186" s="17" t="s">
        <v>221</v>
      </c>
      <c r="AT186" s="17" t="s">
        <v>161</v>
      </c>
      <c r="AU186" s="17" t="s">
        <v>86</v>
      </c>
      <c r="AY186" s="17" t="s">
        <v>160</v>
      </c>
      <c r="BE186" s="109">
        <f t="shared" si="29"/>
        <v>0</v>
      </c>
      <c r="BF186" s="109">
        <f t="shared" si="30"/>
        <v>0</v>
      </c>
      <c r="BG186" s="109">
        <f t="shared" si="31"/>
        <v>0</v>
      </c>
      <c r="BH186" s="109">
        <f t="shared" si="32"/>
        <v>0</v>
      </c>
      <c r="BI186" s="109">
        <f t="shared" si="33"/>
        <v>0</v>
      </c>
      <c r="BJ186" s="17" t="s">
        <v>86</v>
      </c>
      <c r="BK186" s="175">
        <f t="shared" si="34"/>
        <v>0</v>
      </c>
      <c r="BL186" s="17" t="s">
        <v>221</v>
      </c>
      <c r="BM186" s="17" t="s">
        <v>348</v>
      </c>
    </row>
    <row r="187" spans="2:65" s="1" customFormat="1" ht="31.5" customHeight="1">
      <c r="B187" s="34"/>
      <c r="C187" s="167" t="s">
        <v>349</v>
      </c>
      <c r="D187" s="167" t="s">
        <v>161</v>
      </c>
      <c r="E187" s="168" t="s">
        <v>350</v>
      </c>
      <c r="F187" s="247" t="s">
        <v>351</v>
      </c>
      <c r="G187" s="247"/>
      <c r="H187" s="247"/>
      <c r="I187" s="247"/>
      <c r="J187" s="169" t="s">
        <v>279</v>
      </c>
      <c r="K187" s="170">
        <v>7.0000000000000007E-2</v>
      </c>
      <c r="L187" s="245">
        <v>0</v>
      </c>
      <c r="M187" s="248"/>
      <c r="N187" s="246">
        <f t="shared" si="25"/>
        <v>0</v>
      </c>
      <c r="O187" s="246"/>
      <c r="P187" s="246"/>
      <c r="Q187" s="246"/>
      <c r="R187" s="36"/>
      <c r="T187" s="172" t="s">
        <v>20</v>
      </c>
      <c r="U187" s="43" t="s">
        <v>44</v>
      </c>
      <c r="V187" s="35"/>
      <c r="W187" s="173">
        <f t="shared" si="26"/>
        <v>0</v>
      </c>
      <c r="X187" s="173">
        <v>0</v>
      </c>
      <c r="Y187" s="173">
        <f t="shared" si="27"/>
        <v>0</v>
      </c>
      <c r="Z187" s="173">
        <v>0</v>
      </c>
      <c r="AA187" s="174">
        <f t="shared" si="28"/>
        <v>0</v>
      </c>
      <c r="AR187" s="17" t="s">
        <v>221</v>
      </c>
      <c r="AT187" s="17" t="s">
        <v>161</v>
      </c>
      <c r="AU187" s="17" t="s">
        <v>86</v>
      </c>
      <c r="AY187" s="17" t="s">
        <v>160</v>
      </c>
      <c r="BE187" s="109">
        <f t="shared" si="29"/>
        <v>0</v>
      </c>
      <c r="BF187" s="109">
        <f t="shared" si="30"/>
        <v>0</v>
      </c>
      <c r="BG187" s="109">
        <f t="shared" si="31"/>
        <v>0</v>
      </c>
      <c r="BH187" s="109">
        <f t="shared" si="32"/>
        <v>0</v>
      </c>
      <c r="BI187" s="109">
        <f t="shared" si="33"/>
        <v>0</v>
      </c>
      <c r="BJ187" s="17" t="s">
        <v>86</v>
      </c>
      <c r="BK187" s="175">
        <f t="shared" si="34"/>
        <v>0</v>
      </c>
      <c r="BL187" s="17" t="s">
        <v>221</v>
      </c>
      <c r="BM187" s="17" t="s">
        <v>352</v>
      </c>
    </row>
    <row r="188" spans="2:65" s="9" customFormat="1" ht="29.85" customHeight="1">
      <c r="B188" s="156"/>
      <c r="C188" s="157"/>
      <c r="D188" s="166" t="s">
        <v>129</v>
      </c>
      <c r="E188" s="166"/>
      <c r="F188" s="166"/>
      <c r="G188" s="166"/>
      <c r="H188" s="166"/>
      <c r="I188" s="166"/>
      <c r="J188" s="166"/>
      <c r="K188" s="166"/>
      <c r="L188" s="166"/>
      <c r="M188" s="166"/>
      <c r="N188" s="231">
        <f>BK188</f>
        <v>0</v>
      </c>
      <c r="O188" s="232"/>
      <c r="P188" s="232"/>
      <c r="Q188" s="232"/>
      <c r="R188" s="159"/>
      <c r="T188" s="160"/>
      <c r="U188" s="157"/>
      <c r="V188" s="157"/>
      <c r="W188" s="161">
        <f>SUM(W189:W194)</f>
        <v>0</v>
      </c>
      <c r="X188" s="157"/>
      <c r="Y188" s="161">
        <f>SUM(Y189:Y194)</f>
        <v>13.152511799999999</v>
      </c>
      <c r="Z188" s="157"/>
      <c r="AA188" s="162">
        <f>SUM(AA189:AA194)</f>
        <v>0.45742319999999997</v>
      </c>
      <c r="AR188" s="163" t="s">
        <v>86</v>
      </c>
      <c r="AT188" s="164" t="s">
        <v>76</v>
      </c>
      <c r="AU188" s="164" t="s">
        <v>83</v>
      </c>
      <c r="AY188" s="163" t="s">
        <v>160</v>
      </c>
      <c r="BK188" s="165">
        <f>SUM(BK189:BK194)</f>
        <v>0</v>
      </c>
    </row>
    <row r="189" spans="2:65" s="1" customFormat="1" ht="44.25" customHeight="1">
      <c r="B189" s="34"/>
      <c r="C189" s="167" t="s">
        <v>353</v>
      </c>
      <c r="D189" s="167" t="s">
        <v>161</v>
      </c>
      <c r="E189" s="168" t="s">
        <v>354</v>
      </c>
      <c r="F189" s="247" t="s">
        <v>355</v>
      </c>
      <c r="G189" s="247"/>
      <c r="H189" s="247"/>
      <c r="I189" s="247"/>
      <c r="J189" s="169" t="s">
        <v>168</v>
      </c>
      <c r="K189" s="170">
        <v>42.56</v>
      </c>
      <c r="L189" s="245">
        <v>0</v>
      </c>
      <c r="M189" s="248"/>
      <c r="N189" s="246">
        <f t="shared" ref="N189:N194" si="35">ROUND(L189*K189,3)</f>
        <v>0</v>
      </c>
      <c r="O189" s="246"/>
      <c r="P189" s="246"/>
      <c r="Q189" s="246"/>
      <c r="R189" s="36"/>
      <c r="T189" s="172" t="s">
        <v>20</v>
      </c>
      <c r="U189" s="43" t="s">
        <v>44</v>
      </c>
      <c r="V189" s="35"/>
      <c r="W189" s="173">
        <f t="shared" ref="W189:W194" si="36">V189*K189</f>
        <v>0</v>
      </c>
      <c r="X189" s="173">
        <v>3.458E-2</v>
      </c>
      <c r="Y189" s="173">
        <f t="shared" ref="Y189:Y194" si="37">X189*K189</f>
        <v>1.4717248000000001</v>
      </c>
      <c r="Z189" s="173">
        <v>0</v>
      </c>
      <c r="AA189" s="174">
        <f t="shared" ref="AA189:AA194" si="38">Z189*K189</f>
        <v>0</v>
      </c>
      <c r="AR189" s="17" t="s">
        <v>221</v>
      </c>
      <c r="AT189" s="17" t="s">
        <v>161</v>
      </c>
      <c r="AU189" s="17" t="s">
        <v>86</v>
      </c>
      <c r="AY189" s="17" t="s">
        <v>160</v>
      </c>
      <c r="BE189" s="109">
        <f t="shared" ref="BE189:BE194" si="39">IF(U189="základná",N189,0)</f>
        <v>0</v>
      </c>
      <c r="BF189" s="109">
        <f t="shared" ref="BF189:BF194" si="40">IF(U189="znížená",N189,0)</f>
        <v>0</v>
      </c>
      <c r="BG189" s="109">
        <f t="shared" ref="BG189:BG194" si="41">IF(U189="zákl. prenesená",N189,0)</f>
        <v>0</v>
      </c>
      <c r="BH189" s="109">
        <f t="shared" ref="BH189:BH194" si="42">IF(U189="zníž. prenesená",N189,0)</f>
        <v>0</v>
      </c>
      <c r="BI189" s="109">
        <f t="shared" ref="BI189:BI194" si="43">IF(U189="nulová",N189,0)</f>
        <v>0</v>
      </c>
      <c r="BJ189" s="17" t="s">
        <v>86</v>
      </c>
      <c r="BK189" s="175">
        <f t="shared" ref="BK189:BK194" si="44">ROUND(L189*K189,3)</f>
        <v>0</v>
      </c>
      <c r="BL189" s="17" t="s">
        <v>221</v>
      </c>
      <c r="BM189" s="17" t="s">
        <v>356</v>
      </c>
    </row>
    <row r="190" spans="2:65" s="1" customFormat="1" ht="31.5" customHeight="1">
      <c r="B190" s="34"/>
      <c r="C190" s="167" t="s">
        <v>357</v>
      </c>
      <c r="D190" s="167" t="s">
        <v>161</v>
      </c>
      <c r="E190" s="168" t="s">
        <v>358</v>
      </c>
      <c r="F190" s="247" t="s">
        <v>359</v>
      </c>
      <c r="G190" s="247"/>
      <c r="H190" s="247"/>
      <c r="I190" s="247"/>
      <c r="J190" s="169" t="s">
        <v>168</v>
      </c>
      <c r="K190" s="170">
        <v>12.8</v>
      </c>
      <c r="L190" s="245">
        <v>0</v>
      </c>
      <c r="M190" s="248"/>
      <c r="N190" s="246">
        <f t="shared" si="35"/>
        <v>0</v>
      </c>
      <c r="O190" s="246"/>
      <c r="P190" s="246"/>
      <c r="Q190" s="246"/>
      <c r="R190" s="36"/>
      <c r="T190" s="172" t="s">
        <v>20</v>
      </c>
      <c r="U190" s="43" t="s">
        <v>44</v>
      </c>
      <c r="V190" s="35"/>
      <c r="W190" s="173">
        <f t="shared" si="36"/>
        <v>0</v>
      </c>
      <c r="X190" s="173">
        <v>8.5989999999999997E-2</v>
      </c>
      <c r="Y190" s="173">
        <f t="shared" si="37"/>
        <v>1.1006720000000001</v>
      </c>
      <c r="Z190" s="173">
        <v>0</v>
      </c>
      <c r="AA190" s="174">
        <f t="shared" si="38"/>
        <v>0</v>
      </c>
      <c r="AR190" s="17" t="s">
        <v>221</v>
      </c>
      <c r="AT190" s="17" t="s">
        <v>161</v>
      </c>
      <c r="AU190" s="17" t="s">
        <v>86</v>
      </c>
      <c r="AY190" s="17" t="s">
        <v>160</v>
      </c>
      <c r="BE190" s="109">
        <f t="shared" si="39"/>
        <v>0</v>
      </c>
      <c r="BF190" s="109">
        <f t="shared" si="40"/>
        <v>0</v>
      </c>
      <c r="BG190" s="109">
        <f t="shared" si="41"/>
        <v>0</v>
      </c>
      <c r="BH190" s="109">
        <f t="shared" si="42"/>
        <v>0</v>
      </c>
      <c r="BI190" s="109">
        <f t="shared" si="43"/>
        <v>0</v>
      </c>
      <c r="BJ190" s="17" t="s">
        <v>86</v>
      </c>
      <c r="BK190" s="175">
        <f t="shared" si="44"/>
        <v>0</v>
      </c>
      <c r="BL190" s="17" t="s">
        <v>221</v>
      </c>
      <c r="BM190" s="17" t="s">
        <v>360</v>
      </c>
    </row>
    <row r="191" spans="2:65" s="1" customFormat="1" ht="31.5" customHeight="1">
      <c r="B191" s="34"/>
      <c r="C191" s="167" t="s">
        <v>361</v>
      </c>
      <c r="D191" s="167" t="s">
        <v>161</v>
      </c>
      <c r="E191" s="168" t="s">
        <v>362</v>
      </c>
      <c r="F191" s="247" t="s">
        <v>363</v>
      </c>
      <c r="G191" s="247"/>
      <c r="H191" s="247"/>
      <c r="I191" s="247"/>
      <c r="J191" s="169" t="s">
        <v>168</v>
      </c>
      <c r="K191" s="170">
        <v>28</v>
      </c>
      <c r="L191" s="245">
        <v>0</v>
      </c>
      <c r="M191" s="248"/>
      <c r="N191" s="246">
        <f t="shared" si="35"/>
        <v>0</v>
      </c>
      <c r="O191" s="246"/>
      <c r="P191" s="246"/>
      <c r="Q191" s="246"/>
      <c r="R191" s="36"/>
      <c r="T191" s="172" t="s">
        <v>20</v>
      </c>
      <c r="U191" s="43" t="s">
        <v>44</v>
      </c>
      <c r="V191" s="35"/>
      <c r="W191" s="173">
        <f t="shared" si="36"/>
        <v>0</v>
      </c>
      <c r="X191" s="173">
        <v>1.1259999999999999E-2</v>
      </c>
      <c r="Y191" s="173">
        <f t="shared" si="37"/>
        <v>0.31528</v>
      </c>
      <c r="Z191" s="173">
        <v>0</v>
      </c>
      <c r="AA191" s="174">
        <f t="shared" si="38"/>
        <v>0</v>
      </c>
      <c r="AR191" s="17" t="s">
        <v>221</v>
      </c>
      <c r="AT191" s="17" t="s">
        <v>161</v>
      </c>
      <c r="AU191" s="17" t="s">
        <v>86</v>
      </c>
      <c r="AY191" s="17" t="s">
        <v>160</v>
      </c>
      <c r="BE191" s="109">
        <f t="shared" si="39"/>
        <v>0</v>
      </c>
      <c r="BF191" s="109">
        <f t="shared" si="40"/>
        <v>0</v>
      </c>
      <c r="BG191" s="109">
        <f t="shared" si="41"/>
        <v>0</v>
      </c>
      <c r="BH191" s="109">
        <f t="shared" si="42"/>
        <v>0</v>
      </c>
      <c r="BI191" s="109">
        <f t="shared" si="43"/>
        <v>0</v>
      </c>
      <c r="BJ191" s="17" t="s">
        <v>86</v>
      </c>
      <c r="BK191" s="175">
        <f t="shared" si="44"/>
        <v>0</v>
      </c>
      <c r="BL191" s="17" t="s">
        <v>221</v>
      </c>
      <c r="BM191" s="17" t="s">
        <v>364</v>
      </c>
    </row>
    <row r="192" spans="2:65" s="1" customFormat="1" ht="44.25" customHeight="1">
      <c r="B192" s="34"/>
      <c r="C192" s="167" t="s">
        <v>365</v>
      </c>
      <c r="D192" s="167" t="s">
        <v>161</v>
      </c>
      <c r="E192" s="168" t="s">
        <v>366</v>
      </c>
      <c r="F192" s="247" t="s">
        <v>367</v>
      </c>
      <c r="G192" s="247"/>
      <c r="H192" s="247"/>
      <c r="I192" s="247"/>
      <c r="J192" s="169" t="s">
        <v>168</v>
      </c>
      <c r="K192" s="170">
        <v>468.5</v>
      </c>
      <c r="L192" s="245">
        <v>0</v>
      </c>
      <c r="M192" s="248"/>
      <c r="N192" s="246">
        <f t="shared" si="35"/>
        <v>0</v>
      </c>
      <c r="O192" s="246"/>
      <c r="P192" s="246"/>
      <c r="Q192" s="246"/>
      <c r="R192" s="36"/>
      <c r="T192" s="172" t="s">
        <v>20</v>
      </c>
      <c r="U192" s="43" t="s">
        <v>44</v>
      </c>
      <c r="V192" s="35"/>
      <c r="W192" s="173">
        <f t="shared" si="36"/>
        <v>0</v>
      </c>
      <c r="X192" s="173">
        <v>2.1909999999999999E-2</v>
      </c>
      <c r="Y192" s="173">
        <f t="shared" si="37"/>
        <v>10.264835</v>
      </c>
      <c r="Z192" s="173">
        <v>0</v>
      </c>
      <c r="AA192" s="174">
        <f t="shared" si="38"/>
        <v>0</v>
      </c>
      <c r="AR192" s="17" t="s">
        <v>221</v>
      </c>
      <c r="AT192" s="17" t="s">
        <v>161</v>
      </c>
      <c r="AU192" s="17" t="s">
        <v>86</v>
      </c>
      <c r="AY192" s="17" t="s">
        <v>160</v>
      </c>
      <c r="BE192" s="109">
        <f t="shared" si="39"/>
        <v>0</v>
      </c>
      <c r="BF192" s="109">
        <f t="shared" si="40"/>
        <v>0</v>
      </c>
      <c r="BG192" s="109">
        <f t="shared" si="41"/>
        <v>0</v>
      </c>
      <c r="BH192" s="109">
        <f t="shared" si="42"/>
        <v>0</v>
      </c>
      <c r="BI192" s="109">
        <f t="shared" si="43"/>
        <v>0</v>
      </c>
      <c r="BJ192" s="17" t="s">
        <v>86</v>
      </c>
      <c r="BK192" s="175">
        <f t="shared" si="44"/>
        <v>0</v>
      </c>
      <c r="BL192" s="17" t="s">
        <v>221</v>
      </c>
      <c r="BM192" s="17" t="s">
        <v>368</v>
      </c>
    </row>
    <row r="193" spans="2:65" s="1" customFormat="1" ht="44.25" customHeight="1">
      <c r="B193" s="34"/>
      <c r="C193" s="167" t="s">
        <v>369</v>
      </c>
      <c r="D193" s="167" t="s">
        <v>161</v>
      </c>
      <c r="E193" s="168" t="s">
        <v>370</v>
      </c>
      <c r="F193" s="247" t="s">
        <v>371</v>
      </c>
      <c r="G193" s="247"/>
      <c r="H193" s="247"/>
      <c r="I193" s="247"/>
      <c r="J193" s="169" t="s">
        <v>168</v>
      </c>
      <c r="K193" s="170">
        <v>21.72</v>
      </c>
      <c r="L193" s="245">
        <v>0</v>
      </c>
      <c r="M193" s="248"/>
      <c r="N193" s="246">
        <f t="shared" si="35"/>
        <v>0</v>
      </c>
      <c r="O193" s="246"/>
      <c r="P193" s="246"/>
      <c r="Q193" s="246"/>
      <c r="R193" s="36"/>
      <c r="T193" s="172" t="s">
        <v>20</v>
      </c>
      <c r="U193" s="43" t="s">
        <v>44</v>
      </c>
      <c r="V193" s="35"/>
      <c r="W193" s="173">
        <f t="shared" si="36"/>
        <v>0</v>
      </c>
      <c r="X193" s="173">
        <v>0</v>
      </c>
      <c r="Y193" s="173">
        <f t="shared" si="37"/>
        <v>0</v>
      </c>
      <c r="Z193" s="173">
        <v>2.1059999999999999E-2</v>
      </c>
      <c r="AA193" s="174">
        <f t="shared" si="38"/>
        <v>0.45742319999999997</v>
      </c>
      <c r="AR193" s="17" t="s">
        <v>221</v>
      </c>
      <c r="AT193" s="17" t="s">
        <v>161</v>
      </c>
      <c r="AU193" s="17" t="s">
        <v>86</v>
      </c>
      <c r="AY193" s="17" t="s">
        <v>160</v>
      </c>
      <c r="BE193" s="109">
        <f t="shared" si="39"/>
        <v>0</v>
      </c>
      <c r="BF193" s="109">
        <f t="shared" si="40"/>
        <v>0</v>
      </c>
      <c r="BG193" s="109">
        <f t="shared" si="41"/>
        <v>0</v>
      </c>
      <c r="BH193" s="109">
        <f t="shared" si="42"/>
        <v>0</v>
      </c>
      <c r="BI193" s="109">
        <f t="shared" si="43"/>
        <v>0</v>
      </c>
      <c r="BJ193" s="17" t="s">
        <v>86</v>
      </c>
      <c r="BK193" s="175">
        <f t="shared" si="44"/>
        <v>0</v>
      </c>
      <c r="BL193" s="17" t="s">
        <v>221</v>
      </c>
      <c r="BM193" s="17" t="s">
        <v>372</v>
      </c>
    </row>
    <row r="194" spans="2:65" s="1" customFormat="1" ht="31.5" customHeight="1">
      <c r="B194" s="34"/>
      <c r="C194" s="167" t="s">
        <v>373</v>
      </c>
      <c r="D194" s="167" t="s">
        <v>161</v>
      </c>
      <c r="E194" s="168" t="s">
        <v>374</v>
      </c>
      <c r="F194" s="247" t="s">
        <v>375</v>
      </c>
      <c r="G194" s="247"/>
      <c r="H194" s="247"/>
      <c r="I194" s="247"/>
      <c r="J194" s="169" t="s">
        <v>279</v>
      </c>
      <c r="K194" s="170">
        <v>8.1989999999999998</v>
      </c>
      <c r="L194" s="245">
        <v>0</v>
      </c>
      <c r="M194" s="248"/>
      <c r="N194" s="246">
        <f t="shared" si="35"/>
        <v>0</v>
      </c>
      <c r="O194" s="246"/>
      <c r="P194" s="246"/>
      <c r="Q194" s="246"/>
      <c r="R194" s="36"/>
      <c r="T194" s="172" t="s">
        <v>20</v>
      </c>
      <c r="U194" s="43" t="s">
        <v>44</v>
      </c>
      <c r="V194" s="35"/>
      <c r="W194" s="173">
        <f t="shared" si="36"/>
        <v>0</v>
      </c>
      <c r="X194" s="173">
        <v>0</v>
      </c>
      <c r="Y194" s="173">
        <f t="shared" si="37"/>
        <v>0</v>
      </c>
      <c r="Z194" s="173">
        <v>0</v>
      </c>
      <c r="AA194" s="174">
        <f t="shared" si="38"/>
        <v>0</v>
      </c>
      <c r="AR194" s="17" t="s">
        <v>221</v>
      </c>
      <c r="AT194" s="17" t="s">
        <v>161</v>
      </c>
      <c r="AU194" s="17" t="s">
        <v>86</v>
      </c>
      <c r="AY194" s="17" t="s">
        <v>160</v>
      </c>
      <c r="BE194" s="109">
        <f t="shared" si="39"/>
        <v>0</v>
      </c>
      <c r="BF194" s="109">
        <f t="shared" si="40"/>
        <v>0</v>
      </c>
      <c r="BG194" s="109">
        <f t="shared" si="41"/>
        <v>0</v>
      </c>
      <c r="BH194" s="109">
        <f t="shared" si="42"/>
        <v>0</v>
      </c>
      <c r="BI194" s="109">
        <f t="shared" si="43"/>
        <v>0</v>
      </c>
      <c r="BJ194" s="17" t="s">
        <v>86</v>
      </c>
      <c r="BK194" s="175">
        <f t="shared" si="44"/>
        <v>0</v>
      </c>
      <c r="BL194" s="17" t="s">
        <v>221</v>
      </c>
      <c r="BM194" s="17" t="s">
        <v>376</v>
      </c>
    </row>
    <row r="195" spans="2:65" s="9" customFormat="1" ht="29.85" customHeight="1">
      <c r="B195" s="156"/>
      <c r="C195" s="157"/>
      <c r="D195" s="166" t="s">
        <v>130</v>
      </c>
      <c r="E195" s="166"/>
      <c r="F195" s="166"/>
      <c r="G195" s="166"/>
      <c r="H195" s="166"/>
      <c r="I195" s="166"/>
      <c r="J195" s="166"/>
      <c r="K195" s="166"/>
      <c r="L195" s="166"/>
      <c r="M195" s="166"/>
      <c r="N195" s="231">
        <f>BK195</f>
        <v>0</v>
      </c>
      <c r="O195" s="232"/>
      <c r="P195" s="232"/>
      <c r="Q195" s="232"/>
      <c r="R195" s="159"/>
      <c r="T195" s="160"/>
      <c r="U195" s="157"/>
      <c r="V195" s="157"/>
      <c r="W195" s="161">
        <f>SUM(W196:W224)</f>
        <v>0</v>
      </c>
      <c r="X195" s="157"/>
      <c r="Y195" s="161">
        <f>SUM(Y196:Y224)</f>
        <v>0.94895640000000014</v>
      </c>
      <c r="Z195" s="157"/>
      <c r="AA195" s="162">
        <f>SUM(AA196:AA224)</f>
        <v>2.7075616</v>
      </c>
      <c r="AR195" s="163" t="s">
        <v>86</v>
      </c>
      <c r="AT195" s="164" t="s">
        <v>76</v>
      </c>
      <c r="AU195" s="164" t="s">
        <v>83</v>
      </c>
      <c r="AY195" s="163" t="s">
        <v>160</v>
      </c>
      <c r="BK195" s="165">
        <f>SUM(BK196:BK224)</f>
        <v>0</v>
      </c>
    </row>
    <row r="196" spans="2:65" s="1" customFormat="1" ht="22.5" customHeight="1">
      <c r="B196" s="34"/>
      <c r="C196" s="167" t="s">
        <v>377</v>
      </c>
      <c r="D196" s="167" t="s">
        <v>161</v>
      </c>
      <c r="E196" s="168" t="s">
        <v>378</v>
      </c>
      <c r="F196" s="247" t="s">
        <v>379</v>
      </c>
      <c r="G196" s="247"/>
      <c r="H196" s="247"/>
      <c r="I196" s="247"/>
      <c r="J196" s="169" t="s">
        <v>168</v>
      </c>
      <c r="K196" s="170">
        <v>44.8</v>
      </c>
      <c r="L196" s="245">
        <v>0</v>
      </c>
      <c r="M196" s="248"/>
      <c r="N196" s="246">
        <f t="shared" ref="N196:N224" si="45">ROUND(L196*K196,3)</f>
        <v>0</v>
      </c>
      <c r="O196" s="246"/>
      <c r="P196" s="246"/>
      <c r="Q196" s="246"/>
      <c r="R196" s="36"/>
      <c r="T196" s="172" t="s">
        <v>20</v>
      </c>
      <c r="U196" s="43" t="s">
        <v>44</v>
      </c>
      <c r="V196" s="35"/>
      <c r="W196" s="173">
        <f t="shared" ref="W196:W224" si="46">V196*K196</f>
        <v>0</v>
      </c>
      <c r="X196" s="173">
        <v>0</v>
      </c>
      <c r="Y196" s="173">
        <f t="shared" ref="Y196:Y224" si="47">X196*K196</f>
        <v>0</v>
      </c>
      <c r="Z196" s="173">
        <v>1.695E-2</v>
      </c>
      <c r="AA196" s="174">
        <f t="shared" ref="AA196:AA224" si="48">Z196*K196</f>
        <v>0.75935999999999992</v>
      </c>
      <c r="AR196" s="17" t="s">
        <v>221</v>
      </c>
      <c r="AT196" s="17" t="s">
        <v>161</v>
      </c>
      <c r="AU196" s="17" t="s">
        <v>86</v>
      </c>
      <c r="AY196" s="17" t="s">
        <v>160</v>
      </c>
      <c r="BE196" s="109">
        <f t="shared" ref="BE196:BE224" si="49">IF(U196="základná",N196,0)</f>
        <v>0</v>
      </c>
      <c r="BF196" s="109">
        <f t="shared" ref="BF196:BF224" si="50">IF(U196="znížená",N196,0)</f>
        <v>0</v>
      </c>
      <c r="BG196" s="109">
        <f t="shared" ref="BG196:BG224" si="51">IF(U196="zákl. prenesená",N196,0)</f>
        <v>0</v>
      </c>
      <c r="BH196" s="109">
        <f t="shared" ref="BH196:BH224" si="52">IF(U196="zníž. prenesená",N196,0)</f>
        <v>0</v>
      </c>
      <c r="BI196" s="109">
        <f t="shared" ref="BI196:BI224" si="53">IF(U196="nulová",N196,0)</f>
        <v>0</v>
      </c>
      <c r="BJ196" s="17" t="s">
        <v>86</v>
      </c>
      <c r="BK196" s="175">
        <f t="shared" ref="BK196:BK224" si="54">ROUND(L196*K196,3)</f>
        <v>0</v>
      </c>
      <c r="BL196" s="17" t="s">
        <v>221</v>
      </c>
      <c r="BM196" s="17" t="s">
        <v>380</v>
      </c>
    </row>
    <row r="197" spans="2:65" s="1" customFormat="1" ht="31.5" customHeight="1">
      <c r="B197" s="34"/>
      <c r="C197" s="167" t="s">
        <v>381</v>
      </c>
      <c r="D197" s="167" t="s">
        <v>161</v>
      </c>
      <c r="E197" s="168" t="s">
        <v>382</v>
      </c>
      <c r="F197" s="247" t="s">
        <v>383</v>
      </c>
      <c r="G197" s="247"/>
      <c r="H197" s="247"/>
      <c r="I197" s="247"/>
      <c r="J197" s="169" t="s">
        <v>168</v>
      </c>
      <c r="K197" s="170">
        <v>32.32</v>
      </c>
      <c r="L197" s="245">
        <v>0</v>
      </c>
      <c r="M197" s="248"/>
      <c r="N197" s="246">
        <f t="shared" si="45"/>
        <v>0</v>
      </c>
      <c r="O197" s="246"/>
      <c r="P197" s="246"/>
      <c r="Q197" s="246"/>
      <c r="R197" s="36"/>
      <c r="T197" s="172" t="s">
        <v>20</v>
      </c>
      <c r="U197" s="43" t="s">
        <v>44</v>
      </c>
      <c r="V197" s="35"/>
      <c r="W197" s="173">
        <f t="shared" si="46"/>
        <v>0</v>
      </c>
      <c r="X197" s="173">
        <v>0</v>
      </c>
      <c r="Y197" s="173">
        <f t="shared" si="47"/>
        <v>0</v>
      </c>
      <c r="Z197" s="173">
        <v>1.6379999999999999E-2</v>
      </c>
      <c r="AA197" s="174">
        <f t="shared" si="48"/>
        <v>0.52940159999999992</v>
      </c>
      <c r="AR197" s="17" t="s">
        <v>221</v>
      </c>
      <c r="AT197" s="17" t="s">
        <v>161</v>
      </c>
      <c r="AU197" s="17" t="s">
        <v>86</v>
      </c>
      <c r="AY197" s="17" t="s">
        <v>160</v>
      </c>
      <c r="BE197" s="109">
        <f t="shared" si="49"/>
        <v>0</v>
      </c>
      <c r="BF197" s="109">
        <f t="shared" si="50"/>
        <v>0</v>
      </c>
      <c r="BG197" s="109">
        <f t="shared" si="51"/>
        <v>0</v>
      </c>
      <c r="BH197" s="109">
        <f t="shared" si="52"/>
        <v>0</v>
      </c>
      <c r="BI197" s="109">
        <f t="shared" si="53"/>
        <v>0</v>
      </c>
      <c r="BJ197" s="17" t="s">
        <v>86</v>
      </c>
      <c r="BK197" s="175">
        <f t="shared" si="54"/>
        <v>0</v>
      </c>
      <c r="BL197" s="17" t="s">
        <v>221</v>
      </c>
      <c r="BM197" s="17" t="s">
        <v>384</v>
      </c>
    </row>
    <row r="198" spans="2:65" s="1" customFormat="1" ht="22.5" customHeight="1">
      <c r="B198" s="34"/>
      <c r="C198" s="167" t="s">
        <v>385</v>
      </c>
      <c r="D198" s="167" t="s">
        <v>161</v>
      </c>
      <c r="E198" s="168" t="s">
        <v>386</v>
      </c>
      <c r="F198" s="247" t="s">
        <v>387</v>
      </c>
      <c r="G198" s="247"/>
      <c r="H198" s="247"/>
      <c r="I198" s="247"/>
      <c r="J198" s="169" t="s">
        <v>175</v>
      </c>
      <c r="K198" s="170">
        <v>12</v>
      </c>
      <c r="L198" s="245">
        <v>0</v>
      </c>
      <c r="M198" s="248"/>
      <c r="N198" s="246">
        <f t="shared" si="45"/>
        <v>0</v>
      </c>
      <c r="O198" s="246"/>
      <c r="P198" s="246"/>
      <c r="Q198" s="246"/>
      <c r="R198" s="36"/>
      <c r="T198" s="172" t="s">
        <v>20</v>
      </c>
      <c r="U198" s="43" t="s">
        <v>44</v>
      </c>
      <c r="V198" s="35"/>
      <c r="W198" s="173">
        <f t="shared" si="46"/>
        <v>0</v>
      </c>
      <c r="X198" s="173">
        <v>0</v>
      </c>
      <c r="Y198" s="173">
        <f t="shared" si="47"/>
        <v>0</v>
      </c>
      <c r="Z198" s="173">
        <v>0</v>
      </c>
      <c r="AA198" s="174">
        <f t="shared" si="48"/>
        <v>0</v>
      </c>
      <c r="AR198" s="17" t="s">
        <v>221</v>
      </c>
      <c r="AT198" s="17" t="s">
        <v>161</v>
      </c>
      <c r="AU198" s="17" t="s">
        <v>86</v>
      </c>
      <c r="AY198" s="17" t="s">
        <v>160</v>
      </c>
      <c r="BE198" s="109">
        <f t="shared" si="49"/>
        <v>0</v>
      </c>
      <c r="BF198" s="109">
        <f t="shared" si="50"/>
        <v>0</v>
      </c>
      <c r="BG198" s="109">
        <f t="shared" si="51"/>
        <v>0</v>
      </c>
      <c r="BH198" s="109">
        <f t="shared" si="52"/>
        <v>0</v>
      </c>
      <c r="BI198" s="109">
        <f t="shared" si="53"/>
        <v>0</v>
      </c>
      <c r="BJ198" s="17" t="s">
        <v>86</v>
      </c>
      <c r="BK198" s="175">
        <f t="shared" si="54"/>
        <v>0</v>
      </c>
      <c r="BL198" s="17" t="s">
        <v>221</v>
      </c>
      <c r="BM198" s="17" t="s">
        <v>388</v>
      </c>
    </row>
    <row r="199" spans="2:65" s="1" customFormat="1" ht="31.5" customHeight="1">
      <c r="B199" s="34"/>
      <c r="C199" s="167" t="s">
        <v>389</v>
      </c>
      <c r="D199" s="167" t="s">
        <v>161</v>
      </c>
      <c r="E199" s="168" t="s">
        <v>390</v>
      </c>
      <c r="F199" s="247" t="s">
        <v>391</v>
      </c>
      <c r="G199" s="247"/>
      <c r="H199" s="247"/>
      <c r="I199" s="247"/>
      <c r="J199" s="169" t="s">
        <v>168</v>
      </c>
      <c r="K199" s="170">
        <v>60</v>
      </c>
      <c r="L199" s="245">
        <v>0</v>
      </c>
      <c r="M199" s="248"/>
      <c r="N199" s="246">
        <f t="shared" si="45"/>
        <v>0</v>
      </c>
      <c r="O199" s="246"/>
      <c r="P199" s="246"/>
      <c r="Q199" s="246"/>
      <c r="R199" s="36"/>
      <c r="T199" s="172" t="s">
        <v>20</v>
      </c>
      <c r="U199" s="43" t="s">
        <v>44</v>
      </c>
      <c r="V199" s="35"/>
      <c r="W199" s="173">
        <f t="shared" si="46"/>
        <v>0</v>
      </c>
      <c r="X199" s="173">
        <v>0</v>
      </c>
      <c r="Y199" s="173">
        <f t="shared" si="47"/>
        <v>0</v>
      </c>
      <c r="Z199" s="173">
        <v>1.098E-2</v>
      </c>
      <c r="AA199" s="174">
        <f t="shared" si="48"/>
        <v>0.65880000000000005</v>
      </c>
      <c r="AR199" s="17" t="s">
        <v>221</v>
      </c>
      <c r="AT199" s="17" t="s">
        <v>161</v>
      </c>
      <c r="AU199" s="17" t="s">
        <v>86</v>
      </c>
      <c r="AY199" s="17" t="s">
        <v>160</v>
      </c>
      <c r="BE199" s="109">
        <f t="shared" si="49"/>
        <v>0</v>
      </c>
      <c r="BF199" s="109">
        <f t="shared" si="50"/>
        <v>0</v>
      </c>
      <c r="BG199" s="109">
        <f t="shared" si="51"/>
        <v>0</v>
      </c>
      <c r="BH199" s="109">
        <f t="shared" si="52"/>
        <v>0</v>
      </c>
      <c r="BI199" s="109">
        <f t="shared" si="53"/>
        <v>0</v>
      </c>
      <c r="BJ199" s="17" t="s">
        <v>86</v>
      </c>
      <c r="BK199" s="175">
        <f t="shared" si="54"/>
        <v>0</v>
      </c>
      <c r="BL199" s="17" t="s">
        <v>221</v>
      </c>
      <c r="BM199" s="17" t="s">
        <v>392</v>
      </c>
    </row>
    <row r="200" spans="2:65" s="1" customFormat="1" ht="31.5" customHeight="1">
      <c r="B200" s="34"/>
      <c r="C200" s="167" t="s">
        <v>393</v>
      </c>
      <c r="D200" s="167" t="s">
        <v>161</v>
      </c>
      <c r="E200" s="168" t="s">
        <v>394</v>
      </c>
      <c r="F200" s="247" t="s">
        <v>395</v>
      </c>
      <c r="G200" s="247"/>
      <c r="H200" s="247"/>
      <c r="I200" s="247"/>
      <c r="J200" s="169" t="s">
        <v>168</v>
      </c>
      <c r="K200" s="170">
        <v>60</v>
      </c>
      <c r="L200" s="245">
        <v>0</v>
      </c>
      <c r="M200" s="248"/>
      <c r="N200" s="246">
        <f t="shared" si="45"/>
        <v>0</v>
      </c>
      <c r="O200" s="246"/>
      <c r="P200" s="246"/>
      <c r="Q200" s="246"/>
      <c r="R200" s="36"/>
      <c r="T200" s="172" t="s">
        <v>20</v>
      </c>
      <c r="U200" s="43" t="s">
        <v>44</v>
      </c>
      <c r="V200" s="35"/>
      <c r="W200" s="173">
        <f t="shared" si="46"/>
        <v>0</v>
      </c>
      <c r="X200" s="173">
        <v>0</v>
      </c>
      <c r="Y200" s="173">
        <f t="shared" si="47"/>
        <v>0</v>
      </c>
      <c r="Z200" s="173">
        <v>8.0000000000000002E-3</v>
      </c>
      <c r="AA200" s="174">
        <f t="shared" si="48"/>
        <v>0.48</v>
      </c>
      <c r="AR200" s="17" t="s">
        <v>221</v>
      </c>
      <c r="AT200" s="17" t="s">
        <v>161</v>
      </c>
      <c r="AU200" s="17" t="s">
        <v>86</v>
      </c>
      <c r="AY200" s="17" t="s">
        <v>160</v>
      </c>
      <c r="BE200" s="109">
        <f t="shared" si="49"/>
        <v>0</v>
      </c>
      <c r="BF200" s="109">
        <f t="shared" si="50"/>
        <v>0</v>
      </c>
      <c r="BG200" s="109">
        <f t="shared" si="51"/>
        <v>0</v>
      </c>
      <c r="BH200" s="109">
        <f t="shared" si="52"/>
        <v>0</v>
      </c>
      <c r="BI200" s="109">
        <f t="shared" si="53"/>
        <v>0</v>
      </c>
      <c r="BJ200" s="17" t="s">
        <v>86</v>
      </c>
      <c r="BK200" s="175">
        <f t="shared" si="54"/>
        <v>0</v>
      </c>
      <c r="BL200" s="17" t="s">
        <v>221</v>
      </c>
      <c r="BM200" s="17" t="s">
        <v>396</v>
      </c>
    </row>
    <row r="201" spans="2:65" s="1" customFormat="1" ht="22.5" customHeight="1">
      <c r="B201" s="34"/>
      <c r="C201" s="167" t="s">
        <v>397</v>
      </c>
      <c r="D201" s="167" t="s">
        <v>161</v>
      </c>
      <c r="E201" s="168" t="s">
        <v>398</v>
      </c>
      <c r="F201" s="247" t="s">
        <v>399</v>
      </c>
      <c r="G201" s="247"/>
      <c r="H201" s="247"/>
      <c r="I201" s="247"/>
      <c r="J201" s="169" t="s">
        <v>175</v>
      </c>
      <c r="K201" s="170">
        <v>47.66</v>
      </c>
      <c r="L201" s="245">
        <v>0</v>
      </c>
      <c r="M201" s="248"/>
      <c r="N201" s="246">
        <f t="shared" si="45"/>
        <v>0</v>
      </c>
      <c r="O201" s="246"/>
      <c r="P201" s="246"/>
      <c r="Q201" s="246"/>
      <c r="R201" s="36"/>
      <c r="T201" s="172" t="s">
        <v>20</v>
      </c>
      <c r="U201" s="43" t="s">
        <v>44</v>
      </c>
      <c r="V201" s="35"/>
      <c r="W201" s="173">
        <f t="shared" si="46"/>
        <v>0</v>
      </c>
      <c r="X201" s="173">
        <v>1.8000000000000001E-4</v>
      </c>
      <c r="Y201" s="173">
        <f t="shared" si="47"/>
        <v>8.5787999999999993E-3</v>
      </c>
      <c r="Z201" s="173">
        <v>0</v>
      </c>
      <c r="AA201" s="174">
        <f t="shared" si="48"/>
        <v>0</v>
      </c>
      <c r="AR201" s="17" t="s">
        <v>221</v>
      </c>
      <c r="AT201" s="17" t="s">
        <v>161</v>
      </c>
      <c r="AU201" s="17" t="s">
        <v>86</v>
      </c>
      <c r="AY201" s="17" t="s">
        <v>160</v>
      </c>
      <c r="BE201" s="109">
        <f t="shared" si="49"/>
        <v>0</v>
      </c>
      <c r="BF201" s="109">
        <f t="shared" si="50"/>
        <v>0</v>
      </c>
      <c r="BG201" s="109">
        <f t="shared" si="51"/>
        <v>0</v>
      </c>
      <c r="BH201" s="109">
        <f t="shared" si="52"/>
        <v>0</v>
      </c>
      <c r="BI201" s="109">
        <f t="shared" si="53"/>
        <v>0</v>
      </c>
      <c r="BJ201" s="17" t="s">
        <v>86</v>
      </c>
      <c r="BK201" s="175">
        <f t="shared" si="54"/>
        <v>0</v>
      </c>
      <c r="BL201" s="17" t="s">
        <v>221</v>
      </c>
      <c r="BM201" s="17" t="s">
        <v>400</v>
      </c>
    </row>
    <row r="202" spans="2:65" s="1" customFormat="1" ht="44.25" customHeight="1">
      <c r="B202" s="34"/>
      <c r="C202" s="176" t="s">
        <v>401</v>
      </c>
      <c r="D202" s="176" t="s">
        <v>189</v>
      </c>
      <c r="E202" s="177" t="s">
        <v>402</v>
      </c>
      <c r="F202" s="249" t="s">
        <v>403</v>
      </c>
      <c r="G202" s="249"/>
      <c r="H202" s="249"/>
      <c r="I202" s="249"/>
      <c r="J202" s="178" t="s">
        <v>164</v>
      </c>
      <c r="K202" s="179">
        <v>3</v>
      </c>
      <c r="L202" s="250">
        <v>0</v>
      </c>
      <c r="M202" s="251"/>
      <c r="N202" s="252">
        <f t="shared" si="45"/>
        <v>0</v>
      </c>
      <c r="O202" s="246"/>
      <c r="P202" s="246"/>
      <c r="Q202" s="246"/>
      <c r="R202" s="36"/>
      <c r="T202" s="172" t="s">
        <v>20</v>
      </c>
      <c r="U202" s="43" t="s">
        <v>44</v>
      </c>
      <c r="V202" s="35"/>
      <c r="W202" s="173">
        <f t="shared" si="46"/>
        <v>0</v>
      </c>
      <c r="X202" s="173">
        <v>8.5999999999999993E-2</v>
      </c>
      <c r="Y202" s="173">
        <f t="shared" si="47"/>
        <v>0.25800000000000001</v>
      </c>
      <c r="Z202" s="173">
        <v>0</v>
      </c>
      <c r="AA202" s="174">
        <f t="shared" si="48"/>
        <v>0</v>
      </c>
      <c r="AR202" s="17" t="s">
        <v>285</v>
      </c>
      <c r="AT202" s="17" t="s">
        <v>189</v>
      </c>
      <c r="AU202" s="17" t="s">
        <v>86</v>
      </c>
      <c r="AY202" s="17" t="s">
        <v>160</v>
      </c>
      <c r="BE202" s="109">
        <f t="shared" si="49"/>
        <v>0</v>
      </c>
      <c r="BF202" s="109">
        <f t="shared" si="50"/>
        <v>0</v>
      </c>
      <c r="BG202" s="109">
        <f t="shared" si="51"/>
        <v>0</v>
      </c>
      <c r="BH202" s="109">
        <f t="shared" si="52"/>
        <v>0</v>
      </c>
      <c r="BI202" s="109">
        <f t="shared" si="53"/>
        <v>0</v>
      </c>
      <c r="BJ202" s="17" t="s">
        <v>86</v>
      </c>
      <c r="BK202" s="175">
        <f t="shared" si="54"/>
        <v>0</v>
      </c>
      <c r="BL202" s="17" t="s">
        <v>221</v>
      </c>
      <c r="BM202" s="17" t="s">
        <v>404</v>
      </c>
    </row>
    <row r="203" spans="2:65" s="1" customFormat="1" ht="69.75" customHeight="1">
      <c r="B203" s="34"/>
      <c r="C203" s="176" t="s">
        <v>405</v>
      </c>
      <c r="D203" s="176" t="s">
        <v>189</v>
      </c>
      <c r="E203" s="177" t="s">
        <v>406</v>
      </c>
      <c r="F203" s="249" t="s">
        <v>407</v>
      </c>
      <c r="G203" s="249"/>
      <c r="H203" s="249"/>
      <c r="I203" s="249"/>
      <c r="J203" s="178" t="s">
        <v>164</v>
      </c>
      <c r="K203" s="179">
        <v>2</v>
      </c>
      <c r="L203" s="250">
        <v>0</v>
      </c>
      <c r="M203" s="251"/>
      <c r="N203" s="252">
        <f t="shared" si="45"/>
        <v>0</v>
      </c>
      <c r="O203" s="246"/>
      <c r="P203" s="246"/>
      <c r="Q203" s="246"/>
      <c r="R203" s="36"/>
      <c r="T203" s="172" t="s">
        <v>20</v>
      </c>
      <c r="U203" s="43" t="s">
        <v>44</v>
      </c>
      <c r="V203" s="35"/>
      <c r="W203" s="173">
        <f t="shared" si="46"/>
        <v>0</v>
      </c>
      <c r="X203" s="173">
        <v>7.9000000000000001E-2</v>
      </c>
      <c r="Y203" s="173">
        <f t="shared" si="47"/>
        <v>0.158</v>
      </c>
      <c r="Z203" s="173">
        <v>0</v>
      </c>
      <c r="AA203" s="174">
        <f t="shared" si="48"/>
        <v>0</v>
      </c>
      <c r="AR203" s="17" t="s">
        <v>285</v>
      </c>
      <c r="AT203" s="17" t="s">
        <v>189</v>
      </c>
      <c r="AU203" s="17" t="s">
        <v>86</v>
      </c>
      <c r="AY203" s="17" t="s">
        <v>160</v>
      </c>
      <c r="BE203" s="109">
        <f t="shared" si="49"/>
        <v>0</v>
      </c>
      <c r="BF203" s="109">
        <f t="shared" si="50"/>
        <v>0</v>
      </c>
      <c r="BG203" s="109">
        <f t="shared" si="51"/>
        <v>0</v>
      </c>
      <c r="BH203" s="109">
        <f t="shared" si="52"/>
        <v>0</v>
      </c>
      <c r="BI203" s="109">
        <f t="shared" si="53"/>
        <v>0</v>
      </c>
      <c r="BJ203" s="17" t="s">
        <v>86</v>
      </c>
      <c r="BK203" s="175">
        <f t="shared" si="54"/>
        <v>0</v>
      </c>
      <c r="BL203" s="17" t="s">
        <v>221</v>
      </c>
      <c r="BM203" s="17" t="s">
        <v>408</v>
      </c>
    </row>
    <row r="204" spans="2:65" s="1" customFormat="1" ht="44.25" customHeight="1">
      <c r="B204" s="34"/>
      <c r="C204" s="176" t="s">
        <v>409</v>
      </c>
      <c r="D204" s="176" t="s">
        <v>189</v>
      </c>
      <c r="E204" s="177" t="s">
        <v>410</v>
      </c>
      <c r="F204" s="249" t="s">
        <v>411</v>
      </c>
      <c r="G204" s="249"/>
      <c r="H204" s="249"/>
      <c r="I204" s="249"/>
      <c r="J204" s="178" t="s">
        <v>164</v>
      </c>
      <c r="K204" s="179">
        <v>2</v>
      </c>
      <c r="L204" s="250">
        <v>0</v>
      </c>
      <c r="M204" s="251"/>
      <c r="N204" s="252">
        <f t="shared" si="45"/>
        <v>0</v>
      </c>
      <c r="O204" s="246"/>
      <c r="P204" s="246"/>
      <c r="Q204" s="246"/>
      <c r="R204" s="36"/>
      <c r="T204" s="172" t="s">
        <v>20</v>
      </c>
      <c r="U204" s="43" t="s">
        <v>44</v>
      </c>
      <c r="V204" s="35"/>
      <c r="W204" s="173">
        <f t="shared" si="46"/>
        <v>0</v>
      </c>
      <c r="X204" s="173">
        <v>5.8000000000000003E-2</v>
      </c>
      <c r="Y204" s="173">
        <f t="shared" si="47"/>
        <v>0.11600000000000001</v>
      </c>
      <c r="Z204" s="173">
        <v>0</v>
      </c>
      <c r="AA204" s="174">
        <f t="shared" si="48"/>
        <v>0</v>
      </c>
      <c r="AR204" s="17" t="s">
        <v>285</v>
      </c>
      <c r="AT204" s="17" t="s">
        <v>189</v>
      </c>
      <c r="AU204" s="17" t="s">
        <v>86</v>
      </c>
      <c r="AY204" s="17" t="s">
        <v>160</v>
      </c>
      <c r="BE204" s="109">
        <f t="shared" si="49"/>
        <v>0</v>
      </c>
      <c r="BF204" s="109">
        <f t="shared" si="50"/>
        <v>0</v>
      </c>
      <c r="BG204" s="109">
        <f t="shared" si="51"/>
        <v>0</v>
      </c>
      <c r="BH204" s="109">
        <f t="shared" si="52"/>
        <v>0</v>
      </c>
      <c r="BI204" s="109">
        <f t="shared" si="53"/>
        <v>0</v>
      </c>
      <c r="BJ204" s="17" t="s">
        <v>86</v>
      </c>
      <c r="BK204" s="175">
        <f t="shared" si="54"/>
        <v>0</v>
      </c>
      <c r="BL204" s="17" t="s">
        <v>221</v>
      </c>
      <c r="BM204" s="17" t="s">
        <v>412</v>
      </c>
    </row>
    <row r="205" spans="2:65" s="1" customFormat="1" ht="22.5" customHeight="1">
      <c r="B205" s="34"/>
      <c r="C205" s="167" t="s">
        <v>413</v>
      </c>
      <c r="D205" s="167" t="s">
        <v>161</v>
      </c>
      <c r="E205" s="168" t="s">
        <v>414</v>
      </c>
      <c r="F205" s="247" t="s">
        <v>415</v>
      </c>
      <c r="G205" s="247"/>
      <c r="H205" s="247"/>
      <c r="I205" s="247"/>
      <c r="J205" s="169" t="s">
        <v>175</v>
      </c>
      <c r="K205" s="170">
        <v>26.56</v>
      </c>
      <c r="L205" s="245">
        <v>0</v>
      </c>
      <c r="M205" s="248"/>
      <c r="N205" s="246">
        <f t="shared" si="45"/>
        <v>0</v>
      </c>
      <c r="O205" s="246"/>
      <c r="P205" s="246"/>
      <c r="Q205" s="246"/>
      <c r="R205" s="36"/>
      <c r="T205" s="172" t="s">
        <v>20</v>
      </c>
      <c r="U205" s="43" t="s">
        <v>44</v>
      </c>
      <c r="V205" s="35"/>
      <c r="W205" s="173">
        <f t="shared" si="46"/>
        <v>0</v>
      </c>
      <c r="X205" s="173">
        <v>2.1000000000000001E-4</v>
      </c>
      <c r="Y205" s="173">
        <f t="shared" si="47"/>
        <v>5.5776000000000003E-3</v>
      </c>
      <c r="Z205" s="173">
        <v>0</v>
      </c>
      <c r="AA205" s="174">
        <f t="shared" si="48"/>
        <v>0</v>
      </c>
      <c r="AR205" s="17" t="s">
        <v>221</v>
      </c>
      <c r="AT205" s="17" t="s">
        <v>161</v>
      </c>
      <c r="AU205" s="17" t="s">
        <v>86</v>
      </c>
      <c r="AY205" s="17" t="s">
        <v>160</v>
      </c>
      <c r="BE205" s="109">
        <f t="shared" si="49"/>
        <v>0</v>
      </c>
      <c r="BF205" s="109">
        <f t="shared" si="50"/>
        <v>0</v>
      </c>
      <c r="BG205" s="109">
        <f t="shared" si="51"/>
        <v>0</v>
      </c>
      <c r="BH205" s="109">
        <f t="shared" si="52"/>
        <v>0</v>
      </c>
      <c r="BI205" s="109">
        <f t="shared" si="53"/>
        <v>0</v>
      </c>
      <c r="BJ205" s="17" t="s">
        <v>86</v>
      </c>
      <c r="BK205" s="175">
        <f t="shared" si="54"/>
        <v>0</v>
      </c>
      <c r="BL205" s="17" t="s">
        <v>221</v>
      </c>
      <c r="BM205" s="17" t="s">
        <v>416</v>
      </c>
    </row>
    <row r="206" spans="2:65" s="1" customFormat="1" ht="69.75" customHeight="1">
      <c r="B206" s="34"/>
      <c r="C206" s="176" t="s">
        <v>417</v>
      </c>
      <c r="D206" s="176" t="s">
        <v>189</v>
      </c>
      <c r="E206" s="177" t="s">
        <v>418</v>
      </c>
      <c r="F206" s="249" t="s">
        <v>419</v>
      </c>
      <c r="G206" s="249"/>
      <c r="H206" s="249"/>
      <c r="I206" s="249"/>
      <c r="J206" s="178" t="s">
        <v>164</v>
      </c>
      <c r="K206" s="179">
        <v>1</v>
      </c>
      <c r="L206" s="250">
        <v>0</v>
      </c>
      <c r="M206" s="251"/>
      <c r="N206" s="252">
        <f t="shared" si="45"/>
        <v>0</v>
      </c>
      <c r="O206" s="246"/>
      <c r="P206" s="246"/>
      <c r="Q206" s="246"/>
      <c r="R206" s="36"/>
      <c r="T206" s="172" t="s">
        <v>20</v>
      </c>
      <c r="U206" s="43" t="s">
        <v>44</v>
      </c>
      <c r="V206" s="35"/>
      <c r="W206" s="173">
        <f t="shared" si="46"/>
        <v>0</v>
      </c>
      <c r="X206" s="173">
        <v>2.35E-2</v>
      </c>
      <c r="Y206" s="173">
        <f t="shared" si="47"/>
        <v>2.35E-2</v>
      </c>
      <c r="Z206" s="173">
        <v>0</v>
      </c>
      <c r="AA206" s="174">
        <f t="shared" si="48"/>
        <v>0</v>
      </c>
      <c r="AR206" s="17" t="s">
        <v>285</v>
      </c>
      <c r="AT206" s="17" t="s">
        <v>189</v>
      </c>
      <c r="AU206" s="17" t="s">
        <v>86</v>
      </c>
      <c r="AY206" s="17" t="s">
        <v>160</v>
      </c>
      <c r="BE206" s="109">
        <f t="shared" si="49"/>
        <v>0</v>
      </c>
      <c r="BF206" s="109">
        <f t="shared" si="50"/>
        <v>0</v>
      </c>
      <c r="BG206" s="109">
        <f t="shared" si="51"/>
        <v>0</v>
      </c>
      <c r="BH206" s="109">
        <f t="shared" si="52"/>
        <v>0</v>
      </c>
      <c r="BI206" s="109">
        <f t="shared" si="53"/>
        <v>0</v>
      </c>
      <c r="BJ206" s="17" t="s">
        <v>86</v>
      </c>
      <c r="BK206" s="175">
        <f t="shared" si="54"/>
        <v>0</v>
      </c>
      <c r="BL206" s="17" t="s">
        <v>221</v>
      </c>
      <c r="BM206" s="17" t="s">
        <v>420</v>
      </c>
    </row>
    <row r="207" spans="2:65" s="1" customFormat="1" ht="44.25" customHeight="1">
      <c r="B207" s="34"/>
      <c r="C207" s="167" t="s">
        <v>421</v>
      </c>
      <c r="D207" s="167" t="s">
        <v>161</v>
      </c>
      <c r="E207" s="168" t="s">
        <v>422</v>
      </c>
      <c r="F207" s="247" t="s">
        <v>423</v>
      </c>
      <c r="G207" s="247"/>
      <c r="H207" s="247"/>
      <c r="I207" s="247"/>
      <c r="J207" s="169" t="s">
        <v>164</v>
      </c>
      <c r="K207" s="170">
        <v>22</v>
      </c>
      <c r="L207" s="245">
        <v>0</v>
      </c>
      <c r="M207" s="248"/>
      <c r="N207" s="246">
        <f t="shared" si="45"/>
        <v>0</v>
      </c>
      <c r="O207" s="246"/>
      <c r="P207" s="246"/>
      <c r="Q207" s="246"/>
      <c r="R207" s="36"/>
      <c r="T207" s="172" t="s">
        <v>20</v>
      </c>
      <c r="U207" s="43" t="s">
        <v>44</v>
      </c>
      <c r="V207" s="35"/>
      <c r="W207" s="173">
        <f t="shared" si="46"/>
        <v>0</v>
      </c>
      <c r="X207" s="173">
        <v>0</v>
      </c>
      <c r="Y207" s="173">
        <f t="shared" si="47"/>
        <v>0</v>
      </c>
      <c r="Z207" s="173">
        <v>0</v>
      </c>
      <c r="AA207" s="174">
        <f t="shared" si="48"/>
        <v>0</v>
      </c>
      <c r="AR207" s="17" t="s">
        <v>221</v>
      </c>
      <c r="AT207" s="17" t="s">
        <v>161</v>
      </c>
      <c r="AU207" s="17" t="s">
        <v>86</v>
      </c>
      <c r="AY207" s="17" t="s">
        <v>160</v>
      </c>
      <c r="BE207" s="109">
        <f t="shared" si="49"/>
        <v>0</v>
      </c>
      <c r="BF207" s="109">
        <f t="shared" si="50"/>
        <v>0</v>
      </c>
      <c r="BG207" s="109">
        <f t="shared" si="51"/>
        <v>0</v>
      </c>
      <c r="BH207" s="109">
        <f t="shared" si="52"/>
        <v>0</v>
      </c>
      <c r="BI207" s="109">
        <f t="shared" si="53"/>
        <v>0</v>
      </c>
      <c r="BJ207" s="17" t="s">
        <v>86</v>
      </c>
      <c r="BK207" s="175">
        <f t="shared" si="54"/>
        <v>0</v>
      </c>
      <c r="BL207" s="17" t="s">
        <v>221</v>
      </c>
      <c r="BM207" s="17" t="s">
        <v>424</v>
      </c>
    </row>
    <row r="208" spans="2:65" s="1" customFormat="1" ht="31.5" customHeight="1">
      <c r="B208" s="34"/>
      <c r="C208" s="176" t="s">
        <v>425</v>
      </c>
      <c r="D208" s="176" t="s">
        <v>189</v>
      </c>
      <c r="E208" s="177" t="s">
        <v>426</v>
      </c>
      <c r="F208" s="249" t="s">
        <v>427</v>
      </c>
      <c r="G208" s="249"/>
      <c r="H208" s="249"/>
      <c r="I208" s="249"/>
      <c r="J208" s="178" t="s">
        <v>164</v>
      </c>
      <c r="K208" s="179">
        <v>16</v>
      </c>
      <c r="L208" s="250">
        <v>0</v>
      </c>
      <c r="M208" s="251"/>
      <c r="N208" s="252">
        <f t="shared" si="45"/>
        <v>0</v>
      </c>
      <c r="O208" s="246"/>
      <c r="P208" s="246"/>
      <c r="Q208" s="246"/>
      <c r="R208" s="36"/>
      <c r="T208" s="172" t="s">
        <v>20</v>
      </c>
      <c r="U208" s="43" t="s">
        <v>44</v>
      </c>
      <c r="V208" s="35"/>
      <c r="W208" s="173">
        <f t="shared" si="46"/>
        <v>0</v>
      </c>
      <c r="X208" s="173">
        <v>1E-3</v>
      </c>
      <c r="Y208" s="173">
        <f t="shared" si="47"/>
        <v>1.6E-2</v>
      </c>
      <c r="Z208" s="173">
        <v>0</v>
      </c>
      <c r="AA208" s="174">
        <f t="shared" si="48"/>
        <v>0</v>
      </c>
      <c r="AR208" s="17" t="s">
        <v>285</v>
      </c>
      <c r="AT208" s="17" t="s">
        <v>189</v>
      </c>
      <c r="AU208" s="17" t="s">
        <v>86</v>
      </c>
      <c r="AY208" s="17" t="s">
        <v>160</v>
      </c>
      <c r="BE208" s="109">
        <f t="shared" si="49"/>
        <v>0</v>
      </c>
      <c r="BF208" s="109">
        <f t="shared" si="50"/>
        <v>0</v>
      </c>
      <c r="BG208" s="109">
        <f t="shared" si="51"/>
        <v>0</v>
      </c>
      <c r="BH208" s="109">
        <f t="shared" si="52"/>
        <v>0</v>
      </c>
      <c r="BI208" s="109">
        <f t="shared" si="53"/>
        <v>0</v>
      </c>
      <c r="BJ208" s="17" t="s">
        <v>86</v>
      </c>
      <c r="BK208" s="175">
        <f t="shared" si="54"/>
        <v>0</v>
      </c>
      <c r="BL208" s="17" t="s">
        <v>221</v>
      </c>
      <c r="BM208" s="17" t="s">
        <v>428</v>
      </c>
    </row>
    <row r="209" spans="2:65" s="1" customFormat="1" ht="31.5" customHeight="1">
      <c r="B209" s="34"/>
      <c r="C209" s="176" t="s">
        <v>429</v>
      </c>
      <c r="D209" s="176" t="s">
        <v>189</v>
      </c>
      <c r="E209" s="177" t="s">
        <v>430</v>
      </c>
      <c r="F209" s="249" t="s">
        <v>431</v>
      </c>
      <c r="G209" s="249"/>
      <c r="H209" s="249"/>
      <c r="I209" s="249"/>
      <c r="J209" s="178" t="s">
        <v>164</v>
      </c>
      <c r="K209" s="179">
        <v>6</v>
      </c>
      <c r="L209" s="250">
        <v>0</v>
      </c>
      <c r="M209" s="251"/>
      <c r="N209" s="252">
        <f t="shared" si="45"/>
        <v>0</v>
      </c>
      <c r="O209" s="246"/>
      <c r="P209" s="246"/>
      <c r="Q209" s="246"/>
      <c r="R209" s="36"/>
      <c r="T209" s="172" t="s">
        <v>20</v>
      </c>
      <c r="U209" s="43" t="s">
        <v>44</v>
      </c>
      <c r="V209" s="35"/>
      <c r="W209" s="173">
        <f t="shared" si="46"/>
        <v>0</v>
      </c>
      <c r="X209" s="173">
        <v>1E-3</v>
      </c>
      <c r="Y209" s="173">
        <f t="shared" si="47"/>
        <v>6.0000000000000001E-3</v>
      </c>
      <c r="Z209" s="173">
        <v>0</v>
      </c>
      <c r="AA209" s="174">
        <f t="shared" si="48"/>
        <v>0</v>
      </c>
      <c r="AR209" s="17" t="s">
        <v>285</v>
      </c>
      <c r="AT209" s="17" t="s">
        <v>189</v>
      </c>
      <c r="AU209" s="17" t="s">
        <v>86</v>
      </c>
      <c r="AY209" s="17" t="s">
        <v>160</v>
      </c>
      <c r="BE209" s="109">
        <f t="shared" si="49"/>
        <v>0</v>
      </c>
      <c r="BF209" s="109">
        <f t="shared" si="50"/>
        <v>0</v>
      </c>
      <c r="BG209" s="109">
        <f t="shared" si="51"/>
        <v>0</v>
      </c>
      <c r="BH209" s="109">
        <f t="shared" si="52"/>
        <v>0</v>
      </c>
      <c r="BI209" s="109">
        <f t="shared" si="53"/>
        <v>0</v>
      </c>
      <c r="BJ209" s="17" t="s">
        <v>86</v>
      </c>
      <c r="BK209" s="175">
        <f t="shared" si="54"/>
        <v>0</v>
      </c>
      <c r="BL209" s="17" t="s">
        <v>221</v>
      </c>
      <c r="BM209" s="17" t="s">
        <v>432</v>
      </c>
    </row>
    <row r="210" spans="2:65" s="1" customFormat="1" ht="22.5" customHeight="1">
      <c r="B210" s="34"/>
      <c r="C210" s="176" t="s">
        <v>433</v>
      </c>
      <c r="D210" s="176" t="s">
        <v>189</v>
      </c>
      <c r="E210" s="177" t="s">
        <v>434</v>
      </c>
      <c r="F210" s="249" t="s">
        <v>435</v>
      </c>
      <c r="G210" s="249"/>
      <c r="H210" s="249"/>
      <c r="I210" s="249"/>
      <c r="J210" s="178" t="s">
        <v>164</v>
      </c>
      <c r="K210" s="179">
        <v>22</v>
      </c>
      <c r="L210" s="250">
        <v>0</v>
      </c>
      <c r="M210" s="251"/>
      <c r="N210" s="252">
        <f t="shared" si="45"/>
        <v>0</v>
      </c>
      <c r="O210" s="246"/>
      <c r="P210" s="246"/>
      <c r="Q210" s="246"/>
      <c r="R210" s="36"/>
      <c r="T210" s="172" t="s">
        <v>20</v>
      </c>
      <c r="U210" s="43" t="s">
        <v>44</v>
      </c>
      <c r="V210" s="35"/>
      <c r="W210" s="173">
        <f t="shared" si="46"/>
        <v>0</v>
      </c>
      <c r="X210" s="173">
        <v>1E-3</v>
      </c>
      <c r="Y210" s="173">
        <f t="shared" si="47"/>
        <v>2.1999999999999999E-2</v>
      </c>
      <c r="Z210" s="173">
        <v>0</v>
      </c>
      <c r="AA210" s="174">
        <f t="shared" si="48"/>
        <v>0</v>
      </c>
      <c r="AR210" s="17" t="s">
        <v>285</v>
      </c>
      <c r="AT210" s="17" t="s">
        <v>189</v>
      </c>
      <c r="AU210" s="17" t="s">
        <v>86</v>
      </c>
      <c r="AY210" s="17" t="s">
        <v>160</v>
      </c>
      <c r="BE210" s="109">
        <f t="shared" si="49"/>
        <v>0</v>
      </c>
      <c r="BF210" s="109">
        <f t="shared" si="50"/>
        <v>0</v>
      </c>
      <c r="BG210" s="109">
        <f t="shared" si="51"/>
        <v>0</v>
      </c>
      <c r="BH210" s="109">
        <f t="shared" si="52"/>
        <v>0</v>
      </c>
      <c r="BI210" s="109">
        <f t="shared" si="53"/>
        <v>0</v>
      </c>
      <c r="BJ210" s="17" t="s">
        <v>86</v>
      </c>
      <c r="BK210" s="175">
        <f t="shared" si="54"/>
        <v>0</v>
      </c>
      <c r="BL210" s="17" t="s">
        <v>221</v>
      </c>
      <c r="BM210" s="17" t="s">
        <v>436</v>
      </c>
    </row>
    <row r="211" spans="2:65" s="1" customFormat="1" ht="44.25" customHeight="1">
      <c r="B211" s="34"/>
      <c r="C211" s="176" t="s">
        <v>437</v>
      </c>
      <c r="D211" s="176" t="s">
        <v>189</v>
      </c>
      <c r="E211" s="177" t="s">
        <v>438</v>
      </c>
      <c r="F211" s="249" t="s">
        <v>439</v>
      </c>
      <c r="G211" s="249"/>
      <c r="H211" s="249"/>
      <c r="I211" s="249"/>
      <c r="J211" s="178" t="s">
        <v>164</v>
      </c>
      <c r="K211" s="179">
        <v>6</v>
      </c>
      <c r="L211" s="250">
        <v>0</v>
      </c>
      <c r="M211" s="251"/>
      <c r="N211" s="252">
        <f t="shared" si="45"/>
        <v>0</v>
      </c>
      <c r="O211" s="246"/>
      <c r="P211" s="246"/>
      <c r="Q211" s="246"/>
      <c r="R211" s="36"/>
      <c r="T211" s="172" t="s">
        <v>20</v>
      </c>
      <c r="U211" s="43" t="s">
        <v>44</v>
      </c>
      <c r="V211" s="35"/>
      <c r="W211" s="173">
        <f t="shared" si="46"/>
        <v>0</v>
      </c>
      <c r="X211" s="173">
        <v>0</v>
      </c>
      <c r="Y211" s="173">
        <f t="shared" si="47"/>
        <v>0</v>
      </c>
      <c r="Z211" s="173">
        <v>0</v>
      </c>
      <c r="AA211" s="174">
        <f t="shared" si="48"/>
        <v>0</v>
      </c>
      <c r="AR211" s="17" t="s">
        <v>285</v>
      </c>
      <c r="AT211" s="17" t="s">
        <v>189</v>
      </c>
      <c r="AU211" s="17" t="s">
        <v>86</v>
      </c>
      <c r="AY211" s="17" t="s">
        <v>160</v>
      </c>
      <c r="BE211" s="109">
        <f t="shared" si="49"/>
        <v>0</v>
      </c>
      <c r="BF211" s="109">
        <f t="shared" si="50"/>
        <v>0</v>
      </c>
      <c r="BG211" s="109">
        <f t="shared" si="51"/>
        <v>0</v>
      </c>
      <c r="BH211" s="109">
        <f t="shared" si="52"/>
        <v>0</v>
      </c>
      <c r="BI211" s="109">
        <f t="shared" si="53"/>
        <v>0</v>
      </c>
      <c r="BJ211" s="17" t="s">
        <v>86</v>
      </c>
      <c r="BK211" s="175">
        <f t="shared" si="54"/>
        <v>0</v>
      </c>
      <c r="BL211" s="17" t="s">
        <v>221</v>
      </c>
      <c r="BM211" s="17" t="s">
        <v>440</v>
      </c>
    </row>
    <row r="212" spans="2:65" s="1" customFormat="1" ht="44.25" customHeight="1">
      <c r="B212" s="34"/>
      <c r="C212" s="176" t="s">
        <v>441</v>
      </c>
      <c r="D212" s="176" t="s">
        <v>189</v>
      </c>
      <c r="E212" s="177" t="s">
        <v>442</v>
      </c>
      <c r="F212" s="249" t="s">
        <v>443</v>
      </c>
      <c r="G212" s="249"/>
      <c r="H212" s="249"/>
      <c r="I212" s="249"/>
      <c r="J212" s="178" t="s">
        <v>164</v>
      </c>
      <c r="K212" s="179">
        <v>5</v>
      </c>
      <c r="L212" s="250">
        <v>0</v>
      </c>
      <c r="M212" s="251"/>
      <c r="N212" s="252">
        <f t="shared" si="45"/>
        <v>0</v>
      </c>
      <c r="O212" s="246"/>
      <c r="P212" s="246"/>
      <c r="Q212" s="246"/>
      <c r="R212" s="36"/>
      <c r="T212" s="172" t="s">
        <v>20</v>
      </c>
      <c r="U212" s="43" t="s">
        <v>44</v>
      </c>
      <c r="V212" s="35"/>
      <c r="W212" s="173">
        <f t="shared" si="46"/>
        <v>0</v>
      </c>
      <c r="X212" s="173">
        <v>0</v>
      </c>
      <c r="Y212" s="173">
        <f t="shared" si="47"/>
        <v>0</v>
      </c>
      <c r="Z212" s="173">
        <v>0</v>
      </c>
      <c r="AA212" s="174">
        <f t="shared" si="48"/>
        <v>0</v>
      </c>
      <c r="AR212" s="17" t="s">
        <v>285</v>
      </c>
      <c r="AT212" s="17" t="s">
        <v>189</v>
      </c>
      <c r="AU212" s="17" t="s">
        <v>86</v>
      </c>
      <c r="AY212" s="17" t="s">
        <v>160</v>
      </c>
      <c r="BE212" s="109">
        <f t="shared" si="49"/>
        <v>0</v>
      </c>
      <c r="BF212" s="109">
        <f t="shared" si="50"/>
        <v>0</v>
      </c>
      <c r="BG212" s="109">
        <f t="shared" si="51"/>
        <v>0</v>
      </c>
      <c r="BH212" s="109">
        <f t="shared" si="52"/>
        <v>0</v>
      </c>
      <c r="BI212" s="109">
        <f t="shared" si="53"/>
        <v>0</v>
      </c>
      <c r="BJ212" s="17" t="s">
        <v>86</v>
      </c>
      <c r="BK212" s="175">
        <f t="shared" si="54"/>
        <v>0</v>
      </c>
      <c r="BL212" s="17" t="s">
        <v>221</v>
      </c>
      <c r="BM212" s="17" t="s">
        <v>444</v>
      </c>
    </row>
    <row r="213" spans="2:65" s="1" customFormat="1" ht="57" customHeight="1">
      <c r="B213" s="34"/>
      <c r="C213" s="176" t="s">
        <v>445</v>
      </c>
      <c r="D213" s="176" t="s">
        <v>189</v>
      </c>
      <c r="E213" s="177" t="s">
        <v>446</v>
      </c>
      <c r="F213" s="249" t="s">
        <v>447</v>
      </c>
      <c r="G213" s="249"/>
      <c r="H213" s="249"/>
      <c r="I213" s="249"/>
      <c r="J213" s="178" t="s">
        <v>164</v>
      </c>
      <c r="K213" s="179">
        <v>5</v>
      </c>
      <c r="L213" s="250">
        <v>0</v>
      </c>
      <c r="M213" s="251"/>
      <c r="N213" s="252">
        <f t="shared" si="45"/>
        <v>0</v>
      </c>
      <c r="O213" s="246"/>
      <c r="P213" s="246"/>
      <c r="Q213" s="246"/>
      <c r="R213" s="36"/>
      <c r="T213" s="172" t="s">
        <v>20</v>
      </c>
      <c r="U213" s="43" t="s">
        <v>44</v>
      </c>
      <c r="V213" s="35"/>
      <c r="W213" s="173">
        <f t="shared" si="46"/>
        <v>0</v>
      </c>
      <c r="X213" s="173">
        <v>2.5000000000000001E-2</v>
      </c>
      <c r="Y213" s="173">
        <f t="shared" si="47"/>
        <v>0.125</v>
      </c>
      <c r="Z213" s="173">
        <v>0</v>
      </c>
      <c r="AA213" s="174">
        <f t="shared" si="48"/>
        <v>0</v>
      </c>
      <c r="AR213" s="17" t="s">
        <v>285</v>
      </c>
      <c r="AT213" s="17" t="s">
        <v>189</v>
      </c>
      <c r="AU213" s="17" t="s">
        <v>86</v>
      </c>
      <c r="AY213" s="17" t="s">
        <v>160</v>
      </c>
      <c r="BE213" s="109">
        <f t="shared" si="49"/>
        <v>0</v>
      </c>
      <c r="BF213" s="109">
        <f t="shared" si="50"/>
        <v>0</v>
      </c>
      <c r="BG213" s="109">
        <f t="shared" si="51"/>
        <v>0</v>
      </c>
      <c r="BH213" s="109">
        <f t="shared" si="52"/>
        <v>0</v>
      </c>
      <c r="BI213" s="109">
        <f t="shared" si="53"/>
        <v>0</v>
      </c>
      <c r="BJ213" s="17" t="s">
        <v>86</v>
      </c>
      <c r="BK213" s="175">
        <f t="shared" si="54"/>
        <v>0</v>
      </c>
      <c r="BL213" s="17" t="s">
        <v>221</v>
      </c>
      <c r="BM213" s="17" t="s">
        <v>448</v>
      </c>
    </row>
    <row r="214" spans="2:65" s="1" customFormat="1" ht="57" customHeight="1">
      <c r="B214" s="34"/>
      <c r="C214" s="176" t="s">
        <v>449</v>
      </c>
      <c r="D214" s="176" t="s">
        <v>189</v>
      </c>
      <c r="E214" s="177" t="s">
        <v>450</v>
      </c>
      <c r="F214" s="249" t="s">
        <v>447</v>
      </c>
      <c r="G214" s="249"/>
      <c r="H214" s="249"/>
      <c r="I214" s="249"/>
      <c r="J214" s="178" t="s">
        <v>164</v>
      </c>
      <c r="K214" s="179">
        <v>1</v>
      </c>
      <c r="L214" s="250">
        <v>0</v>
      </c>
      <c r="M214" s="251"/>
      <c r="N214" s="252">
        <f t="shared" si="45"/>
        <v>0</v>
      </c>
      <c r="O214" s="246"/>
      <c r="P214" s="246"/>
      <c r="Q214" s="246"/>
      <c r="R214" s="36"/>
      <c r="T214" s="172" t="s">
        <v>20</v>
      </c>
      <c r="U214" s="43" t="s">
        <v>44</v>
      </c>
      <c r="V214" s="35"/>
      <c r="W214" s="173">
        <f t="shared" si="46"/>
        <v>0</v>
      </c>
      <c r="X214" s="173">
        <v>2.5000000000000001E-2</v>
      </c>
      <c r="Y214" s="173">
        <f t="shared" si="47"/>
        <v>2.5000000000000001E-2</v>
      </c>
      <c r="Z214" s="173">
        <v>0</v>
      </c>
      <c r="AA214" s="174">
        <f t="shared" si="48"/>
        <v>0</v>
      </c>
      <c r="AR214" s="17" t="s">
        <v>285</v>
      </c>
      <c r="AT214" s="17" t="s">
        <v>189</v>
      </c>
      <c r="AU214" s="17" t="s">
        <v>86</v>
      </c>
      <c r="AY214" s="17" t="s">
        <v>160</v>
      </c>
      <c r="BE214" s="109">
        <f t="shared" si="49"/>
        <v>0</v>
      </c>
      <c r="BF214" s="109">
        <f t="shared" si="50"/>
        <v>0</v>
      </c>
      <c r="BG214" s="109">
        <f t="shared" si="51"/>
        <v>0</v>
      </c>
      <c r="BH214" s="109">
        <f t="shared" si="52"/>
        <v>0</v>
      </c>
      <c r="BI214" s="109">
        <f t="shared" si="53"/>
        <v>0</v>
      </c>
      <c r="BJ214" s="17" t="s">
        <v>86</v>
      </c>
      <c r="BK214" s="175">
        <f t="shared" si="54"/>
        <v>0</v>
      </c>
      <c r="BL214" s="17" t="s">
        <v>221</v>
      </c>
      <c r="BM214" s="17" t="s">
        <v>451</v>
      </c>
    </row>
    <row r="215" spans="2:65" s="1" customFormat="1" ht="57" customHeight="1">
      <c r="B215" s="34"/>
      <c r="C215" s="176" t="s">
        <v>452</v>
      </c>
      <c r="D215" s="176" t="s">
        <v>189</v>
      </c>
      <c r="E215" s="177" t="s">
        <v>453</v>
      </c>
      <c r="F215" s="249" t="s">
        <v>447</v>
      </c>
      <c r="G215" s="249"/>
      <c r="H215" s="249"/>
      <c r="I215" s="249"/>
      <c r="J215" s="178" t="s">
        <v>164</v>
      </c>
      <c r="K215" s="179">
        <v>1</v>
      </c>
      <c r="L215" s="250">
        <v>0</v>
      </c>
      <c r="M215" s="251"/>
      <c r="N215" s="252">
        <f t="shared" si="45"/>
        <v>0</v>
      </c>
      <c r="O215" s="246"/>
      <c r="P215" s="246"/>
      <c r="Q215" s="246"/>
      <c r="R215" s="36"/>
      <c r="T215" s="172" t="s">
        <v>20</v>
      </c>
      <c r="U215" s="43" t="s">
        <v>44</v>
      </c>
      <c r="V215" s="35"/>
      <c r="W215" s="173">
        <f t="shared" si="46"/>
        <v>0</v>
      </c>
      <c r="X215" s="173">
        <v>2.5000000000000001E-2</v>
      </c>
      <c r="Y215" s="173">
        <f t="shared" si="47"/>
        <v>2.5000000000000001E-2</v>
      </c>
      <c r="Z215" s="173">
        <v>0</v>
      </c>
      <c r="AA215" s="174">
        <f t="shared" si="48"/>
        <v>0</v>
      </c>
      <c r="AR215" s="17" t="s">
        <v>285</v>
      </c>
      <c r="AT215" s="17" t="s">
        <v>189</v>
      </c>
      <c r="AU215" s="17" t="s">
        <v>86</v>
      </c>
      <c r="AY215" s="17" t="s">
        <v>160</v>
      </c>
      <c r="BE215" s="109">
        <f t="shared" si="49"/>
        <v>0</v>
      </c>
      <c r="BF215" s="109">
        <f t="shared" si="50"/>
        <v>0</v>
      </c>
      <c r="BG215" s="109">
        <f t="shared" si="51"/>
        <v>0</v>
      </c>
      <c r="BH215" s="109">
        <f t="shared" si="52"/>
        <v>0</v>
      </c>
      <c r="BI215" s="109">
        <f t="shared" si="53"/>
        <v>0</v>
      </c>
      <c r="BJ215" s="17" t="s">
        <v>86</v>
      </c>
      <c r="BK215" s="175">
        <f t="shared" si="54"/>
        <v>0</v>
      </c>
      <c r="BL215" s="17" t="s">
        <v>221</v>
      </c>
      <c r="BM215" s="17" t="s">
        <v>454</v>
      </c>
    </row>
    <row r="216" spans="2:65" s="1" customFormat="1" ht="44.25" customHeight="1">
      <c r="B216" s="34"/>
      <c r="C216" s="176" t="s">
        <v>455</v>
      </c>
      <c r="D216" s="176" t="s">
        <v>189</v>
      </c>
      <c r="E216" s="177" t="s">
        <v>456</v>
      </c>
      <c r="F216" s="249" t="s">
        <v>443</v>
      </c>
      <c r="G216" s="249"/>
      <c r="H216" s="249"/>
      <c r="I216" s="249"/>
      <c r="J216" s="178" t="s">
        <v>164</v>
      </c>
      <c r="K216" s="179">
        <v>1</v>
      </c>
      <c r="L216" s="250">
        <v>0</v>
      </c>
      <c r="M216" s="251"/>
      <c r="N216" s="252">
        <f t="shared" si="45"/>
        <v>0</v>
      </c>
      <c r="O216" s="246"/>
      <c r="P216" s="246"/>
      <c r="Q216" s="246"/>
      <c r="R216" s="36"/>
      <c r="T216" s="172" t="s">
        <v>20</v>
      </c>
      <c r="U216" s="43" t="s">
        <v>44</v>
      </c>
      <c r="V216" s="35"/>
      <c r="W216" s="173">
        <f t="shared" si="46"/>
        <v>0</v>
      </c>
      <c r="X216" s="173">
        <v>2.5000000000000001E-2</v>
      </c>
      <c r="Y216" s="173">
        <f t="shared" si="47"/>
        <v>2.5000000000000001E-2</v>
      </c>
      <c r="Z216" s="173">
        <v>0</v>
      </c>
      <c r="AA216" s="174">
        <f t="shared" si="48"/>
        <v>0</v>
      </c>
      <c r="AR216" s="17" t="s">
        <v>285</v>
      </c>
      <c r="AT216" s="17" t="s">
        <v>189</v>
      </c>
      <c r="AU216" s="17" t="s">
        <v>86</v>
      </c>
      <c r="AY216" s="17" t="s">
        <v>160</v>
      </c>
      <c r="BE216" s="109">
        <f t="shared" si="49"/>
        <v>0</v>
      </c>
      <c r="BF216" s="109">
        <f t="shared" si="50"/>
        <v>0</v>
      </c>
      <c r="BG216" s="109">
        <f t="shared" si="51"/>
        <v>0</v>
      </c>
      <c r="BH216" s="109">
        <f t="shared" si="52"/>
        <v>0</v>
      </c>
      <c r="BI216" s="109">
        <f t="shared" si="53"/>
        <v>0</v>
      </c>
      <c r="BJ216" s="17" t="s">
        <v>86</v>
      </c>
      <c r="BK216" s="175">
        <f t="shared" si="54"/>
        <v>0</v>
      </c>
      <c r="BL216" s="17" t="s">
        <v>221</v>
      </c>
      <c r="BM216" s="17" t="s">
        <v>457</v>
      </c>
    </row>
    <row r="217" spans="2:65" s="1" customFormat="1" ht="44.25" customHeight="1">
      <c r="B217" s="34"/>
      <c r="C217" s="176" t="s">
        <v>458</v>
      </c>
      <c r="D217" s="176" t="s">
        <v>189</v>
      </c>
      <c r="E217" s="177" t="s">
        <v>459</v>
      </c>
      <c r="F217" s="249" t="s">
        <v>443</v>
      </c>
      <c r="G217" s="249"/>
      <c r="H217" s="249"/>
      <c r="I217" s="249"/>
      <c r="J217" s="178" t="s">
        <v>164</v>
      </c>
      <c r="K217" s="179">
        <v>1</v>
      </c>
      <c r="L217" s="250">
        <v>0</v>
      </c>
      <c r="M217" s="251"/>
      <c r="N217" s="252">
        <f t="shared" si="45"/>
        <v>0</v>
      </c>
      <c r="O217" s="246"/>
      <c r="P217" s="246"/>
      <c r="Q217" s="246"/>
      <c r="R217" s="36"/>
      <c r="T217" s="172" t="s">
        <v>20</v>
      </c>
      <c r="U217" s="43" t="s">
        <v>44</v>
      </c>
      <c r="V217" s="35"/>
      <c r="W217" s="173">
        <f t="shared" si="46"/>
        <v>0</v>
      </c>
      <c r="X217" s="173">
        <v>2.5000000000000001E-2</v>
      </c>
      <c r="Y217" s="173">
        <f t="shared" si="47"/>
        <v>2.5000000000000001E-2</v>
      </c>
      <c r="Z217" s="173">
        <v>0</v>
      </c>
      <c r="AA217" s="174">
        <f t="shared" si="48"/>
        <v>0</v>
      </c>
      <c r="AR217" s="17" t="s">
        <v>285</v>
      </c>
      <c r="AT217" s="17" t="s">
        <v>189</v>
      </c>
      <c r="AU217" s="17" t="s">
        <v>86</v>
      </c>
      <c r="AY217" s="17" t="s">
        <v>160</v>
      </c>
      <c r="BE217" s="109">
        <f t="shared" si="49"/>
        <v>0</v>
      </c>
      <c r="BF217" s="109">
        <f t="shared" si="50"/>
        <v>0</v>
      </c>
      <c r="BG217" s="109">
        <f t="shared" si="51"/>
        <v>0</v>
      </c>
      <c r="BH217" s="109">
        <f t="shared" si="52"/>
        <v>0</v>
      </c>
      <c r="BI217" s="109">
        <f t="shared" si="53"/>
        <v>0</v>
      </c>
      <c r="BJ217" s="17" t="s">
        <v>86</v>
      </c>
      <c r="BK217" s="175">
        <f t="shared" si="54"/>
        <v>0</v>
      </c>
      <c r="BL217" s="17" t="s">
        <v>221</v>
      </c>
      <c r="BM217" s="17" t="s">
        <v>460</v>
      </c>
    </row>
    <row r="218" spans="2:65" s="1" customFormat="1" ht="44.25" customHeight="1">
      <c r="B218" s="34"/>
      <c r="C218" s="176" t="s">
        <v>461</v>
      </c>
      <c r="D218" s="176" t="s">
        <v>189</v>
      </c>
      <c r="E218" s="177" t="s">
        <v>462</v>
      </c>
      <c r="F218" s="249" t="s">
        <v>443</v>
      </c>
      <c r="G218" s="249"/>
      <c r="H218" s="249"/>
      <c r="I218" s="249"/>
      <c r="J218" s="178" t="s">
        <v>164</v>
      </c>
      <c r="K218" s="179">
        <v>4</v>
      </c>
      <c r="L218" s="250">
        <v>0</v>
      </c>
      <c r="M218" s="251"/>
      <c r="N218" s="252">
        <f t="shared" si="45"/>
        <v>0</v>
      </c>
      <c r="O218" s="246"/>
      <c r="P218" s="246"/>
      <c r="Q218" s="246"/>
      <c r="R218" s="36"/>
      <c r="T218" s="172" t="s">
        <v>20</v>
      </c>
      <c r="U218" s="43" t="s">
        <v>44</v>
      </c>
      <c r="V218" s="35"/>
      <c r="W218" s="173">
        <f t="shared" si="46"/>
        <v>0</v>
      </c>
      <c r="X218" s="173">
        <v>2.5000000000000001E-2</v>
      </c>
      <c r="Y218" s="173">
        <f t="shared" si="47"/>
        <v>0.1</v>
      </c>
      <c r="Z218" s="173">
        <v>0</v>
      </c>
      <c r="AA218" s="174">
        <f t="shared" si="48"/>
        <v>0</v>
      </c>
      <c r="AR218" s="17" t="s">
        <v>285</v>
      </c>
      <c r="AT218" s="17" t="s">
        <v>189</v>
      </c>
      <c r="AU218" s="17" t="s">
        <v>86</v>
      </c>
      <c r="AY218" s="17" t="s">
        <v>160</v>
      </c>
      <c r="BE218" s="109">
        <f t="shared" si="49"/>
        <v>0</v>
      </c>
      <c r="BF218" s="109">
        <f t="shared" si="50"/>
        <v>0</v>
      </c>
      <c r="BG218" s="109">
        <f t="shared" si="51"/>
        <v>0</v>
      </c>
      <c r="BH218" s="109">
        <f t="shared" si="52"/>
        <v>0</v>
      </c>
      <c r="BI218" s="109">
        <f t="shared" si="53"/>
        <v>0</v>
      </c>
      <c r="BJ218" s="17" t="s">
        <v>86</v>
      </c>
      <c r="BK218" s="175">
        <f t="shared" si="54"/>
        <v>0</v>
      </c>
      <c r="BL218" s="17" t="s">
        <v>221</v>
      </c>
      <c r="BM218" s="17" t="s">
        <v>463</v>
      </c>
    </row>
    <row r="219" spans="2:65" s="1" customFormat="1" ht="22.5" customHeight="1">
      <c r="B219" s="34"/>
      <c r="C219" s="167" t="s">
        <v>464</v>
      </c>
      <c r="D219" s="167" t="s">
        <v>161</v>
      </c>
      <c r="E219" s="168" t="s">
        <v>465</v>
      </c>
      <c r="F219" s="247" t="s">
        <v>466</v>
      </c>
      <c r="G219" s="247"/>
      <c r="H219" s="247"/>
      <c r="I219" s="247"/>
      <c r="J219" s="169" t="s">
        <v>164</v>
      </c>
      <c r="K219" s="170">
        <v>16</v>
      </c>
      <c r="L219" s="245">
        <v>0</v>
      </c>
      <c r="M219" s="248"/>
      <c r="N219" s="246">
        <f t="shared" si="45"/>
        <v>0</v>
      </c>
      <c r="O219" s="246"/>
      <c r="P219" s="246"/>
      <c r="Q219" s="246"/>
      <c r="R219" s="36"/>
      <c r="T219" s="172" t="s">
        <v>20</v>
      </c>
      <c r="U219" s="43" t="s">
        <v>44</v>
      </c>
      <c r="V219" s="35"/>
      <c r="W219" s="173">
        <f t="shared" si="46"/>
        <v>0</v>
      </c>
      <c r="X219" s="173">
        <v>1.0000000000000001E-5</v>
      </c>
      <c r="Y219" s="173">
        <f t="shared" si="47"/>
        <v>1.6000000000000001E-4</v>
      </c>
      <c r="Z219" s="173">
        <v>0</v>
      </c>
      <c r="AA219" s="174">
        <f t="shared" si="48"/>
        <v>0</v>
      </c>
      <c r="AR219" s="17" t="s">
        <v>221</v>
      </c>
      <c r="AT219" s="17" t="s">
        <v>161</v>
      </c>
      <c r="AU219" s="17" t="s">
        <v>86</v>
      </c>
      <c r="AY219" s="17" t="s">
        <v>160</v>
      </c>
      <c r="BE219" s="109">
        <f t="shared" si="49"/>
        <v>0</v>
      </c>
      <c r="BF219" s="109">
        <f t="shared" si="50"/>
        <v>0</v>
      </c>
      <c r="BG219" s="109">
        <f t="shared" si="51"/>
        <v>0</v>
      </c>
      <c r="BH219" s="109">
        <f t="shared" si="52"/>
        <v>0</v>
      </c>
      <c r="BI219" s="109">
        <f t="shared" si="53"/>
        <v>0</v>
      </c>
      <c r="BJ219" s="17" t="s">
        <v>86</v>
      </c>
      <c r="BK219" s="175">
        <f t="shared" si="54"/>
        <v>0</v>
      </c>
      <c r="BL219" s="17" t="s">
        <v>221</v>
      </c>
      <c r="BM219" s="17" t="s">
        <v>467</v>
      </c>
    </row>
    <row r="220" spans="2:65" s="1" customFormat="1" ht="22.5" customHeight="1">
      <c r="B220" s="34"/>
      <c r="C220" s="176" t="s">
        <v>468</v>
      </c>
      <c r="D220" s="176" t="s">
        <v>189</v>
      </c>
      <c r="E220" s="177" t="s">
        <v>469</v>
      </c>
      <c r="F220" s="249" t="s">
        <v>470</v>
      </c>
      <c r="G220" s="249"/>
      <c r="H220" s="249"/>
      <c r="I220" s="249"/>
      <c r="J220" s="178" t="s">
        <v>164</v>
      </c>
      <c r="K220" s="179">
        <v>6</v>
      </c>
      <c r="L220" s="250">
        <v>0</v>
      </c>
      <c r="M220" s="251"/>
      <c r="N220" s="252">
        <f t="shared" si="45"/>
        <v>0</v>
      </c>
      <c r="O220" s="246"/>
      <c r="P220" s="246"/>
      <c r="Q220" s="246"/>
      <c r="R220" s="36"/>
      <c r="T220" s="172" t="s">
        <v>20</v>
      </c>
      <c r="U220" s="43" t="s">
        <v>44</v>
      </c>
      <c r="V220" s="35"/>
      <c r="W220" s="173">
        <f t="shared" si="46"/>
        <v>0</v>
      </c>
      <c r="X220" s="173">
        <v>1.6900000000000001E-3</v>
      </c>
      <c r="Y220" s="173">
        <f t="shared" si="47"/>
        <v>1.014E-2</v>
      </c>
      <c r="Z220" s="173">
        <v>0</v>
      </c>
      <c r="AA220" s="174">
        <f t="shared" si="48"/>
        <v>0</v>
      </c>
      <c r="AR220" s="17" t="s">
        <v>285</v>
      </c>
      <c r="AT220" s="17" t="s">
        <v>189</v>
      </c>
      <c r="AU220" s="17" t="s">
        <v>86</v>
      </c>
      <c r="AY220" s="17" t="s">
        <v>160</v>
      </c>
      <c r="BE220" s="109">
        <f t="shared" si="49"/>
        <v>0</v>
      </c>
      <c r="BF220" s="109">
        <f t="shared" si="50"/>
        <v>0</v>
      </c>
      <c r="BG220" s="109">
        <f t="shared" si="51"/>
        <v>0</v>
      </c>
      <c r="BH220" s="109">
        <f t="shared" si="52"/>
        <v>0</v>
      </c>
      <c r="BI220" s="109">
        <f t="shared" si="53"/>
        <v>0</v>
      </c>
      <c r="BJ220" s="17" t="s">
        <v>86</v>
      </c>
      <c r="BK220" s="175">
        <f t="shared" si="54"/>
        <v>0</v>
      </c>
      <c r="BL220" s="17" t="s">
        <v>221</v>
      </c>
      <c r="BM220" s="17" t="s">
        <v>471</v>
      </c>
    </row>
    <row r="221" spans="2:65" s="1" customFormat="1" ht="31.5" customHeight="1">
      <c r="B221" s="34"/>
      <c r="C221" s="167" t="s">
        <v>472</v>
      </c>
      <c r="D221" s="167" t="s">
        <v>161</v>
      </c>
      <c r="E221" s="168" t="s">
        <v>473</v>
      </c>
      <c r="F221" s="247" t="s">
        <v>474</v>
      </c>
      <c r="G221" s="247"/>
      <c r="H221" s="247"/>
      <c r="I221" s="247"/>
      <c r="J221" s="169" t="s">
        <v>164</v>
      </c>
      <c r="K221" s="170">
        <v>10</v>
      </c>
      <c r="L221" s="245">
        <v>0</v>
      </c>
      <c r="M221" s="248"/>
      <c r="N221" s="246">
        <f t="shared" si="45"/>
        <v>0</v>
      </c>
      <c r="O221" s="246"/>
      <c r="P221" s="246"/>
      <c r="Q221" s="246"/>
      <c r="R221" s="36"/>
      <c r="T221" s="172" t="s">
        <v>20</v>
      </c>
      <c r="U221" s="43" t="s">
        <v>44</v>
      </c>
      <c r="V221" s="35"/>
      <c r="W221" s="173">
        <f t="shared" si="46"/>
        <v>0</v>
      </c>
      <c r="X221" s="173">
        <v>0</v>
      </c>
      <c r="Y221" s="173">
        <f t="shared" si="47"/>
        <v>0</v>
      </c>
      <c r="Z221" s="173">
        <v>2.4E-2</v>
      </c>
      <c r="AA221" s="174">
        <f t="shared" si="48"/>
        <v>0.24</v>
      </c>
      <c r="AR221" s="17" t="s">
        <v>92</v>
      </c>
      <c r="AT221" s="17" t="s">
        <v>161</v>
      </c>
      <c r="AU221" s="17" t="s">
        <v>86</v>
      </c>
      <c r="AY221" s="17" t="s">
        <v>160</v>
      </c>
      <c r="BE221" s="109">
        <f t="shared" si="49"/>
        <v>0</v>
      </c>
      <c r="BF221" s="109">
        <f t="shared" si="50"/>
        <v>0</v>
      </c>
      <c r="BG221" s="109">
        <f t="shared" si="51"/>
        <v>0</v>
      </c>
      <c r="BH221" s="109">
        <f t="shared" si="52"/>
        <v>0</v>
      </c>
      <c r="BI221" s="109">
        <f t="shared" si="53"/>
        <v>0</v>
      </c>
      <c r="BJ221" s="17" t="s">
        <v>86</v>
      </c>
      <c r="BK221" s="175">
        <f t="shared" si="54"/>
        <v>0</v>
      </c>
      <c r="BL221" s="17" t="s">
        <v>92</v>
      </c>
      <c r="BM221" s="17" t="s">
        <v>475</v>
      </c>
    </row>
    <row r="222" spans="2:65" s="1" customFormat="1" ht="22.5" customHeight="1">
      <c r="B222" s="34"/>
      <c r="C222" s="167" t="s">
        <v>476</v>
      </c>
      <c r="D222" s="167" t="s">
        <v>161</v>
      </c>
      <c r="E222" s="168" t="s">
        <v>477</v>
      </c>
      <c r="F222" s="247" t="s">
        <v>478</v>
      </c>
      <c r="G222" s="247"/>
      <c r="H222" s="247"/>
      <c r="I222" s="247"/>
      <c r="J222" s="169" t="s">
        <v>164</v>
      </c>
      <c r="K222" s="170">
        <v>10</v>
      </c>
      <c r="L222" s="245">
        <v>0</v>
      </c>
      <c r="M222" s="248"/>
      <c r="N222" s="246">
        <f t="shared" si="45"/>
        <v>0</v>
      </c>
      <c r="O222" s="246"/>
      <c r="P222" s="246"/>
      <c r="Q222" s="246"/>
      <c r="R222" s="36"/>
      <c r="T222" s="172" t="s">
        <v>20</v>
      </c>
      <c r="U222" s="43" t="s">
        <v>44</v>
      </c>
      <c r="V222" s="35"/>
      <c r="W222" s="173">
        <f t="shared" si="46"/>
        <v>0</v>
      </c>
      <c r="X222" s="173">
        <v>0</v>
      </c>
      <c r="Y222" s="173">
        <f t="shared" si="47"/>
        <v>0</v>
      </c>
      <c r="Z222" s="173">
        <v>4.0000000000000001E-3</v>
      </c>
      <c r="AA222" s="174">
        <f t="shared" si="48"/>
        <v>0.04</v>
      </c>
      <c r="AR222" s="17" t="s">
        <v>221</v>
      </c>
      <c r="AT222" s="17" t="s">
        <v>161</v>
      </c>
      <c r="AU222" s="17" t="s">
        <v>86</v>
      </c>
      <c r="AY222" s="17" t="s">
        <v>160</v>
      </c>
      <c r="BE222" s="109">
        <f t="shared" si="49"/>
        <v>0</v>
      </c>
      <c r="BF222" s="109">
        <f t="shared" si="50"/>
        <v>0</v>
      </c>
      <c r="BG222" s="109">
        <f t="shared" si="51"/>
        <v>0</v>
      </c>
      <c r="BH222" s="109">
        <f t="shared" si="52"/>
        <v>0</v>
      </c>
      <c r="BI222" s="109">
        <f t="shared" si="53"/>
        <v>0</v>
      </c>
      <c r="BJ222" s="17" t="s">
        <v>86</v>
      </c>
      <c r="BK222" s="175">
        <f t="shared" si="54"/>
        <v>0</v>
      </c>
      <c r="BL222" s="17" t="s">
        <v>221</v>
      </c>
      <c r="BM222" s="17" t="s">
        <v>479</v>
      </c>
    </row>
    <row r="223" spans="2:65" s="1" customFormat="1" ht="44.25" customHeight="1">
      <c r="B223" s="34"/>
      <c r="C223" s="167" t="s">
        <v>480</v>
      </c>
      <c r="D223" s="167" t="s">
        <v>161</v>
      </c>
      <c r="E223" s="168" t="s">
        <v>481</v>
      </c>
      <c r="F223" s="247" t="s">
        <v>482</v>
      </c>
      <c r="G223" s="247"/>
      <c r="H223" s="247"/>
      <c r="I223" s="247"/>
      <c r="J223" s="169" t="s">
        <v>164</v>
      </c>
      <c r="K223" s="170">
        <v>10</v>
      </c>
      <c r="L223" s="245">
        <v>0</v>
      </c>
      <c r="M223" s="248"/>
      <c r="N223" s="246">
        <f t="shared" si="45"/>
        <v>0</v>
      </c>
      <c r="O223" s="246"/>
      <c r="P223" s="246"/>
      <c r="Q223" s="246"/>
      <c r="R223" s="36"/>
      <c r="T223" s="172" t="s">
        <v>20</v>
      </c>
      <c r="U223" s="43" t="s">
        <v>44</v>
      </c>
      <c r="V223" s="35"/>
      <c r="W223" s="173">
        <f t="shared" si="46"/>
        <v>0</v>
      </c>
      <c r="X223" s="173">
        <v>0</v>
      </c>
      <c r="Y223" s="173">
        <f t="shared" si="47"/>
        <v>0</v>
      </c>
      <c r="Z223" s="173">
        <v>0</v>
      </c>
      <c r="AA223" s="174">
        <f t="shared" si="48"/>
        <v>0</v>
      </c>
      <c r="AR223" s="17" t="s">
        <v>221</v>
      </c>
      <c r="AT223" s="17" t="s">
        <v>161</v>
      </c>
      <c r="AU223" s="17" t="s">
        <v>86</v>
      </c>
      <c r="AY223" s="17" t="s">
        <v>160</v>
      </c>
      <c r="BE223" s="109">
        <f t="shared" si="49"/>
        <v>0</v>
      </c>
      <c r="BF223" s="109">
        <f t="shared" si="50"/>
        <v>0</v>
      </c>
      <c r="BG223" s="109">
        <f t="shared" si="51"/>
        <v>0</v>
      </c>
      <c r="BH223" s="109">
        <f t="shared" si="52"/>
        <v>0</v>
      </c>
      <c r="BI223" s="109">
        <f t="shared" si="53"/>
        <v>0</v>
      </c>
      <c r="BJ223" s="17" t="s">
        <v>86</v>
      </c>
      <c r="BK223" s="175">
        <f t="shared" si="54"/>
        <v>0</v>
      </c>
      <c r="BL223" s="17" t="s">
        <v>221</v>
      </c>
      <c r="BM223" s="17" t="s">
        <v>483</v>
      </c>
    </row>
    <row r="224" spans="2:65" s="1" customFormat="1" ht="31.5" customHeight="1">
      <c r="B224" s="34"/>
      <c r="C224" s="167" t="s">
        <v>484</v>
      </c>
      <c r="D224" s="167" t="s">
        <v>161</v>
      </c>
      <c r="E224" s="168" t="s">
        <v>485</v>
      </c>
      <c r="F224" s="247" t="s">
        <v>486</v>
      </c>
      <c r="G224" s="247"/>
      <c r="H224" s="247"/>
      <c r="I224" s="247"/>
      <c r="J224" s="169" t="s">
        <v>279</v>
      </c>
      <c r="K224" s="170">
        <v>1.1479999999999999</v>
      </c>
      <c r="L224" s="245">
        <v>0</v>
      </c>
      <c r="M224" s="248"/>
      <c r="N224" s="246">
        <f t="shared" si="45"/>
        <v>0</v>
      </c>
      <c r="O224" s="246"/>
      <c r="P224" s="246"/>
      <c r="Q224" s="246"/>
      <c r="R224" s="36"/>
      <c r="T224" s="172" t="s">
        <v>20</v>
      </c>
      <c r="U224" s="43" t="s">
        <v>44</v>
      </c>
      <c r="V224" s="35"/>
      <c r="W224" s="173">
        <f t="shared" si="46"/>
        <v>0</v>
      </c>
      <c r="X224" s="173">
        <v>0</v>
      </c>
      <c r="Y224" s="173">
        <f t="shared" si="47"/>
        <v>0</v>
      </c>
      <c r="Z224" s="173">
        <v>0</v>
      </c>
      <c r="AA224" s="174">
        <f t="shared" si="48"/>
        <v>0</v>
      </c>
      <c r="AR224" s="17" t="s">
        <v>221</v>
      </c>
      <c r="AT224" s="17" t="s">
        <v>161</v>
      </c>
      <c r="AU224" s="17" t="s">
        <v>86</v>
      </c>
      <c r="AY224" s="17" t="s">
        <v>160</v>
      </c>
      <c r="BE224" s="109">
        <f t="shared" si="49"/>
        <v>0</v>
      </c>
      <c r="BF224" s="109">
        <f t="shared" si="50"/>
        <v>0</v>
      </c>
      <c r="BG224" s="109">
        <f t="shared" si="51"/>
        <v>0</v>
      </c>
      <c r="BH224" s="109">
        <f t="shared" si="52"/>
        <v>0</v>
      </c>
      <c r="BI224" s="109">
        <f t="shared" si="53"/>
        <v>0</v>
      </c>
      <c r="BJ224" s="17" t="s">
        <v>86</v>
      </c>
      <c r="BK224" s="175">
        <f t="shared" si="54"/>
        <v>0</v>
      </c>
      <c r="BL224" s="17" t="s">
        <v>221</v>
      </c>
      <c r="BM224" s="17" t="s">
        <v>487</v>
      </c>
    </row>
    <row r="225" spans="2:65" s="9" customFormat="1" ht="29.85" customHeight="1">
      <c r="B225" s="156"/>
      <c r="C225" s="157"/>
      <c r="D225" s="166" t="s">
        <v>131</v>
      </c>
      <c r="E225" s="166"/>
      <c r="F225" s="166"/>
      <c r="G225" s="166"/>
      <c r="H225" s="166"/>
      <c r="I225" s="166"/>
      <c r="J225" s="166"/>
      <c r="K225" s="166"/>
      <c r="L225" s="166"/>
      <c r="M225" s="166"/>
      <c r="N225" s="231">
        <f>BK225</f>
        <v>0</v>
      </c>
      <c r="O225" s="232"/>
      <c r="P225" s="232"/>
      <c r="Q225" s="232"/>
      <c r="R225" s="159"/>
      <c r="T225" s="160"/>
      <c r="U225" s="157"/>
      <c r="V225" s="157"/>
      <c r="W225" s="161">
        <f>SUM(W226:W230)</f>
        <v>0</v>
      </c>
      <c r="X225" s="157"/>
      <c r="Y225" s="161">
        <f>SUM(Y226:Y230)</f>
        <v>1.3519999999999999E-2</v>
      </c>
      <c r="Z225" s="157"/>
      <c r="AA225" s="162">
        <f>SUM(AA226:AA230)</f>
        <v>0</v>
      </c>
      <c r="AR225" s="163" t="s">
        <v>86</v>
      </c>
      <c r="AT225" s="164" t="s">
        <v>76</v>
      </c>
      <c r="AU225" s="164" t="s">
        <v>83</v>
      </c>
      <c r="AY225" s="163" t="s">
        <v>160</v>
      </c>
      <c r="BK225" s="165">
        <f>SUM(BK226:BK230)</f>
        <v>0</v>
      </c>
    </row>
    <row r="226" spans="2:65" s="1" customFormat="1" ht="31.5" customHeight="1">
      <c r="B226" s="34"/>
      <c r="C226" s="167" t="s">
        <v>488</v>
      </c>
      <c r="D226" s="167" t="s">
        <v>161</v>
      </c>
      <c r="E226" s="168" t="s">
        <v>489</v>
      </c>
      <c r="F226" s="247" t="s">
        <v>490</v>
      </c>
      <c r="G226" s="247"/>
      <c r="H226" s="247"/>
      <c r="I226" s="247"/>
      <c r="J226" s="169" t="s">
        <v>164</v>
      </c>
      <c r="K226" s="170">
        <v>8</v>
      </c>
      <c r="L226" s="245">
        <v>0</v>
      </c>
      <c r="M226" s="248"/>
      <c r="N226" s="246">
        <f>ROUND(L226*K226,3)</f>
        <v>0</v>
      </c>
      <c r="O226" s="246"/>
      <c r="P226" s="246"/>
      <c r="Q226" s="246"/>
      <c r="R226" s="36"/>
      <c r="T226" s="172" t="s">
        <v>20</v>
      </c>
      <c r="U226" s="43" t="s">
        <v>44</v>
      </c>
      <c r="V226" s="35"/>
      <c r="W226" s="173">
        <f>V226*K226</f>
        <v>0</v>
      </c>
      <c r="X226" s="173">
        <v>1.2899999999999999E-3</v>
      </c>
      <c r="Y226" s="173">
        <f>X226*K226</f>
        <v>1.0319999999999999E-2</v>
      </c>
      <c r="Z226" s="173">
        <v>0</v>
      </c>
      <c r="AA226" s="174">
        <f>Z226*K226</f>
        <v>0</v>
      </c>
      <c r="AR226" s="17" t="s">
        <v>221</v>
      </c>
      <c r="AT226" s="17" t="s">
        <v>161</v>
      </c>
      <c r="AU226" s="17" t="s">
        <v>86</v>
      </c>
      <c r="AY226" s="17" t="s">
        <v>160</v>
      </c>
      <c r="BE226" s="109">
        <f>IF(U226="základná",N226,0)</f>
        <v>0</v>
      </c>
      <c r="BF226" s="109">
        <f>IF(U226="znížená",N226,0)</f>
        <v>0</v>
      </c>
      <c r="BG226" s="109">
        <f>IF(U226="zákl. prenesená",N226,0)</f>
        <v>0</v>
      </c>
      <c r="BH226" s="109">
        <f>IF(U226="zníž. prenesená",N226,0)</f>
        <v>0</v>
      </c>
      <c r="BI226" s="109">
        <f>IF(U226="nulová",N226,0)</f>
        <v>0</v>
      </c>
      <c r="BJ226" s="17" t="s">
        <v>86</v>
      </c>
      <c r="BK226" s="175">
        <f>ROUND(L226*K226,3)</f>
        <v>0</v>
      </c>
      <c r="BL226" s="17" t="s">
        <v>221</v>
      </c>
      <c r="BM226" s="17" t="s">
        <v>491</v>
      </c>
    </row>
    <row r="227" spans="2:65" s="1" customFormat="1" ht="22.5" customHeight="1">
      <c r="B227" s="34"/>
      <c r="C227" s="176" t="s">
        <v>492</v>
      </c>
      <c r="D227" s="176" t="s">
        <v>189</v>
      </c>
      <c r="E227" s="177" t="s">
        <v>493</v>
      </c>
      <c r="F227" s="249" t="s">
        <v>494</v>
      </c>
      <c r="G227" s="249"/>
      <c r="H227" s="249"/>
      <c r="I227" s="249"/>
      <c r="J227" s="178" t="s">
        <v>164</v>
      </c>
      <c r="K227" s="179">
        <v>16</v>
      </c>
      <c r="L227" s="250">
        <v>0</v>
      </c>
      <c r="M227" s="251"/>
      <c r="N227" s="252">
        <f>ROUND(L227*K227,3)</f>
        <v>0</v>
      </c>
      <c r="O227" s="246"/>
      <c r="P227" s="246"/>
      <c r="Q227" s="246"/>
      <c r="R227" s="36"/>
      <c r="T227" s="172" t="s">
        <v>20</v>
      </c>
      <c r="U227" s="43" t="s">
        <v>44</v>
      </c>
      <c r="V227" s="35"/>
      <c r="W227" s="173">
        <f>V227*K227</f>
        <v>0</v>
      </c>
      <c r="X227" s="173">
        <v>2.0000000000000001E-4</v>
      </c>
      <c r="Y227" s="173">
        <f>X227*K227</f>
        <v>3.2000000000000002E-3</v>
      </c>
      <c r="Z227" s="173">
        <v>0</v>
      </c>
      <c r="AA227" s="174">
        <f>Z227*K227</f>
        <v>0</v>
      </c>
      <c r="AR227" s="17" t="s">
        <v>285</v>
      </c>
      <c r="AT227" s="17" t="s">
        <v>189</v>
      </c>
      <c r="AU227" s="17" t="s">
        <v>86</v>
      </c>
      <c r="AY227" s="17" t="s">
        <v>160</v>
      </c>
      <c r="BE227" s="109">
        <f>IF(U227="základná",N227,0)</f>
        <v>0</v>
      </c>
      <c r="BF227" s="109">
        <f>IF(U227="znížená",N227,0)</f>
        <v>0</v>
      </c>
      <c r="BG227" s="109">
        <f>IF(U227="zákl. prenesená",N227,0)</f>
        <v>0</v>
      </c>
      <c r="BH227" s="109">
        <f>IF(U227="zníž. prenesená",N227,0)</f>
        <v>0</v>
      </c>
      <c r="BI227" s="109">
        <f>IF(U227="nulová",N227,0)</f>
        <v>0</v>
      </c>
      <c r="BJ227" s="17" t="s">
        <v>86</v>
      </c>
      <c r="BK227" s="175">
        <f>ROUND(L227*K227,3)</f>
        <v>0</v>
      </c>
      <c r="BL227" s="17" t="s">
        <v>221</v>
      </c>
      <c r="BM227" s="17" t="s">
        <v>495</v>
      </c>
    </row>
    <row r="228" spans="2:65" s="1" customFormat="1" ht="44.25" customHeight="1">
      <c r="B228" s="34"/>
      <c r="C228" s="167" t="s">
        <v>496</v>
      </c>
      <c r="D228" s="167" t="s">
        <v>161</v>
      </c>
      <c r="E228" s="168" t="s">
        <v>497</v>
      </c>
      <c r="F228" s="247" t="s">
        <v>498</v>
      </c>
      <c r="G228" s="247"/>
      <c r="H228" s="247"/>
      <c r="I228" s="247"/>
      <c r="J228" s="169" t="s">
        <v>499</v>
      </c>
      <c r="K228" s="170">
        <v>12</v>
      </c>
      <c r="L228" s="245">
        <v>0</v>
      </c>
      <c r="M228" s="248"/>
      <c r="N228" s="246">
        <f>ROUND(L228*K228,3)</f>
        <v>0</v>
      </c>
      <c r="O228" s="246"/>
      <c r="P228" s="246"/>
      <c r="Q228" s="246"/>
      <c r="R228" s="36"/>
      <c r="T228" s="172" t="s">
        <v>20</v>
      </c>
      <c r="U228" s="43" t="s">
        <v>44</v>
      </c>
      <c r="V228" s="35"/>
      <c r="W228" s="173">
        <f>V228*K228</f>
        <v>0</v>
      </c>
      <c r="X228" s="173">
        <v>0</v>
      </c>
      <c r="Y228" s="173">
        <f>X228*K228</f>
        <v>0</v>
      </c>
      <c r="Z228" s="173">
        <v>0</v>
      </c>
      <c r="AA228" s="174">
        <f>Z228*K228</f>
        <v>0</v>
      </c>
      <c r="AR228" s="17" t="s">
        <v>221</v>
      </c>
      <c r="AT228" s="17" t="s">
        <v>161</v>
      </c>
      <c r="AU228" s="17" t="s">
        <v>86</v>
      </c>
      <c r="AY228" s="17" t="s">
        <v>160</v>
      </c>
      <c r="BE228" s="109">
        <f>IF(U228="základná",N228,0)</f>
        <v>0</v>
      </c>
      <c r="BF228" s="109">
        <f>IF(U228="znížená",N228,0)</f>
        <v>0</v>
      </c>
      <c r="BG228" s="109">
        <f>IF(U228="zákl. prenesená",N228,0)</f>
        <v>0</v>
      </c>
      <c r="BH228" s="109">
        <f>IF(U228="zníž. prenesená",N228,0)</f>
        <v>0</v>
      </c>
      <c r="BI228" s="109">
        <f>IF(U228="nulová",N228,0)</f>
        <v>0</v>
      </c>
      <c r="BJ228" s="17" t="s">
        <v>86</v>
      </c>
      <c r="BK228" s="175">
        <f>ROUND(L228*K228,3)</f>
        <v>0</v>
      </c>
      <c r="BL228" s="17" t="s">
        <v>221</v>
      </c>
      <c r="BM228" s="17" t="s">
        <v>500</v>
      </c>
    </row>
    <row r="229" spans="2:65" s="1" customFormat="1" ht="31.5" customHeight="1">
      <c r="B229" s="34"/>
      <c r="C229" s="167" t="s">
        <v>501</v>
      </c>
      <c r="D229" s="167" t="s">
        <v>161</v>
      </c>
      <c r="E229" s="168" t="s">
        <v>502</v>
      </c>
      <c r="F229" s="247" t="s">
        <v>503</v>
      </c>
      <c r="G229" s="247"/>
      <c r="H229" s="247"/>
      <c r="I229" s="247"/>
      <c r="J229" s="169" t="s">
        <v>504</v>
      </c>
      <c r="K229" s="170">
        <v>1</v>
      </c>
      <c r="L229" s="245">
        <v>0</v>
      </c>
      <c r="M229" s="248"/>
      <c r="N229" s="246">
        <f>ROUND(L229*K229,3)</f>
        <v>0</v>
      </c>
      <c r="O229" s="246"/>
      <c r="P229" s="246"/>
      <c r="Q229" s="246"/>
      <c r="R229" s="36"/>
      <c r="T229" s="172" t="s">
        <v>20</v>
      </c>
      <c r="U229" s="43" t="s">
        <v>44</v>
      </c>
      <c r="V229" s="35"/>
      <c r="W229" s="173">
        <f>V229*K229</f>
        <v>0</v>
      </c>
      <c r="X229" s="173">
        <v>0</v>
      </c>
      <c r="Y229" s="173">
        <f>X229*K229</f>
        <v>0</v>
      </c>
      <c r="Z229" s="173">
        <v>0</v>
      </c>
      <c r="AA229" s="174">
        <f>Z229*K229</f>
        <v>0</v>
      </c>
      <c r="AR229" s="17" t="s">
        <v>221</v>
      </c>
      <c r="AT229" s="17" t="s">
        <v>161</v>
      </c>
      <c r="AU229" s="17" t="s">
        <v>86</v>
      </c>
      <c r="AY229" s="17" t="s">
        <v>160</v>
      </c>
      <c r="BE229" s="109">
        <f>IF(U229="základná",N229,0)</f>
        <v>0</v>
      </c>
      <c r="BF229" s="109">
        <f>IF(U229="znížená",N229,0)</f>
        <v>0</v>
      </c>
      <c r="BG229" s="109">
        <f>IF(U229="zákl. prenesená",N229,0)</f>
        <v>0</v>
      </c>
      <c r="BH229" s="109">
        <f>IF(U229="zníž. prenesená",N229,0)</f>
        <v>0</v>
      </c>
      <c r="BI229" s="109">
        <f>IF(U229="nulová",N229,0)</f>
        <v>0</v>
      </c>
      <c r="BJ229" s="17" t="s">
        <v>86</v>
      </c>
      <c r="BK229" s="175">
        <f>ROUND(L229*K229,3)</f>
        <v>0</v>
      </c>
      <c r="BL229" s="17" t="s">
        <v>221</v>
      </c>
      <c r="BM229" s="17" t="s">
        <v>505</v>
      </c>
    </row>
    <row r="230" spans="2:65" s="1" customFormat="1" ht="31.5" customHeight="1">
      <c r="B230" s="34"/>
      <c r="C230" s="167" t="s">
        <v>506</v>
      </c>
      <c r="D230" s="167" t="s">
        <v>161</v>
      </c>
      <c r="E230" s="168" t="s">
        <v>507</v>
      </c>
      <c r="F230" s="247" t="s">
        <v>508</v>
      </c>
      <c r="G230" s="247"/>
      <c r="H230" s="247"/>
      <c r="I230" s="247"/>
      <c r="J230" s="169" t="s">
        <v>509</v>
      </c>
      <c r="K230" s="171">
        <v>0</v>
      </c>
      <c r="L230" s="245">
        <v>0</v>
      </c>
      <c r="M230" s="248"/>
      <c r="N230" s="246">
        <f>ROUND(L230*K230,3)</f>
        <v>0</v>
      </c>
      <c r="O230" s="246"/>
      <c r="P230" s="246"/>
      <c r="Q230" s="246"/>
      <c r="R230" s="36"/>
      <c r="T230" s="172" t="s">
        <v>20</v>
      </c>
      <c r="U230" s="43" t="s">
        <v>44</v>
      </c>
      <c r="V230" s="35"/>
      <c r="W230" s="173">
        <f>V230*K230</f>
        <v>0</v>
      </c>
      <c r="X230" s="173">
        <v>0</v>
      </c>
      <c r="Y230" s="173">
        <f>X230*K230</f>
        <v>0</v>
      </c>
      <c r="Z230" s="173">
        <v>0</v>
      </c>
      <c r="AA230" s="174">
        <f>Z230*K230</f>
        <v>0</v>
      </c>
      <c r="AR230" s="17" t="s">
        <v>221</v>
      </c>
      <c r="AT230" s="17" t="s">
        <v>161</v>
      </c>
      <c r="AU230" s="17" t="s">
        <v>86</v>
      </c>
      <c r="AY230" s="17" t="s">
        <v>160</v>
      </c>
      <c r="BE230" s="109">
        <f>IF(U230="základná",N230,0)</f>
        <v>0</v>
      </c>
      <c r="BF230" s="109">
        <f>IF(U230="znížená",N230,0)</f>
        <v>0</v>
      </c>
      <c r="BG230" s="109">
        <f>IF(U230="zákl. prenesená",N230,0)</f>
        <v>0</v>
      </c>
      <c r="BH230" s="109">
        <f>IF(U230="zníž. prenesená",N230,0)</f>
        <v>0</v>
      </c>
      <c r="BI230" s="109">
        <f>IF(U230="nulová",N230,0)</f>
        <v>0</v>
      </c>
      <c r="BJ230" s="17" t="s">
        <v>86</v>
      </c>
      <c r="BK230" s="175">
        <f>ROUND(L230*K230,3)</f>
        <v>0</v>
      </c>
      <c r="BL230" s="17" t="s">
        <v>221</v>
      </c>
      <c r="BM230" s="17" t="s">
        <v>510</v>
      </c>
    </row>
    <row r="231" spans="2:65" s="9" customFormat="1" ht="29.85" customHeight="1">
      <c r="B231" s="156"/>
      <c r="C231" s="157"/>
      <c r="D231" s="166" t="s">
        <v>132</v>
      </c>
      <c r="E231" s="166"/>
      <c r="F231" s="166"/>
      <c r="G231" s="166"/>
      <c r="H231" s="166"/>
      <c r="I231" s="166"/>
      <c r="J231" s="166"/>
      <c r="K231" s="166"/>
      <c r="L231" s="166"/>
      <c r="M231" s="166"/>
      <c r="N231" s="231">
        <f>BK231</f>
        <v>0</v>
      </c>
      <c r="O231" s="232"/>
      <c r="P231" s="232"/>
      <c r="Q231" s="232"/>
      <c r="R231" s="159"/>
      <c r="T231" s="160"/>
      <c r="U231" s="157"/>
      <c r="V231" s="157"/>
      <c r="W231" s="161">
        <f>SUM(W232:W234)</f>
        <v>0</v>
      </c>
      <c r="X231" s="157"/>
      <c r="Y231" s="161">
        <f>SUM(Y232:Y234)</f>
        <v>0</v>
      </c>
      <c r="Z231" s="157"/>
      <c r="AA231" s="162">
        <f>SUM(AA232:AA234)</f>
        <v>1.28515</v>
      </c>
      <c r="AR231" s="163" t="s">
        <v>86</v>
      </c>
      <c r="AT231" s="164" t="s">
        <v>76</v>
      </c>
      <c r="AU231" s="164" t="s">
        <v>83</v>
      </c>
      <c r="AY231" s="163" t="s">
        <v>160</v>
      </c>
      <c r="BK231" s="165">
        <f>SUM(BK232:BK234)</f>
        <v>0</v>
      </c>
    </row>
    <row r="232" spans="2:65" s="1" customFormat="1" ht="22.5" customHeight="1">
      <c r="B232" s="34"/>
      <c r="C232" s="167" t="s">
        <v>511</v>
      </c>
      <c r="D232" s="167" t="s">
        <v>161</v>
      </c>
      <c r="E232" s="168" t="s">
        <v>512</v>
      </c>
      <c r="F232" s="247" t="s">
        <v>513</v>
      </c>
      <c r="G232" s="247"/>
      <c r="H232" s="247"/>
      <c r="I232" s="247"/>
      <c r="J232" s="169" t="s">
        <v>164</v>
      </c>
      <c r="K232" s="170">
        <v>2</v>
      </c>
      <c r="L232" s="245">
        <v>0</v>
      </c>
      <c r="M232" s="248"/>
      <c r="N232" s="246">
        <f>ROUND(L232*K232,3)</f>
        <v>0</v>
      </c>
      <c r="O232" s="246"/>
      <c r="P232" s="246"/>
      <c r="Q232" s="246"/>
      <c r="R232" s="36"/>
      <c r="T232" s="172" t="s">
        <v>20</v>
      </c>
      <c r="U232" s="43" t="s">
        <v>44</v>
      </c>
      <c r="V232" s="35"/>
      <c r="W232" s="173">
        <f>V232*K232</f>
        <v>0</v>
      </c>
      <c r="X232" s="173">
        <v>0</v>
      </c>
      <c r="Y232" s="173">
        <f>X232*K232</f>
        <v>0</v>
      </c>
      <c r="Z232" s="173">
        <v>1E-3</v>
      </c>
      <c r="AA232" s="174">
        <f>Z232*K232</f>
        <v>2E-3</v>
      </c>
      <c r="AR232" s="17" t="s">
        <v>221</v>
      </c>
      <c r="AT232" s="17" t="s">
        <v>161</v>
      </c>
      <c r="AU232" s="17" t="s">
        <v>86</v>
      </c>
      <c r="AY232" s="17" t="s">
        <v>160</v>
      </c>
      <c r="BE232" s="109">
        <f>IF(U232="základná",N232,0)</f>
        <v>0</v>
      </c>
      <c r="BF232" s="109">
        <f>IF(U232="znížená",N232,0)</f>
        <v>0</v>
      </c>
      <c r="BG232" s="109">
        <f>IF(U232="zákl. prenesená",N232,0)</f>
        <v>0</v>
      </c>
      <c r="BH232" s="109">
        <f>IF(U232="zníž. prenesená",N232,0)</f>
        <v>0</v>
      </c>
      <c r="BI232" s="109">
        <f>IF(U232="nulová",N232,0)</f>
        <v>0</v>
      </c>
      <c r="BJ232" s="17" t="s">
        <v>86</v>
      </c>
      <c r="BK232" s="175">
        <f>ROUND(L232*K232,3)</f>
        <v>0</v>
      </c>
      <c r="BL232" s="17" t="s">
        <v>221</v>
      </c>
      <c r="BM232" s="17" t="s">
        <v>514</v>
      </c>
    </row>
    <row r="233" spans="2:65" s="1" customFormat="1" ht="31.5" customHeight="1">
      <c r="B233" s="34"/>
      <c r="C233" s="167" t="s">
        <v>515</v>
      </c>
      <c r="D233" s="167" t="s">
        <v>161</v>
      </c>
      <c r="E233" s="168" t="s">
        <v>516</v>
      </c>
      <c r="F233" s="247" t="s">
        <v>517</v>
      </c>
      <c r="G233" s="247"/>
      <c r="H233" s="247"/>
      <c r="I233" s="247"/>
      <c r="J233" s="169" t="s">
        <v>175</v>
      </c>
      <c r="K233" s="170">
        <v>33.5</v>
      </c>
      <c r="L233" s="245">
        <v>0</v>
      </c>
      <c r="M233" s="248"/>
      <c r="N233" s="246">
        <f>ROUND(L233*K233,3)</f>
        <v>0</v>
      </c>
      <c r="O233" s="246"/>
      <c r="P233" s="246"/>
      <c r="Q233" s="246"/>
      <c r="R233" s="36"/>
      <c r="T233" s="172" t="s">
        <v>20</v>
      </c>
      <c r="U233" s="43" t="s">
        <v>44</v>
      </c>
      <c r="V233" s="35"/>
      <c r="W233" s="173">
        <f>V233*K233</f>
        <v>0</v>
      </c>
      <c r="X233" s="173">
        <v>0</v>
      </c>
      <c r="Y233" s="173">
        <f>X233*K233</f>
        <v>0</v>
      </c>
      <c r="Z233" s="173">
        <v>1E-3</v>
      </c>
      <c r="AA233" s="174">
        <f>Z233*K233</f>
        <v>3.3500000000000002E-2</v>
      </c>
      <c r="AR233" s="17" t="s">
        <v>221</v>
      </c>
      <c r="AT233" s="17" t="s">
        <v>161</v>
      </c>
      <c r="AU233" s="17" t="s">
        <v>86</v>
      </c>
      <c r="AY233" s="17" t="s">
        <v>160</v>
      </c>
      <c r="BE233" s="109">
        <f>IF(U233="základná",N233,0)</f>
        <v>0</v>
      </c>
      <c r="BF233" s="109">
        <f>IF(U233="znížená",N233,0)</f>
        <v>0</v>
      </c>
      <c r="BG233" s="109">
        <f>IF(U233="zákl. prenesená",N233,0)</f>
        <v>0</v>
      </c>
      <c r="BH233" s="109">
        <f>IF(U233="zníž. prenesená",N233,0)</f>
        <v>0</v>
      </c>
      <c r="BI233" s="109">
        <f>IF(U233="nulová",N233,0)</f>
        <v>0</v>
      </c>
      <c r="BJ233" s="17" t="s">
        <v>86</v>
      </c>
      <c r="BK233" s="175">
        <f>ROUND(L233*K233,3)</f>
        <v>0</v>
      </c>
      <c r="BL233" s="17" t="s">
        <v>221</v>
      </c>
      <c r="BM233" s="17" t="s">
        <v>518</v>
      </c>
    </row>
    <row r="234" spans="2:65" s="1" customFormat="1" ht="44.25" customHeight="1">
      <c r="B234" s="34"/>
      <c r="C234" s="167" t="s">
        <v>519</v>
      </c>
      <c r="D234" s="167" t="s">
        <v>161</v>
      </c>
      <c r="E234" s="168" t="s">
        <v>520</v>
      </c>
      <c r="F234" s="247" t="s">
        <v>521</v>
      </c>
      <c r="G234" s="247"/>
      <c r="H234" s="247"/>
      <c r="I234" s="247"/>
      <c r="J234" s="169" t="s">
        <v>168</v>
      </c>
      <c r="K234" s="170">
        <v>83.31</v>
      </c>
      <c r="L234" s="245">
        <v>0</v>
      </c>
      <c r="M234" s="248"/>
      <c r="N234" s="246">
        <f>ROUND(L234*K234,3)</f>
        <v>0</v>
      </c>
      <c r="O234" s="246"/>
      <c r="P234" s="246"/>
      <c r="Q234" s="246"/>
      <c r="R234" s="36"/>
      <c r="T234" s="172" t="s">
        <v>20</v>
      </c>
      <c r="U234" s="43" t="s">
        <v>44</v>
      </c>
      <c r="V234" s="35"/>
      <c r="W234" s="173">
        <f>V234*K234</f>
        <v>0</v>
      </c>
      <c r="X234" s="173">
        <v>0</v>
      </c>
      <c r="Y234" s="173">
        <f>X234*K234</f>
        <v>0</v>
      </c>
      <c r="Z234" s="173">
        <v>1.4999999999999999E-2</v>
      </c>
      <c r="AA234" s="174">
        <f>Z234*K234</f>
        <v>1.2496499999999999</v>
      </c>
      <c r="AR234" s="17" t="s">
        <v>221</v>
      </c>
      <c r="AT234" s="17" t="s">
        <v>161</v>
      </c>
      <c r="AU234" s="17" t="s">
        <v>86</v>
      </c>
      <c r="AY234" s="17" t="s">
        <v>160</v>
      </c>
      <c r="BE234" s="109">
        <f>IF(U234="základná",N234,0)</f>
        <v>0</v>
      </c>
      <c r="BF234" s="109">
        <f>IF(U234="znížená",N234,0)</f>
        <v>0</v>
      </c>
      <c r="BG234" s="109">
        <f>IF(U234="zákl. prenesená",N234,0)</f>
        <v>0</v>
      </c>
      <c r="BH234" s="109">
        <f>IF(U234="zníž. prenesená",N234,0)</f>
        <v>0</v>
      </c>
      <c r="BI234" s="109">
        <f>IF(U234="nulová",N234,0)</f>
        <v>0</v>
      </c>
      <c r="BJ234" s="17" t="s">
        <v>86</v>
      </c>
      <c r="BK234" s="175">
        <f>ROUND(L234*K234,3)</f>
        <v>0</v>
      </c>
      <c r="BL234" s="17" t="s">
        <v>221</v>
      </c>
      <c r="BM234" s="17" t="s">
        <v>522</v>
      </c>
    </row>
    <row r="235" spans="2:65" s="9" customFormat="1" ht="29.85" customHeight="1">
      <c r="B235" s="156"/>
      <c r="C235" s="157"/>
      <c r="D235" s="166" t="s">
        <v>133</v>
      </c>
      <c r="E235" s="166"/>
      <c r="F235" s="166"/>
      <c r="G235" s="166"/>
      <c r="H235" s="166"/>
      <c r="I235" s="166"/>
      <c r="J235" s="166"/>
      <c r="K235" s="166"/>
      <c r="L235" s="166"/>
      <c r="M235" s="166"/>
      <c r="N235" s="231">
        <f>BK235</f>
        <v>0</v>
      </c>
      <c r="O235" s="232"/>
      <c r="P235" s="232"/>
      <c r="Q235" s="232"/>
      <c r="R235" s="159"/>
      <c r="T235" s="160"/>
      <c r="U235" s="157"/>
      <c r="V235" s="157"/>
      <c r="W235" s="161">
        <f>SUM(W236:W248)</f>
        <v>0</v>
      </c>
      <c r="X235" s="157"/>
      <c r="Y235" s="161">
        <f>SUM(Y236:Y248)</f>
        <v>8.5621399999999994</v>
      </c>
      <c r="Z235" s="157"/>
      <c r="AA235" s="162">
        <f>SUM(AA236:AA248)</f>
        <v>0.39500000000000002</v>
      </c>
      <c r="AR235" s="163" t="s">
        <v>86</v>
      </c>
      <c r="AT235" s="164" t="s">
        <v>76</v>
      </c>
      <c r="AU235" s="164" t="s">
        <v>83</v>
      </c>
      <c r="AY235" s="163" t="s">
        <v>160</v>
      </c>
      <c r="BK235" s="165">
        <f>SUM(BK236:BK248)</f>
        <v>0</v>
      </c>
    </row>
    <row r="236" spans="2:65" s="1" customFormat="1" ht="31.5" customHeight="1">
      <c r="B236" s="34"/>
      <c r="C236" s="167" t="s">
        <v>523</v>
      </c>
      <c r="D236" s="167" t="s">
        <v>161</v>
      </c>
      <c r="E236" s="168" t="s">
        <v>524</v>
      </c>
      <c r="F236" s="247" t="s">
        <v>525</v>
      </c>
      <c r="G236" s="247"/>
      <c r="H236" s="247"/>
      <c r="I236" s="247"/>
      <c r="J236" s="169" t="s">
        <v>168</v>
      </c>
      <c r="K236" s="170">
        <v>395</v>
      </c>
      <c r="L236" s="245">
        <v>0</v>
      </c>
      <c r="M236" s="248"/>
      <c r="N236" s="246">
        <f t="shared" ref="N236:N248" si="55">ROUND(L236*K236,3)</f>
        <v>0</v>
      </c>
      <c r="O236" s="246"/>
      <c r="P236" s="246"/>
      <c r="Q236" s="246"/>
      <c r="R236" s="36"/>
      <c r="T236" s="172" t="s">
        <v>20</v>
      </c>
      <c r="U236" s="43" t="s">
        <v>44</v>
      </c>
      <c r="V236" s="35"/>
      <c r="W236" s="173">
        <f t="shared" ref="W236:W248" si="56">V236*K236</f>
        <v>0</v>
      </c>
      <c r="X236" s="173">
        <v>0</v>
      </c>
      <c r="Y236" s="173">
        <f t="shared" ref="Y236:Y248" si="57">X236*K236</f>
        <v>0</v>
      </c>
      <c r="Z236" s="173">
        <v>1E-3</v>
      </c>
      <c r="AA236" s="174">
        <f t="shared" ref="AA236:AA248" si="58">Z236*K236</f>
        <v>0.39500000000000002</v>
      </c>
      <c r="AR236" s="17" t="s">
        <v>221</v>
      </c>
      <c r="AT236" s="17" t="s">
        <v>161</v>
      </c>
      <c r="AU236" s="17" t="s">
        <v>86</v>
      </c>
      <c r="AY236" s="17" t="s">
        <v>160</v>
      </c>
      <c r="BE236" s="109">
        <f t="shared" ref="BE236:BE248" si="59">IF(U236="základná",N236,0)</f>
        <v>0</v>
      </c>
      <c r="BF236" s="109">
        <f t="shared" ref="BF236:BF248" si="60">IF(U236="znížená",N236,0)</f>
        <v>0</v>
      </c>
      <c r="BG236" s="109">
        <f t="shared" ref="BG236:BG248" si="61">IF(U236="zákl. prenesená",N236,0)</f>
        <v>0</v>
      </c>
      <c r="BH236" s="109">
        <f t="shared" ref="BH236:BH248" si="62">IF(U236="zníž. prenesená",N236,0)</f>
        <v>0</v>
      </c>
      <c r="BI236" s="109">
        <f t="shared" ref="BI236:BI248" si="63">IF(U236="nulová",N236,0)</f>
        <v>0</v>
      </c>
      <c r="BJ236" s="17" t="s">
        <v>86</v>
      </c>
      <c r="BK236" s="175">
        <f t="shared" ref="BK236:BK248" si="64">ROUND(L236*K236,3)</f>
        <v>0</v>
      </c>
      <c r="BL236" s="17" t="s">
        <v>221</v>
      </c>
      <c r="BM236" s="17" t="s">
        <v>526</v>
      </c>
    </row>
    <row r="237" spans="2:65" s="1" customFormat="1" ht="57" customHeight="1">
      <c r="B237" s="34"/>
      <c r="C237" s="167" t="s">
        <v>527</v>
      </c>
      <c r="D237" s="167" t="s">
        <v>161</v>
      </c>
      <c r="E237" s="168" t="s">
        <v>528</v>
      </c>
      <c r="F237" s="247" t="s">
        <v>529</v>
      </c>
      <c r="G237" s="247"/>
      <c r="H237" s="247"/>
      <c r="I237" s="247"/>
      <c r="J237" s="169" t="s">
        <v>168</v>
      </c>
      <c r="K237" s="170">
        <v>23</v>
      </c>
      <c r="L237" s="245">
        <v>0</v>
      </c>
      <c r="M237" s="248"/>
      <c r="N237" s="246">
        <f t="shared" si="55"/>
        <v>0</v>
      </c>
      <c r="O237" s="246"/>
      <c r="P237" s="246"/>
      <c r="Q237" s="246"/>
      <c r="R237" s="36"/>
      <c r="T237" s="172" t="s">
        <v>20</v>
      </c>
      <c r="U237" s="43" t="s">
        <v>44</v>
      </c>
      <c r="V237" s="35"/>
      <c r="W237" s="173">
        <f t="shared" si="56"/>
        <v>0</v>
      </c>
      <c r="X237" s="173">
        <v>2.9999999999999997E-4</v>
      </c>
      <c r="Y237" s="173">
        <f t="shared" si="57"/>
        <v>6.899999999999999E-3</v>
      </c>
      <c r="Z237" s="173">
        <v>0</v>
      </c>
      <c r="AA237" s="174">
        <f t="shared" si="58"/>
        <v>0</v>
      </c>
      <c r="AR237" s="17" t="s">
        <v>221</v>
      </c>
      <c r="AT237" s="17" t="s">
        <v>161</v>
      </c>
      <c r="AU237" s="17" t="s">
        <v>86</v>
      </c>
      <c r="AY237" s="17" t="s">
        <v>160</v>
      </c>
      <c r="BE237" s="109">
        <f t="shared" si="59"/>
        <v>0</v>
      </c>
      <c r="BF237" s="109">
        <f t="shared" si="60"/>
        <v>0</v>
      </c>
      <c r="BG237" s="109">
        <f t="shared" si="61"/>
        <v>0</v>
      </c>
      <c r="BH237" s="109">
        <f t="shared" si="62"/>
        <v>0</v>
      </c>
      <c r="BI237" s="109">
        <f t="shared" si="63"/>
        <v>0</v>
      </c>
      <c r="BJ237" s="17" t="s">
        <v>86</v>
      </c>
      <c r="BK237" s="175">
        <f t="shared" si="64"/>
        <v>0</v>
      </c>
      <c r="BL237" s="17" t="s">
        <v>221</v>
      </c>
      <c r="BM237" s="17" t="s">
        <v>530</v>
      </c>
    </row>
    <row r="238" spans="2:65" s="1" customFormat="1" ht="31.5" customHeight="1">
      <c r="B238" s="34"/>
      <c r="C238" s="176" t="s">
        <v>531</v>
      </c>
      <c r="D238" s="176" t="s">
        <v>189</v>
      </c>
      <c r="E238" s="177" t="s">
        <v>532</v>
      </c>
      <c r="F238" s="249" t="s">
        <v>533</v>
      </c>
      <c r="G238" s="249"/>
      <c r="H238" s="249"/>
      <c r="I238" s="249"/>
      <c r="J238" s="178" t="s">
        <v>168</v>
      </c>
      <c r="K238" s="179">
        <v>27.6</v>
      </c>
      <c r="L238" s="250">
        <v>0</v>
      </c>
      <c r="M238" s="251"/>
      <c r="N238" s="252">
        <f t="shared" si="55"/>
        <v>0</v>
      </c>
      <c r="O238" s="246"/>
      <c r="P238" s="246"/>
      <c r="Q238" s="246"/>
      <c r="R238" s="36"/>
      <c r="T238" s="172" t="s">
        <v>20</v>
      </c>
      <c r="U238" s="43" t="s">
        <v>44</v>
      </c>
      <c r="V238" s="35"/>
      <c r="W238" s="173">
        <f t="shared" si="56"/>
        <v>0</v>
      </c>
      <c r="X238" s="173">
        <v>0</v>
      </c>
      <c r="Y238" s="173">
        <f t="shared" si="57"/>
        <v>0</v>
      </c>
      <c r="Z238" s="173">
        <v>0</v>
      </c>
      <c r="AA238" s="174">
        <f t="shared" si="58"/>
        <v>0</v>
      </c>
      <c r="AR238" s="17" t="s">
        <v>285</v>
      </c>
      <c r="AT238" s="17" t="s">
        <v>189</v>
      </c>
      <c r="AU238" s="17" t="s">
        <v>86</v>
      </c>
      <c r="AY238" s="17" t="s">
        <v>160</v>
      </c>
      <c r="BE238" s="109">
        <f t="shared" si="59"/>
        <v>0</v>
      </c>
      <c r="BF238" s="109">
        <f t="shared" si="60"/>
        <v>0</v>
      </c>
      <c r="BG238" s="109">
        <f t="shared" si="61"/>
        <v>0</v>
      </c>
      <c r="BH238" s="109">
        <f t="shared" si="62"/>
        <v>0</v>
      </c>
      <c r="BI238" s="109">
        <f t="shared" si="63"/>
        <v>0</v>
      </c>
      <c r="BJ238" s="17" t="s">
        <v>86</v>
      </c>
      <c r="BK238" s="175">
        <f t="shared" si="64"/>
        <v>0</v>
      </c>
      <c r="BL238" s="17" t="s">
        <v>221</v>
      </c>
      <c r="BM238" s="17" t="s">
        <v>534</v>
      </c>
    </row>
    <row r="239" spans="2:65" s="1" customFormat="1" ht="44.25" customHeight="1">
      <c r="B239" s="34"/>
      <c r="C239" s="167" t="s">
        <v>535</v>
      </c>
      <c r="D239" s="167" t="s">
        <v>161</v>
      </c>
      <c r="E239" s="168" t="s">
        <v>536</v>
      </c>
      <c r="F239" s="247" t="s">
        <v>537</v>
      </c>
      <c r="G239" s="247"/>
      <c r="H239" s="247"/>
      <c r="I239" s="247"/>
      <c r="J239" s="169" t="s">
        <v>168</v>
      </c>
      <c r="K239" s="170">
        <v>814</v>
      </c>
      <c r="L239" s="245">
        <v>0</v>
      </c>
      <c r="M239" s="248"/>
      <c r="N239" s="246">
        <f t="shared" si="55"/>
        <v>0</v>
      </c>
      <c r="O239" s="246"/>
      <c r="P239" s="246"/>
      <c r="Q239" s="246"/>
      <c r="R239" s="36"/>
      <c r="T239" s="172" t="s">
        <v>20</v>
      </c>
      <c r="U239" s="43" t="s">
        <v>44</v>
      </c>
      <c r="V239" s="35"/>
      <c r="W239" s="173">
        <f t="shared" si="56"/>
        <v>0</v>
      </c>
      <c r="X239" s="173">
        <v>2.9999999999999997E-4</v>
      </c>
      <c r="Y239" s="173">
        <f t="shared" si="57"/>
        <v>0.24419999999999997</v>
      </c>
      <c r="Z239" s="173">
        <v>0</v>
      </c>
      <c r="AA239" s="174">
        <f t="shared" si="58"/>
        <v>0</v>
      </c>
      <c r="AR239" s="17" t="s">
        <v>221</v>
      </c>
      <c r="AT239" s="17" t="s">
        <v>161</v>
      </c>
      <c r="AU239" s="17" t="s">
        <v>86</v>
      </c>
      <c r="AY239" s="17" t="s">
        <v>160</v>
      </c>
      <c r="BE239" s="109">
        <f t="shared" si="59"/>
        <v>0</v>
      </c>
      <c r="BF239" s="109">
        <f t="shared" si="60"/>
        <v>0</v>
      </c>
      <c r="BG239" s="109">
        <f t="shared" si="61"/>
        <v>0</v>
      </c>
      <c r="BH239" s="109">
        <f t="shared" si="62"/>
        <v>0</v>
      </c>
      <c r="BI239" s="109">
        <f t="shared" si="63"/>
        <v>0</v>
      </c>
      <c r="BJ239" s="17" t="s">
        <v>86</v>
      </c>
      <c r="BK239" s="175">
        <f t="shared" si="64"/>
        <v>0</v>
      </c>
      <c r="BL239" s="17" t="s">
        <v>221</v>
      </c>
      <c r="BM239" s="17" t="s">
        <v>538</v>
      </c>
    </row>
    <row r="240" spans="2:65" s="1" customFormat="1" ht="82.5" customHeight="1">
      <c r="B240" s="34"/>
      <c r="C240" s="176" t="s">
        <v>539</v>
      </c>
      <c r="D240" s="176" t="s">
        <v>189</v>
      </c>
      <c r="E240" s="177" t="s">
        <v>540</v>
      </c>
      <c r="F240" s="249" t="s">
        <v>541</v>
      </c>
      <c r="G240" s="249"/>
      <c r="H240" s="249"/>
      <c r="I240" s="249"/>
      <c r="J240" s="178" t="s">
        <v>168</v>
      </c>
      <c r="K240" s="179">
        <v>891</v>
      </c>
      <c r="L240" s="250">
        <v>0</v>
      </c>
      <c r="M240" s="251"/>
      <c r="N240" s="252">
        <f t="shared" si="55"/>
        <v>0</v>
      </c>
      <c r="O240" s="246"/>
      <c r="P240" s="246"/>
      <c r="Q240" s="246"/>
      <c r="R240" s="36"/>
      <c r="T240" s="172" t="s">
        <v>20</v>
      </c>
      <c r="U240" s="43" t="s">
        <v>44</v>
      </c>
      <c r="V240" s="35"/>
      <c r="W240" s="173">
        <f t="shared" si="56"/>
        <v>0</v>
      </c>
      <c r="X240" s="173">
        <v>0</v>
      </c>
      <c r="Y240" s="173">
        <f t="shared" si="57"/>
        <v>0</v>
      </c>
      <c r="Z240" s="173">
        <v>0</v>
      </c>
      <c r="AA240" s="174">
        <f t="shared" si="58"/>
        <v>0</v>
      </c>
      <c r="AR240" s="17" t="s">
        <v>285</v>
      </c>
      <c r="AT240" s="17" t="s">
        <v>189</v>
      </c>
      <c r="AU240" s="17" t="s">
        <v>86</v>
      </c>
      <c r="AY240" s="17" t="s">
        <v>160</v>
      </c>
      <c r="BE240" s="109">
        <f t="shared" si="59"/>
        <v>0</v>
      </c>
      <c r="BF240" s="109">
        <f t="shared" si="60"/>
        <v>0</v>
      </c>
      <c r="BG240" s="109">
        <f t="shared" si="61"/>
        <v>0</v>
      </c>
      <c r="BH240" s="109">
        <f t="shared" si="62"/>
        <v>0</v>
      </c>
      <c r="BI240" s="109">
        <f t="shared" si="63"/>
        <v>0</v>
      </c>
      <c r="BJ240" s="17" t="s">
        <v>86</v>
      </c>
      <c r="BK240" s="175">
        <f t="shared" si="64"/>
        <v>0</v>
      </c>
      <c r="BL240" s="17" t="s">
        <v>221</v>
      </c>
      <c r="BM240" s="17" t="s">
        <v>542</v>
      </c>
    </row>
    <row r="241" spans="2:65" s="1" customFormat="1" ht="31.5" customHeight="1">
      <c r="B241" s="34"/>
      <c r="C241" s="167" t="s">
        <v>543</v>
      </c>
      <c r="D241" s="167" t="s">
        <v>161</v>
      </c>
      <c r="E241" s="168" t="s">
        <v>544</v>
      </c>
      <c r="F241" s="247" t="s">
        <v>545</v>
      </c>
      <c r="G241" s="247"/>
      <c r="H241" s="247"/>
      <c r="I241" s="247"/>
      <c r="J241" s="169" t="s">
        <v>168</v>
      </c>
      <c r="K241" s="170">
        <v>688</v>
      </c>
      <c r="L241" s="245">
        <v>0</v>
      </c>
      <c r="M241" s="248"/>
      <c r="N241" s="246">
        <f t="shared" si="55"/>
        <v>0</v>
      </c>
      <c r="O241" s="246"/>
      <c r="P241" s="246"/>
      <c r="Q241" s="246"/>
      <c r="R241" s="36"/>
      <c r="T241" s="172" t="s">
        <v>20</v>
      </c>
      <c r="U241" s="43" t="s">
        <v>44</v>
      </c>
      <c r="V241" s="35"/>
      <c r="W241" s="173">
        <f t="shared" si="56"/>
        <v>0</v>
      </c>
      <c r="X241" s="173">
        <v>0</v>
      </c>
      <c r="Y241" s="173">
        <f t="shared" si="57"/>
        <v>0</v>
      </c>
      <c r="Z241" s="173">
        <v>0</v>
      </c>
      <c r="AA241" s="174">
        <f t="shared" si="58"/>
        <v>0</v>
      </c>
      <c r="AR241" s="17" t="s">
        <v>221</v>
      </c>
      <c r="AT241" s="17" t="s">
        <v>161</v>
      </c>
      <c r="AU241" s="17" t="s">
        <v>86</v>
      </c>
      <c r="AY241" s="17" t="s">
        <v>160</v>
      </c>
      <c r="BE241" s="109">
        <f t="shared" si="59"/>
        <v>0</v>
      </c>
      <c r="BF241" s="109">
        <f t="shared" si="60"/>
        <v>0</v>
      </c>
      <c r="BG241" s="109">
        <f t="shared" si="61"/>
        <v>0</v>
      </c>
      <c r="BH241" s="109">
        <f t="shared" si="62"/>
        <v>0</v>
      </c>
      <c r="BI241" s="109">
        <f t="shared" si="63"/>
        <v>0</v>
      </c>
      <c r="BJ241" s="17" t="s">
        <v>86</v>
      </c>
      <c r="BK241" s="175">
        <f t="shared" si="64"/>
        <v>0</v>
      </c>
      <c r="BL241" s="17" t="s">
        <v>221</v>
      </c>
      <c r="BM241" s="17" t="s">
        <v>546</v>
      </c>
    </row>
    <row r="242" spans="2:65" s="1" customFormat="1" ht="31.5" customHeight="1">
      <c r="B242" s="34"/>
      <c r="C242" s="167" t="s">
        <v>547</v>
      </c>
      <c r="D242" s="167" t="s">
        <v>161</v>
      </c>
      <c r="E242" s="168" t="s">
        <v>548</v>
      </c>
      <c r="F242" s="247" t="s">
        <v>549</v>
      </c>
      <c r="G242" s="247"/>
      <c r="H242" s="247"/>
      <c r="I242" s="247"/>
      <c r="J242" s="169" t="s">
        <v>168</v>
      </c>
      <c r="K242" s="170">
        <v>688</v>
      </c>
      <c r="L242" s="245">
        <v>0</v>
      </c>
      <c r="M242" s="248"/>
      <c r="N242" s="246">
        <f t="shared" si="55"/>
        <v>0</v>
      </c>
      <c r="O242" s="246"/>
      <c r="P242" s="246"/>
      <c r="Q242" s="246"/>
      <c r="R242" s="36"/>
      <c r="T242" s="172" t="s">
        <v>20</v>
      </c>
      <c r="U242" s="43" t="s">
        <v>44</v>
      </c>
      <c r="V242" s="35"/>
      <c r="W242" s="173">
        <f t="shared" si="56"/>
        <v>0</v>
      </c>
      <c r="X242" s="173">
        <v>0</v>
      </c>
      <c r="Y242" s="173">
        <f t="shared" si="57"/>
        <v>0</v>
      </c>
      <c r="Z242" s="173">
        <v>0</v>
      </c>
      <c r="AA242" s="174">
        <f t="shared" si="58"/>
        <v>0</v>
      </c>
      <c r="AR242" s="17" t="s">
        <v>221</v>
      </c>
      <c r="AT242" s="17" t="s">
        <v>161</v>
      </c>
      <c r="AU242" s="17" t="s">
        <v>86</v>
      </c>
      <c r="AY242" s="17" t="s">
        <v>160</v>
      </c>
      <c r="BE242" s="109">
        <f t="shared" si="59"/>
        <v>0</v>
      </c>
      <c r="BF242" s="109">
        <f t="shared" si="60"/>
        <v>0</v>
      </c>
      <c r="BG242" s="109">
        <f t="shared" si="61"/>
        <v>0</v>
      </c>
      <c r="BH242" s="109">
        <f t="shared" si="62"/>
        <v>0</v>
      </c>
      <c r="BI242" s="109">
        <f t="shared" si="63"/>
        <v>0</v>
      </c>
      <c r="BJ242" s="17" t="s">
        <v>86</v>
      </c>
      <c r="BK242" s="175">
        <f t="shared" si="64"/>
        <v>0</v>
      </c>
      <c r="BL242" s="17" t="s">
        <v>221</v>
      </c>
      <c r="BM242" s="17" t="s">
        <v>550</v>
      </c>
    </row>
    <row r="243" spans="2:65" s="1" customFormat="1" ht="31.5" customHeight="1">
      <c r="B243" s="34"/>
      <c r="C243" s="167" t="s">
        <v>551</v>
      </c>
      <c r="D243" s="167" t="s">
        <v>161</v>
      </c>
      <c r="E243" s="168" t="s">
        <v>552</v>
      </c>
      <c r="F243" s="247" t="s">
        <v>553</v>
      </c>
      <c r="G243" s="247"/>
      <c r="H243" s="247"/>
      <c r="I243" s="247"/>
      <c r="J243" s="169" t="s">
        <v>168</v>
      </c>
      <c r="K243" s="170">
        <v>688</v>
      </c>
      <c r="L243" s="245">
        <v>0</v>
      </c>
      <c r="M243" s="248"/>
      <c r="N243" s="246">
        <f t="shared" si="55"/>
        <v>0</v>
      </c>
      <c r="O243" s="246"/>
      <c r="P243" s="246"/>
      <c r="Q243" s="246"/>
      <c r="R243" s="36"/>
      <c r="T243" s="172" t="s">
        <v>20</v>
      </c>
      <c r="U243" s="43" t="s">
        <v>44</v>
      </c>
      <c r="V243" s="35"/>
      <c r="W243" s="173">
        <f t="shared" si="56"/>
        <v>0</v>
      </c>
      <c r="X243" s="173">
        <v>8.0000000000000007E-5</v>
      </c>
      <c r="Y243" s="173">
        <f t="shared" si="57"/>
        <v>5.5040000000000006E-2</v>
      </c>
      <c r="Z243" s="173">
        <v>0</v>
      </c>
      <c r="AA243" s="174">
        <f t="shared" si="58"/>
        <v>0</v>
      </c>
      <c r="AR243" s="17" t="s">
        <v>221</v>
      </c>
      <c r="AT243" s="17" t="s">
        <v>161</v>
      </c>
      <c r="AU243" s="17" t="s">
        <v>86</v>
      </c>
      <c r="AY243" s="17" t="s">
        <v>160</v>
      </c>
      <c r="BE243" s="109">
        <f t="shared" si="59"/>
        <v>0</v>
      </c>
      <c r="BF243" s="109">
        <f t="shared" si="60"/>
        <v>0</v>
      </c>
      <c r="BG243" s="109">
        <f t="shared" si="61"/>
        <v>0</v>
      </c>
      <c r="BH243" s="109">
        <f t="shared" si="62"/>
        <v>0</v>
      </c>
      <c r="BI243" s="109">
        <f t="shared" si="63"/>
        <v>0</v>
      </c>
      <c r="BJ243" s="17" t="s">
        <v>86</v>
      </c>
      <c r="BK243" s="175">
        <f t="shared" si="64"/>
        <v>0</v>
      </c>
      <c r="BL243" s="17" t="s">
        <v>221</v>
      </c>
      <c r="BM243" s="17" t="s">
        <v>554</v>
      </c>
    </row>
    <row r="244" spans="2:65" s="1" customFormat="1" ht="31.5" customHeight="1">
      <c r="B244" s="34"/>
      <c r="C244" s="167" t="s">
        <v>555</v>
      </c>
      <c r="D244" s="167" t="s">
        <v>161</v>
      </c>
      <c r="E244" s="168" t="s">
        <v>556</v>
      </c>
      <c r="F244" s="247" t="s">
        <v>557</v>
      </c>
      <c r="G244" s="247"/>
      <c r="H244" s="247"/>
      <c r="I244" s="247"/>
      <c r="J244" s="169" t="s">
        <v>168</v>
      </c>
      <c r="K244" s="170">
        <v>688</v>
      </c>
      <c r="L244" s="245">
        <v>0</v>
      </c>
      <c r="M244" s="248"/>
      <c r="N244" s="246">
        <f t="shared" si="55"/>
        <v>0</v>
      </c>
      <c r="O244" s="246"/>
      <c r="P244" s="246"/>
      <c r="Q244" s="246"/>
      <c r="R244" s="36"/>
      <c r="T244" s="172" t="s">
        <v>20</v>
      </c>
      <c r="U244" s="43" t="s">
        <v>44</v>
      </c>
      <c r="V244" s="35"/>
      <c r="W244" s="173">
        <f t="shared" si="56"/>
        <v>0</v>
      </c>
      <c r="X244" s="173">
        <v>4.4999999999999997E-3</v>
      </c>
      <c r="Y244" s="173">
        <f t="shared" si="57"/>
        <v>3.0959999999999996</v>
      </c>
      <c r="Z244" s="173">
        <v>0</v>
      </c>
      <c r="AA244" s="174">
        <f t="shared" si="58"/>
        <v>0</v>
      </c>
      <c r="AR244" s="17" t="s">
        <v>221</v>
      </c>
      <c r="AT244" s="17" t="s">
        <v>161</v>
      </c>
      <c r="AU244" s="17" t="s">
        <v>86</v>
      </c>
      <c r="AY244" s="17" t="s">
        <v>160</v>
      </c>
      <c r="BE244" s="109">
        <f t="shared" si="59"/>
        <v>0</v>
      </c>
      <c r="BF244" s="109">
        <f t="shared" si="60"/>
        <v>0</v>
      </c>
      <c r="BG244" s="109">
        <f t="shared" si="61"/>
        <v>0</v>
      </c>
      <c r="BH244" s="109">
        <f t="shared" si="62"/>
        <v>0</v>
      </c>
      <c r="BI244" s="109">
        <f t="shared" si="63"/>
        <v>0</v>
      </c>
      <c r="BJ244" s="17" t="s">
        <v>86</v>
      </c>
      <c r="BK244" s="175">
        <f t="shared" si="64"/>
        <v>0</v>
      </c>
      <c r="BL244" s="17" t="s">
        <v>221</v>
      </c>
      <c r="BM244" s="17" t="s">
        <v>558</v>
      </c>
    </row>
    <row r="245" spans="2:65" s="1" customFormat="1" ht="31.5" customHeight="1">
      <c r="B245" s="34"/>
      <c r="C245" s="167" t="s">
        <v>559</v>
      </c>
      <c r="D245" s="167" t="s">
        <v>161</v>
      </c>
      <c r="E245" s="168" t="s">
        <v>560</v>
      </c>
      <c r="F245" s="247" t="s">
        <v>561</v>
      </c>
      <c r="G245" s="247"/>
      <c r="H245" s="247"/>
      <c r="I245" s="247"/>
      <c r="J245" s="169" t="s">
        <v>168</v>
      </c>
      <c r="K245" s="170">
        <v>688</v>
      </c>
      <c r="L245" s="245">
        <v>0</v>
      </c>
      <c r="M245" s="248"/>
      <c r="N245" s="246">
        <f t="shared" si="55"/>
        <v>0</v>
      </c>
      <c r="O245" s="246"/>
      <c r="P245" s="246"/>
      <c r="Q245" s="246"/>
      <c r="R245" s="36"/>
      <c r="T245" s="172" t="s">
        <v>20</v>
      </c>
      <c r="U245" s="43" t="s">
        <v>44</v>
      </c>
      <c r="V245" s="35"/>
      <c r="W245" s="173">
        <f t="shared" si="56"/>
        <v>0</v>
      </c>
      <c r="X245" s="173">
        <v>7.4999999999999997E-3</v>
      </c>
      <c r="Y245" s="173">
        <f t="shared" si="57"/>
        <v>5.16</v>
      </c>
      <c r="Z245" s="173">
        <v>0</v>
      </c>
      <c r="AA245" s="174">
        <f t="shared" si="58"/>
        <v>0</v>
      </c>
      <c r="AR245" s="17" t="s">
        <v>221</v>
      </c>
      <c r="AT245" s="17" t="s">
        <v>161</v>
      </c>
      <c r="AU245" s="17" t="s">
        <v>86</v>
      </c>
      <c r="AY245" s="17" t="s">
        <v>160</v>
      </c>
      <c r="BE245" s="109">
        <f t="shared" si="59"/>
        <v>0</v>
      </c>
      <c r="BF245" s="109">
        <f t="shared" si="60"/>
        <v>0</v>
      </c>
      <c r="BG245" s="109">
        <f t="shared" si="61"/>
        <v>0</v>
      </c>
      <c r="BH245" s="109">
        <f t="shared" si="62"/>
        <v>0</v>
      </c>
      <c r="BI245" s="109">
        <f t="shared" si="63"/>
        <v>0</v>
      </c>
      <c r="BJ245" s="17" t="s">
        <v>86</v>
      </c>
      <c r="BK245" s="175">
        <f t="shared" si="64"/>
        <v>0</v>
      </c>
      <c r="BL245" s="17" t="s">
        <v>221</v>
      </c>
      <c r="BM245" s="17" t="s">
        <v>562</v>
      </c>
    </row>
    <row r="246" spans="2:65" s="1" customFormat="1" ht="22.5" customHeight="1">
      <c r="B246" s="34"/>
      <c r="C246" s="167" t="s">
        <v>563</v>
      </c>
      <c r="D246" s="167" t="s">
        <v>161</v>
      </c>
      <c r="E246" s="168" t="s">
        <v>564</v>
      </c>
      <c r="F246" s="247" t="s">
        <v>565</v>
      </c>
      <c r="G246" s="247"/>
      <c r="H246" s="247"/>
      <c r="I246" s="247"/>
      <c r="J246" s="169" t="s">
        <v>168</v>
      </c>
      <c r="K246" s="170">
        <v>688</v>
      </c>
      <c r="L246" s="245">
        <v>0</v>
      </c>
      <c r="M246" s="248"/>
      <c r="N246" s="246">
        <f t="shared" si="55"/>
        <v>0</v>
      </c>
      <c r="O246" s="246"/>
      <c r="P246" s="246"/>
      <c r="Q246" s="246"/>
      <c r="R246" s="36"/>
      <c r="T246" s="172" t="s">
        <v>20</v>
      </c>
      <c r="U246" s="43" t="s">
        <v>44</v>
      </c>
      <c r="V246" s="35"/>
      <c r="W246" s="173">
        <f t="shared" si="56"/>
        <v>0</v>
      </c>
      <c r="X246" s="173">
        <v>0</v>
      </c>
      <c r="Y246" s="173">
        <f t="shared" si="57"/>
        <v>0</v>
      </c>
      <c r="Z246" s="173">
        <v>0</v>
      </c>
      <c r="AA246" s="174">
        <f t="shared" si="58"/>
        <v>0</v>
      </c>
      <c r="AR246" s="17" t="s">
        <v>221</v>
      </c>
      <c r="AT246" s="17" t="s">
        <v>161</v>
      </c>
      <c r="AU246" s="17" t="s">
        <v>86</v>
      </c>
      <c r="AY246" s="17" t="s">
        <v>160</v>
      </c>
      <c r="BE246" s="109">
        <f t="shared" si="59"/>
        <v>0</v>
      </c>
      <c r="BF246" s="109">
        <f t="shared" si="60"/>
        <v>0</v>
      </c>
      <c r="BG246" s="109">
        <f t="shared" si="61"/>
        <v>0</v>
      </c>
      <c r="BH246" s="109">
        <f t="shared" si="62"/>
        <v>0</v>
      </c>
      <c r="BI246" s="109">
        <f t="shared" si="63"/>
        <v>0</v>
      </c>
      <c r="BJ246" s="17" t="s">
        <v>86</v>
      </c>
      <c r="BK246" s="175">
        <f t="shared" si="64"/>
        <v>0</v>
      </c>
      <c r="BL246" s="17" t="s">
        <v>221</v>
      </c>
      <c r="BM246" s="17" t="s">
        <v>566</v>
      </c>
    </row>
    <row r="247" spans="2:65" s="1" customFormat="1" ht="82.5" customHeight="1">
      <c r="B247" s="34"/>
      <c r="C247" s="167" t="s">
        <v>567</v>
      </c>
      <c r="D247" s="167" t="s">
        <v>161</v>
      </c>
      <c r="E247" s="168" t="s">
        <v>568</v>
      </c>
      <c r="F247" s="247" t="s">
        <v>569</v>
      </c>
      <c r="G247" s="247"/>
      <c r="H247" s="247"/>
      <c r="I247" s="247"/>
      <c r="J247" s="169" t="s">
        <v>168</v>
      </c>
      <c r="K247" s="170">
        <v>71</v>
      </c>
      <c r="L247" s="245">
        <v>0</v>
      </c>
      <c r="M247" s="248"/>
      <c r="N247" s="246">
        <f t="shared" si="55"/>
        <v>0</v>
      </c>
      <c r="O247" s="246"/>
      <c r="P247" s="246"/>
      <c r="Q247" s="246"/>
      <c r="R247" s="36"/>
      <c r="T247" s="172" t="s">
        <v>20</v>
      </c>
      <c r="U247" s="43" t="s">
        <v>44</v>
      </c>
      <c r="V247" s="35"/>
      <c r="W247" s="173">
        <f t="shared" si="56"/>
        <v>0</v>
      </c>
      <c r="X247" s="173">
        <v>0</v>
      </c>
      <c r="Y247" s="173">
        <f t="shared" si="57"/>
        <v>0</v>
      </c>
      <c r="Z247" s="173">
        <v>0</v>
      </c>
      <c r="AA247" s="174">
        <f t="shared" si="58"/>
        <v>0</v>
      </c>
      <c r="AR247" s="17" t="s">
        <v>221</v>
      </c>
      <c r="AT247" s="17" t="s">
        <v>161</v>
      </c>
      <c r="AU247" s="17" t="s">
        <v>86</v>
      </c>
      <c r="AY247" s="17" t="s">
        <v>160</v>
      </c>
      <c r="BE247" s="109">
        <f t="shared" si="59"/>
        <v>0</v>
      </c>
      <c r="BF247" s="109">
        <f t="shared" si="60"/>
        <v>0</v>
      </c>
      <c r="BG247" s="109">
        <f t="shared" si="61"/>
        <v>0</v>
      </c>
      <c r="BH247" s="109">
        <f t="shared" si="62"/>
        <v>0</v>
      </c>
      <c r="BI247" s="109">
        <f t="shared" si="63"/>
        <v>0</v>
      </c>
      <c r="BJ247" s="17" t="s">
        <v>86</v>
      </c>
      <c r="BK247" s="175">
        <f t="shared" si="64"/>
        <v>0</v>
      </c>
      <c r="BL247" s="17" t="s">
        <v>221</v>
      </c>
      <c r="BM247" s="17" t="s">
        <v>570</v>
      </c>
    </row>
    <row r="248" spans="2:65" s="1" customFormat="1" ht="31.5" customHeight="1">
      <c r="B248" s="34"/>
      <c r="C248" s="167" t="s">
        <v>571</v>
      </c>
      <c r="D248" s="167" t="s">
        <v>161</v>
      </c>
      <c r="E248" s="168" t="s">
        <v>572</v>
      </c>
      <c r="F248" s="247" t="s">
        <v>573</v>
      </c>
      <c r="G248" s="247"/>
      <c r="H248" s="247"/>
      <c r="I248" s="247"/>
      <c r="J248" s="169" t="s">
        <v>279</v>
      </c>
      <c r="K248" s="170">
        <v>10.696999999999999</v>
      </c>
      <c r="L248" s="245">
        <v>0</v>
      </c>
      <c r="M248" s="248"/>
      <c r="N248" s="246">
        <f t="shared" si="55"/>
        <v>0</v>
      </c>
      <c r="O248" s="246"/>
      <c r="P248" s="246"/>
      <c r="Q248" s="246"/>
      <c r="R248" s="36"/>
      <c r="T248" s="172" t="s">
        <v>20</v>
      </c>
      <c r="U248" s="43" t="s">
        <v>44</v>
      </c>
      <c r="V248" s="35"/>
      <c r="W248" s="173">
        <f t="shared" si="56"/>
        <v>0</v>
      </c>
      <c r="X248" s="173">
        <v>0</v>
      </c>
      <c r="Y248" s="173">
        <f t="shared" si="57"/>
        <v>0</v>
      </c>
      <c r="Z248" s="173">
        <v>0</v>
      </c>
      <c r="AA248" s="174">
        <f t="shared" si="58"/>
        <v>0</v>
      </c>
      <c r="AR248" s="17" t="s">
        <v>221</v>
      </c>
      <c r="AT248" s="17" t="s">
        <v>161</v>
      </c>
      <c r="AU248" s="17" t="s">
        <v>86</v>
      </c>
      <c r="AY248" s="17" t="s">
        <v>160</v>
      </c>
      <c r="BE248" s="109">
        <f t="shared" si="59"/>
        <v>0</v>
      </c>
      <c r="BF248" s="109">
        <f t="shared" si="60"/>
        <v>0</v>
      </c>
      <c r="BG248" s="109">
        <f t="shared" si="61"/>
        <v>0</v>
      </c>
      <c r="BH248" s="109">
        <f t="shared" si="62"/>
        <v>0</v>
      </c>
      <c r="BI248" s="109">
        <f t="shared" si="63"/>
        <v>0</v>
      </c>
      <c r="BJ248" s="17" t="s">
        <v>86</v>
      </c>
      <c r="BK248" s="175">
        <f t="shared" si="64"/>
        <v>0</v>
      </c>
      <c r="BL248" s="17" t="s">
        <v>221</v>
      </c>
      <c r="BM248" s="17" t="s">
        <v>574</v>
      </c>
    </row>
    <row r="249" spans="2:65" s="9" customFormat="1" ht="29.85" customHeight="1">
      <c r="B249" s="156"/>
      <c r="C249" s="157"/>
      <c r="D249" s="166" t="s">
        <v>134</v>
      </c>
      <c r="E249" s="166"/>
      <c r="F249" s="166"/>
      <c r="G249" s="166"/>
      <c r="H249" s="166"/>
      <c r="I249" s="166"/>
      <c r="J249" s="166"/>
      <c r="K249" s="166"/>
      <c r="L249" s="166"/>
      <c r="M249" s="166"/>
      <c r="N249" s="231">
        <f>BK249</f>
        <v>0</v>
      </c>
      <c r="O249" s="232"/>
      <c r="P249" s="232"/>
      <c r="Q249" s="232"/>
      <c r="R249" s="159"/>
      <c r="T249" s="160"/>
      <c r="U249" s="157"/>
      <c r="V249" s="157"/>
      <c r="W249" s="161">
        <f>SUM(W250:W253)</f>
        <v>0</v>
      </c>
      <c r="X249" s="157"/>
      <c r="Y249" s="161">
        <f>SUM(Y250:Y253)</f>
        <v>2.1045000000000001E-2</v>
      </c>
      <c r="Z249" s="157"/>
      <c r="AA249" s="162">
        <f>SUM(AA250:AA253)</f>
        <v>9.0000000000000008E-4</v>
      </c>
      <c r="AR249" s="163" t="s">
        <v>86</v>
      </c>
      <c r="AT249" s="164" t="s">
        <v>76</v>
      </c>
      <c r="AU249" s="164" t="s">
        <v>83</v>
      </c>
      <c r="AY249" s="163" t="s">
        <v>160</v>
      </c>
      <c r="BK249" s="165">
        <f>SUM(BK250:BK253)</f>
        <v>0</v>
      </c>
    </row>
    <row r="250" spans="2:65" s="1" customFormat="1" ht="22.5" customHeight="1">
      <c r="B250" s="34"/>
      <c r="C250" s="167" t="s">
        <v>575</v>
      </c>
      <c r="D250" s="167" t="s">
        <v>161</v>
      </c>
      <c r="E250" s="168" t="s">
        <v>576</v>
      </c>
      <c r="F250" s="247" t="s">
        <v>577</v>
      </c>
      <c r="G250" s="247"/>
      <c r="H250" s="247"/>
      <c r="I250" s="247"/>
      <c r="J250" s="169" t="s">
        <v>168</v>
      </c>
      <c r="K250" s="170">
        <v>0.9</v>
      </c>
      <c r="L250" s="245">
        <v>0</v>
      </c>
      <c r="M250" s="248"/>
      <c r="N250" s="246">
        <f>ROUND(L250*K250,3)</f>
        <v>0</v>
      </c>
      <c r="O250" s="246"/>
      <c r="P250" s="246"/>
      <c r="Q250" s="246"/>
      <c r="R250" s="36"/>
      <c r="T250" s="172" t="s">
        <v>20</v>
      </c>
      <c r="U250" s="43" t="s">
        <v>44</v>
      </c>
      <c r="V250" s="35"/>
      <c r="W250" s="173">
        <f>V250*K250</f>
        <v>0</v>
      </c>
      <c r="X250" s="173">
        <v>0</v>
      </c>
      <c r="Y250" s="173">
        <f>X250*K250</f>
        <v>0</v>
      </c>
      <c r="Z250" s="173">
        <v>1E-3</v>
      </c>
      <c r="AA250" s="174">
        <f>Z250*K250</f>
        <v>9.0000000000000008E-4</v>
      </c>
      <c r="AR250" s="17" t="s">
        <v>221</v>
      </c>
      <c r="AT250" s="17" t="s">
        <v>161</v>
      </c>
      <c r="AU250" s="17" t="s">
        <v>86</v>
      </c>
      <c r="AY250" s="17" t="s">
        <v>160</v>
      </c>
      <c r="BE250" s="109">
        <f>IF(U250="základná",N250,0)</f>
        <v>0</v>
      </c>
      <c r="BF250" s="109">
        <f>IF(U250="znížená",N250,0)</f>
        <v>0</v>
      </c>
      <c r="BG250" s="109">
        <f>IF(U250="zákl. prenesená",N250,0)</f>
        <v>0</v>
      </c>
      <c r="BH250" s="109">
        <f>IF(U250="zníž. prenesená",N250,0)</f>
        <v>0</v>
      </c>
      <c r="BI250" s="109">
        <f>IF(U250="nulová",N250,0)</f>
        <v>0</v>
      </c>
      <c r="BJ250" s="17" t="s">
        <v>86</v>
      </c>
      <c r="BK250" s="175">
        <f>ROUND(L250*K250,3)</f>
        <v>0</v>
      </c>
      <c r="BL250" s="17" t="s">
        <v>221</v>
      </c>
      <c r="BM250" s="17" t="s">
        <v>578</v>
      </c>
    </row>
    <row r="251" spans="2:65" s="1" customFormat="1" ht="31.5" customHeight="1">
      <c r="B251" s="34"/>
      <c r="C251" s="167" t="s">
        <v>579</v>
      </c>
      <c r="D251" s="167" t="s">
        <v>161</v>
      </c>
      <c r="E251" s="168" t="s">
        <v>580</v>
      </c>
      <c r="F251" s="247" t="s">
        <v>581</v>
      </c>
      <c r="G251" s="247"/>
      <c r="H251" s="247"/>
      <c r="I251" s="247"/>
      <c r="J251" s="169" t="s">
        <v>168</v>
      </c>
      <c r="K251" s="170">
        <v>2.7</v>
      </c>
      <c r="L251" s="245">
        <v>0</v>
      </c>
      <c r="M251" s="248"/>
      <c r="N251" s="246">
        <f>ROUND(L251*K251,3)</f>
        <v>0</v>
      </c>
      <c r="O251" s="246"/>
      <c r="P251" s="246"/>
      <c r="Q251" s="246"/>
      <c r="R251" s="36"/>
      <c r="T251" s="172" t="s">
        <v>20</v>
      </c>
      <c r="U251" s="43" t="s">
        <v>44</v>
      </c>
      <c r="V251" s="35"/>
      <c r="W251" s="173">
        <f>V251*K251</f>
        <v>0</v>
      </c>
      <c r="X251" s="173">
        <v>3.3500000000000001E-3</v>
      </c>
      <c r="Y251" s="173">
        <f>X251*K251</f>
        <v>9.045000000000001E-3</v>
      </c>
      <c r="Z251" s="173">
        <v>0</v>
      </c>
      <c r="AA251" s="174">
        <f>Z251*K251</f>
        <v>0</v>
      </c>
      <c r="AR251" s="17" t="s">
        <v>221</v>
      </c>
      <c r="AT251" s="17" t="s">
        <v>161</v>
      </c>
      <c r="AU251" s="17" t="s">
        <v>86</v>
      </c>
      <c r="AY251" s="17" t="s">
        <v>160</v>
      </c>
      <c r="BE251" s="109">
        <f>IF(U251="základná",N251,0)</f>
        <v>0</v>
      </c>
      <c r="BF251" s="109">
        <f>IF(U251="znížená",N251,0)</f>
        <v>0</v>
      </c>
      <c r="BG251" s="109">
        <f>IF(U251="zákl. prenesená",N251,0)</f>
        <v>0</v>
      </c>
      <c r="BH251" s="109">
        <f>IF(U251="zníž. prenesená",N251,0)</f>
        <v>0</v>
      </c>
      <c r="BI251" s="109">
        <f>IF(U251="nulová",N251,0)</f>
        <v>0</v>
      </c>
      <c r="BJ251" s="17" t="s">
        <v>86</v>
      </c>
      <c r="BK251" s="175">
        <f>ROUND(L251*K251,3)</f>
        <v>0</v>
      </c>
      <c r="BL251" s="17" t="s">
        <v>221</v>
      </c>
      <c r="BM251" s="17" t="s">
        <v>582</v>
      </c>
    </row>
    <row r="252" spans="2:65" s="1" customFormat="1" ht="31.5" customHeight="1">
      <c r="B252" s="34"/>
      <c r="C252" s="176" t="s">
        <v>583</v>
      </c>
      <c r="D252" s="176" t="s">
        <v>189</v>
      </c>
      <c r="E252" s="177" t="s">
        <v>584</v>
      </c>
      <c r="F252" s="249" t="s">
        <v>585</v>
      </c>
      <c r="G252" s="249"/>
      <c r="H252" s="249"/>
      <c r="I252" s="249"/>
      <c r="J252" s="178" t="s">
        <v>164</v>
      </c>
      <c r="K252" s="179">
        <v>1</v>
      </c>
      <c r="L252" s="250">
        <v>0</v>
      </c>
      <c r="M252" s="251"/>
      <c r="N252" s="252">
        <f>ROUND(L252*K252,3)</f>
        <v>0</v>
      </c>
      <c r="O252" s="246"/>
      <c r="P252" s="246"/>
      <c r="Q252" s="246"/>
      <c r="R252" s="36"/>
      <c r="T252" s="172" t="s">
        <v>20</v>
      </c>
      <c r="U252" s="43" t="s">
        <v>44</v>
      </c>
      <c r="V252" s="35"/>
      <c r="W252" s="173">
        <f>V252*K252</f>
        <v>0</v>
      </c>
      <c r="X252" s="173">
        <v>1.2E-2</v>
      </c>
      <c r="Y252" s="173">
        <f>X252*K252</f>
        <v>1.2E-2</v>
      </c>
      <c r="Z252" s="173">
        <v>0</v>
      </c>
      <c r="AA252" s="174">
        <f>Z252*K252</f>
        <v>0</v>
      </c>
      <c r="AR252" s="17" t="s">
        <v>285</v>
      </c>
      <c r="AT252" s="17" t="s">
        <v>189</v>
      </c>
      <c r="AU252" s="17" t="s">
        <v>86</v>
      </c>
      <c r="AY252" s="17" t="s">
        <v>160</v>
      </c>
      <c r="BE252" s="109">
        <f>IF(U252="základná",N252,0)</f>
        <v>0</v>
      </c>
      <c r="BF252" s="109">
        <f>IF(U252="znížená",N252,0)</f>
        <v>0</v>
      </c>
      <c r="BG252" s="109">
        <f>IF(U252="zákl. prenesená",N252,0)</f>
        <v>0</v>
      </c>
      <c r="BH252" s="109">
        <f>IF(U252="zníž. prenesená",N252,0)</f>
        <v>0</v>
      </c>
      <c r="BI252" s="109">
        <f>IF(U252="nulová",N252,0)</f>
        <v>0</v>
      </c>
      <c r="BJ252" s="17" t="s">
        <v>86</v>
      </c>
      <c r="BK252" s="175">
        <f>ROUND(L252*K252,3)</f>
        <v>0</v>
      </c>
      <c r="BL252" s="17" t="s">
        <v>221</v>
      </c>
      <c r="BM252" s="17" t="s">
        <v>586</v>
      </c>
    </row>
    <row r="253" spans="2:65" s="1" customFormat="1" ht="31.5" customHeight="1">
      <c r="B253" s="34"/>
      <c r="C253" s="167" t="s">
        <v>587</v>
      </c>
      <c r="D253" s="167" t="s">
        <v>161</v>
      </c>
      <c r="E253" s="168" t="s">
        <v>588</v>
      </c>
      <c r="F253" s="247" t="s">
        <v>589</v>
      </c>
      <c r="G253" s="247"/>
      <c r="H253" s="247"/>
      <c r="I253" s="247"/>
      <c r="J253" s="169" t="s">
        <v>509</v>
      </c>
      <c r="K253" s="171">
        <v>0</v>
      </c>
      <c r="L253" s="245">
        <v>0</v>
      </c>
      <c r="M253" s="248"/>
      <c r="N253" s="246">
        <f>ROUND(L253*K253,3)</f>
        <v>0</v>
      </c>
      <c r="O253" s="246"/>
      <c r="P253" s="246"/>
      <c r="Q253" s="246"/>
      <c r="R253" s="36"/>
      <c r="T253" s="172" t="s">
        <v>20</v>
      </c>
      <c r="U253" s="43" t="s">
        <v>44</v>
      </c>
      <c r="V253" s="35"/>
      <c r="W253" s="173">
        <f>V253*K253</f>
        <v>0</v>
      </c>
      <c r="X253" s="173">
        <v>0</v>
      </c>
      <c r="Y253" s="173">
        <f>X253*K253</f>
        <v>0</v>
      </c>
      <c r="Z253" s="173">
        <v>0</v>
      </c>
      <c r="AA253" s="174">
        <f>Z253*K253</f>
        <v>0</v>
      </c>
      <c r="AR253" s="17" t="s">
        <v>221</v>
      </c>
      <c r="AT253" s="17" t="s">
        <v>161</v>
      </c>
      <c r="AU253" s="17" t="s">
        <v>86</v>
      </c>
      <c r="AY253" s="17" t="s">
        <v>160</v>
      </c>
      <c r="BE253" s="109">
        <f>IF(U253="základná",N253,0)</f>
        <v>0</v>
      </c>
      <c r="BF253" s="109">
        <f>IF(U253="znížená",N253,0)</f>
        <v>0</v>
      </c>
      <c r="BG253" s="109">
        <f>IF(U253="zákl. prenesená",N253,0)</f>
        <v>0</v>
      </c>
      <c r="BH253" s="109">
        <f>IF(U253="zníž. prenesená",N253,0)</f>
        <v>0</v>
      </c>
      <c r="BI253" s="109">
        <f>IF(U253="nulová",N253,0)</f>
        <v>0</v>
      </c>
      <c r="BJ253" s="17" t="s">
        <v>86</v>
      </c>
      <c r="BK253" s="175">
        <f>ROUND(L253*K253,3)</f>
        <v>0</v>
      </c>
      <c r="BL253" s="17" t="s">
        <v>221</v>
      </c>
      <c r="BM253" s="17" t="s">
        <v>590</v>
      </c>
    </row>
    <row r="254" spans="2:65" s="9" customFormat="1" ht="29.85" customHeight="1">
      <c r="B254" s="156"/>
      <c r="C254" s="157"/>
      <c r="D254" s="166" t="s">
        <v>135</v>
      </c>
      <c r="E254" s="166"/>
      <c r="F254" s="166"/>
      <c r="G254" s="166"/>
      <c r="H254" s="166"/>
      <c r="I254" s="166"/>
      <c r="J254" s="166"/>
      <c r="K254" s="166"/>
      <c r="L254" s="166"/>
      <c r="M254" s="166"/>
      <c r="N254" s="231">
        <f>BK254</f>
        <v>0</v>
      </c>
      <c r="O254" s="232"/>
      <c r="P254" s="232"/>
      <c r="Q254" s="232"/>
      <c r="R254" s="159"/>
      <c r="T254" s="160"/>
      <c r="U254" s="157"/>
      <c r="V254" s="157"/>
      <c r="W254" s="161">
        <f>SUM(W255:W264)</f>
        <v>0</v>
      </c>
      <c r="X254" s="157"/>
      <c r="Y254" s="161">
        <f>SUM(Y255:Y264)</f>
        <v>2.1715650000000006</v>
      </c>
      <c r="Z254" s="157"/>
      <c r="AA254" s="162">
        <f>SUM(AA255:AA264)</f>
        <v>0</v>
      </c>
      <c r="AR254" s="163" t="s">
        <v>86</v>
      </c>
      <c r="AT254" s="164" t="s">
        <v>76</v>
      </c>
      <c r="AU254" s="164" t="s">
        <v>83</v>
      </c>
      <c r="AY254" s="163" t="s">
        <v>160</v>
      </c>
      <c r="BK254" s="165">
        <f>SUM(BK255:BK264)</f>
        <v>0</v>
      </c>
    </row>
    <row r="255" spans="2:65" s="1" customFormat="1" ht="44.25" customHeight="1">
      <c r="B255" s="34"/>
      <c r="C255" s="167" t="s">
        <v>591</v>
      </c>
      <c r="D255" s="167" t="s">
        <v>161</v>
      </c>
      <c r="E255" s="168" t="s">
        <v>592</v>
      </c>
      <c r="F255" s="247" t="s">
        <v>593</v>
      </c>
      <c r="G255" s="247"/>
      <c r="H255" s="247"/>
      <c r="I255" s="247"/>
      <c r="J255" s="169" t="s">
        <v>168</v>
      </c>
      <c r="K255" s="170">
        <v>17</v>
      </c>
      <c r="L255" s="245">
        <v>0</v>
      </c>
      <c r="M255" s="248"/>
      <c r="N255" s="246">
        <f t="shared" ref="N255:N264" si="65">ROUND(L255*K255,3)</f>
        <v>0</v>
      </c>
      <c r="O255" s="246"/>
      <c r="P255" s="246"/>
      <c r="Q255" s="246"/>
      <c r="R255" s="36"/>
      <c r="T255" s="172" t="s">
        <v>20</v>
      </c>
      <c r="U255" s="43" t="s">
        <v>44</v>
      </c>
      <c r="V255" s="35"/>
      <c r="W255" s="173">
        <f t="shared" ref="W255:W264" si="66">V255*K255</f>
        <v>0</v>
      </c>
      <c r="X255" s="173">
        <v>0</v>
      </c>
      <c r="Y255" s="173">
        <f t="shared" ref="Y255:Y264" si="67">X255*K255</f>
        <v>0</v>
      </c>
      <c r="Z255" s="173">
        <v>0</v>
      </c>
      <c r="AA255" s="174">
        <f t="shared" ref="AA255:AA264" si="68">Z255*K255</f>
        <v>0</v>
      </c>
      <c r="AR255" s="17" t="s">
        <v>221</v>
      </c>
      <c r="AT255" s="17" t="s">
        <v>161</v>
      </c>
      <c r="AU255" s="17" t="s">
        <v>86</v>
      </c>
      <c r="AY255" s="17" t="s">
        <v>160</v>
      </c>
      <c r="BE255" s="109">
        <f t="shared" ref="BE255:BE264" si="69">IF(U255="základná",N255,0)</f>
        <v>0</v>
      </c>
      <c r="BF255" s="109">
        <f t="shared" ref="BF255:BF264" si="70">IF(U255="znížená",N255,0)</f>
        <v>0</v>
      </c>
      <c r="BG255" s="109">
        <f t="shared" ref="BG255:BG264" si="71">IF(U255="zákl. prenesená",N255,0)</f>
        <v>0</v>
      </c>
      <c r="BH255" s="109">
        <f t="shared" ref="BH255:BH264" si="72">IF(U255="zníž. prenesená",N255,0)</f>
        <v>0</v>
      </c>
      <c r="BI255" s="109">
        <f t="shared" ref="BI255:BI264" si="73">IF(U255="nulová",N255,0)</f>
        <v>0</v>
      </c>
      <c r="BJ255" s="17" t="s">
        <v>86</v>
      </c>
      <c r="BK255" s="175">
        <f t="shared" ref="BK255:BK264" si="74">ROUND(L255*K255,3)</f>
        <v>0</v>
      </c>
      <c r="BL255" s="17" t="s">
        <v>221</v>
      </c>
      <c r="BM255" s="17" t="s">
        <v>594</v>
      </c>
    </row>
    <row r="256" spans="2:65" s="1" customFormat="1" ht="44.25" customHeight="1">
      <c r="B256" s="34"/>
      <c r="C256" s="167" t="s">
        <v>595</v>
      </c>
      <c r="D256" s="167" t="s">
        <v>161</v>
      </c>
      <c r="E256" s="168" t="s">
        <v>596</v>
      </c>
      <c r="F256" s="247" t="s">
        <v>597</v>
      </c>
      <c r="G256" s="247"/>
      <c r="H256" s="247"/>
      <c r="I256" s="247"/>
      <c r="J256" s="169" t="s">
        <v>168</v>
      </c>
      <c r="K256" s="170">
        <v>17</v>
      </c>
      <c r="L256" s="245">
        <v>0</v>
      </c>
      <c r="M256" s="248"/>
      <c r="N256" s="246">
        <f t="shared" si="65"/>
        <v>0</v>
      </c>
      <c r="O256" s="246"/>
      <c r="P256" s="246"/>
      <c r="Q256" s="246"/>
      <c r="R256" s="36"/>
      <c r="T256" s="172" t="s">
        <v>20</v>
      </c>
      <c r="U256" s="43" t="s">
        <v>44</v>
      </c>
      <c r="V256" s="35"/>
      <c r="W256" s="173">
        <f t="shared" si="66"/>
        <v>0</v>
      </c>
      <c r="X256" s="173">
        <v>2.9999999999999997E-4</v>
      </c>
      <c r="Y256" s="173">
        <f t="shared" si="67"/>
        <v>5.0999999999999995E-3</v>
      </c>
      <c r="Z256" s="173">
        <v>0</v>
      </c>
      <c r="AA256" s="174">
        <f t="shared" si="68"/>
        <v>0</v>
      </c>
      <c r="AR256" s="17" t="s">
        <v>221</v>
      </c>
      <c r="AT256" s="17" t="s">
        <v>161</v>
      </c>
      <c r="AU256" s="17" t="s">
        <v>86</v>
      </c>
      <c r="AY256" s="17" t="s">
        <v>160</v>
      </c>
      <c r="BE256" s="109">
        <f t="shared" si="69"/>
        <v>0</v>
      </c>
      <c r="BF256" s="109">
        <f t="shared" si="70"/>
        <v>0</v>
      </c>
      <c r="BG256" s="109">
        <f t="shared" si="71"/>
        <v>0</v>
      </c>
      <c r="BH256" s="109">
        <f t="shared" si="72"/>
        <v>0</v>
      </c>
      <c r="BI256" s="109">
        <f t="shared" si="73"/>
        <v>0</v>
      </c>
      <c r="BJ256" s="17" t="s">
        <v>86</v>
      </c>
      <c r="BK256" s="175">
        <f t="shared" si="74"/>
        <v>0</v>
      </c>
      <c r="BL256" s="17" t="s">
        <v>221</v>
      </c>
      <c r="BM256" s="17" t="s">
        <v>598</v>
      </c>
    </row>
    <row r="257" spans="2:65" s="1" customFormat="1" ht="44.25" customHeight="1">
      <c r="B257" s="34"/>
      <c r="C257" s="167" t="s">
        <v>599</v>
      </c>
      <c r="D257" s="167" t="s">
        <v>161</v>
      </c>
      <c r="E257" s="168" t="s">
        <v>600</v>
      </c>
      <c r="F257" s="247" t="s">
        <v>601</v>
      </c>
      <c r="G257" s="247"/>
      <c r="H257" s="247"/>
      <c r="I257" s="247"/>
      <c r="J257" s="169" t="s">
        <v>168</v>
      </c>
      <c r="K257" s="170">
        <v>17</v>
      </c>
      <c r="L257" s="245">
        <v>0</v>
      </c>
      <c r="M257" s="248"/>
      <c r="N257" s="246">
        <f t="shared" si="65"/>
        <v>0</v>
      </c>
      <c r="O257" s="246"/>
      <c r="P257" s="246"/>
      <c r="Q257" s="246"/>
      <c r="R257" s="36"/>
      <c r="T257" s="172" t="s">
        <v>20</v>
      </c>
      <c r="U257" s="43" t="s">
        <v>44</v>
      </c>
      <c r="V257" s="35"/>
      <c r="W257" s="173">
        <f t="shared" si="66"/>
        <v>0</v>
      </c>
      <c r="X257" s="173">
        <v>2.4000000000000001E-4</v>
      </c>
      <c r="Y257" s="173">
        <f t="shared" si="67"/>
        <v>4.0800000000000003E-3</v>
      </c>
      <c r="Z257" s="173">
        <v>0</v>
      </c>
      <c r="AA257" s="174">
        <f t="shared" si="68"/>
        <v>0</v>
      </c>
      <c r="AR257" s="17" t="s">
        <v>221</v>
      </c>
      <c r="AT257" s="17" t="s">
        <v>161</v>
      </c>
      <c r="AU257" s="17" t="s">
        <v>86</v>
      </c>
      <c r="AY257" s="17" t="s">
        <v>160</v>
      </c>
      <c r="BE257" s="109">
        <f t="shared" si="69"/>
        <v>0</v>
      </c>
      <c r="BF257" s="109">
        <f t="shared" si="70"/>
        <v>0</v>
      </c>
      <c r="BG257" s="109">
        <f t="shared" si="71"/>
        <v>0</v>
      </c>
      <c r="BH257" s="109">
        <f t="shared" si="72"/>
        <v>0</v>
      </c>
      <c r="BI257" s="109">
        <f t="shared" si="73"/>
        <v>0</v>
      </c>
      <c r="BJ257" s="17" t="s">
        <v>86</v>
      </c>
      <c r="BK257" s="175">
        <f t="shared" si="74"/>
        <v>0</v>
      </c>
      <c r="BL257" s="17" t="s">
        <v>221</v>
      </c>
      <c r="BM257" s="17" t="s">
        <v>602</v>
      </c>
    </row>
    <row r="258" spans="2:65" s="1" customFormat="1" ht="31.5" customHeight="1">
      <c r="B258" s="34"/>
      <c r="C258" s="167" t="s">
        <v>603</v>
      </c>
      <c r="D258" s="167" t="s">
        <v>161</v>
      </c>
      <c r="E258" s="168" t="s">
        <v>604</v>
      </c>
      <c r="F258" s="247" t="s">
        <v>605</v>
      </c>
      <c r="G258" s="247"/>
      <c r="H258" s="247"/>
      <c r="I258" s="247"/>
      <c r="J258" s="169" t="s">
        <v>168</v>
      </c>
      <c r="K258" s="170">
        <v>17</v>
      </c>
      <c r="L258" s="245">
        <v>0</v>
      </c>
      <c r="M258" s="248"/>
      <c r="N258" s="246">
        <f t="shared" si="65"/>
        <v>0</v>
      </c>
      <c r="O258" s="246"/>
      <c r="P258" s="246"/>
      <c r="Q258" s="246"/>
      <c r="R258" s="36"/>
      <c r="T258" s="172" t="s">
        <v>20</v>
      </c>
      <c r="U258" s="43" t="s">
        <v>44</v>
      </c>
      <c r="V258" s="35"/>
      <c r="W258" s="173">
        <f t="shared" si="66"/>
        <v>0</v>
      </c>
      <c r="X258" s="173">
        <v>8.0000000000000007E-5</v>
      </c>
      <c r="Y258" s="173">
        <f t="shared" si="67"/>
        <v>1.3600000000000001E-3</v>
      </c>
      <c r="Z258" s="173">
        <v>0</v>
      </c>
      <c r="AA258" s="174">
        <f t="shared" si="68"/>
        <v>0</v>
      </c>
      <c r="AR258" s="17" t="s">
        <v>221</v>
      </c>
      <c r="AT258" s="17" t="s">
        <v>161</v>
      </c>
      <c r="AU258" s="17" t="s">
        <v>86</v>
      </c>
      <c r="AY258" s="17" t="s">
        <v>160</v>
      </c>
      <c r="BE258" s="109">
        <f t="shared" si="69"/>
        <v>0</v>
      </c>
      <c r="BF258" s="109">
        <f t="shared" si="70"/>
        <v>0</v>
      </c>
      <c r="BG258" s="109">
        <f t="shared" si="71"/>
        <v>0</v>
      </c>
      <c r="BH258" s="109">
        <f t="shared" si="72"/>
        <v>0</v>
      </c>
      <c r="BI258" s="109">
        <f t="shared" si="73"/>
        <v>0</v>
      </c>
      <c r="BJ258" s="17" t="s">
        <v>86</v>
      </c>
      <c r="BK258" s="175">
        <f t="shared" si="74"/>
        <v>0</v>
      </c>
      <c r="BL258" s="17" t="s">
        <v>221</v>
      </c>
      <c r="BM258" s="17" t="s">
        <v>606</v>
      </c>
    </row>
    <row r="259" spans="2:65" s="1" customFormat="1" ht="31.5" customHeight="1">
      <c r="B259" s="34"/>
      <c r="C259" s="167" t="s">
        <v>607</v>
      </c>
      <c r="D259" s="167" t="s">
        <v>161</v>
      </c>
      <c r="E259" s="168" t="s">
        <v>608</v>
      </c>
      <c r="F259" s="247" t="s">
        <v>609</v>
      </c>
      <c r="G259" s="247"/>
      <c r="H259" s="247"/>
      <c r="I259" s="247"/>
      <c r="J259" s="169" t="s">
        <v>168</v>
      </c>
      <c r="K259" s="170">
        <v>68</v>
      </c>
      <c r="L259" s="245">
        <v>0</v>
      </c>
      <c r="M259" s="248"/>
      <c r="N259" s="246">
        <f t="shared" si="65"/>
        <v>0</v>
      </c>
      <c r="O259" s="246"/>
      <c r="P259" s="246"/>
      <c r="Q259" s="246"/>
      <c r="R259" s="36"/>
      <c r="T259" s="172" t="s">
        <v>20</v>
      </c>
      <c r="U259" s="43" t="s">
        <v>44</v>
      </c>
      <c r="V259" s="35"/>
      <c r="W259" s="173">
        <f t="shared" si="66"/>
        <v>0</v>
      </c>
      <c r="X259" s="173">
        <v>0</v>
      </c>
      <c r="Y259" s="173">
        <f t="shared" si="67"/>
        <v>0</v>
      </c>
      <c r="Z259" s="173">
        <v>0</v>
      </c>
      <c r="AA259" s="174">
        <f t="shared" si="68"/>
        <v>0</v>
      </c>
      <c r="AR259" s="17" t="s">
        <v>221</v>
      </c>
      <c r="AT259" s="17" t="s">
        <v>161</v>
      </c>
      <c r="AU259" s="17" t="s">
        <v>86</v>
      </c>
      <c r="AY259" s="17" t="s">
        <v>160</v>
      </c>
      <c r="BE259" s="109">
        <f t="shared" si="69"/>
        <v>0</v>
      </c>
      <c r="BF259" s="109">
        <f t="shared" si="70"/>
        <v>0</v>
      </c>
      <c r="BG259" s="109">
        <f t="shared" si="71"/>
        <v>0</v>
      </c>
      <c r="BH259" s="109">
        <f t="shared" si="72"/>
        <v>0</v>
      </c>
      <c r="BI259" s="109">
        <f t="shared" si="73"/>
        <v>0</v>
      </c>
      <c r="BJ259" s="17" t="s">
        <v>86</v>
      </c>
      <c r="BK259" s="175">
        <f t="shared" si="74"/>
        <v>0</v>
      </c>
      <c r="BL259" s="17" t="s">
        <v>221</v>
      </c>
      <c r="BM259" s="17" t="s">
        <v>610</v>
      </c>
    </row>
    <row r="260" spans="2:65" s="1" customFormat="1" ht="44.25" customHeight="1">
      <c r="B260" s="34"/>
      <c r="C260" s="167" t="s">
        <v>611</v>
      </c>
      <c r="D260" s="167" t="s">
        <v>161</v>
      </c>
      <c r="E260" s="168" t="s">
        <v>612</v>
      </c>
      <c r="F260" s="247" t="s">
        <v>613</v>
      </c>
      <c r="G260" s="247"/>
      <c r="H260" s="247"/>
      <c r="I260" s="247"/>
      <c r="J260" s="169" t="s">
        <v>168</v>
      </c>
      <c r="K260" s="170">
        <v>68</v>
      </c>
      <c r="L260" s="245">
        <v>0</v>
      </c>
      <c r="M260" s="248"/>
      <c r="N260" s="246">
        <f t="shared" si="65"/>
        <v>0</v>
      </c>
      <c r="O260" s="246"/>
      <c r="P260" s="246"/>
      <c r="Q260" s="246"/>
      <c r="R260" s="36"/>
      <c r="T260" s="172" t="s">
        <v>20</v>
      </c>
      <c r="U260" s="43" t="s">
        <v>44</v>
      </c>
      <c r="V260" s="35"/>
      <c r="W260" s="173">
        <f t="shared" si="66"/>
        <v>0</v>
      </c>
      <c r="X260" s="173">
        <v>3.3E-4</v>
      </c>
      <c r="Y260" s="173">
        <f t="shared" si="67"/>
        <v>2.2440000000000002E-2</v>
      </c>
      <c r="Z260" s="173">
        <v>0</v>
      </c>
      <c r="AA260" s="174">
        <f t="shared" si="68"/>
        <v>0</v>
      </c>
      <c r="AR260" s="17" t="s">
        <v>221</v>
      </c>
      <c r="AT260" s="17" t="s">
        <v>161</v>
      </c>
      <c r="AU260" s="17" t="s">
        <v>86</v>
      </c>
      <c r="AY260" s="17" t="s">
        <v>160</v>
      </c>
      <c r="BE260" s="109">
        <f t="shared" si="69"/>
        <v>0</v>
      </c>
      <c r="BF260" s="109">
        <f t="shared" si="70"/>
        <v>0</v>
      </c>
      <c r="BG260" s="109">
        <f t="shared" si="71"/>
        <v>0</v>
      </c>
      <c r="BH260" s="109">
        <f t="shared" si="72"/>
        <v>0</v>
      </c>
      <c r="BI260" s="109">
        <f t="shared" si="73"/>
        <v>0</v>
      </c>
      <c r="BJ260" s="17" t="s">
        <v>86</v>
      </c>
      <c r="BK260" s="175">
        <f t="shared" si="74"/>
        <v>0</v>
      </c>
      <c r="BL260" s="17" t="s">
        <v>221</v>
      </c>
      <c r="BM260" s="17" t="s">
        <v>614</v>
      </c>
    </row>
    <row r="261" spans="2:65" s="1" customFormat="1" ht="31.5" customHeight="1">
      <c r="B261" s="34"/>
      <c r="C261" s="167" t="s">
        <v>615</v>
      </c>
      <c r="D261" s="167" t="s">
        <v>161</v>
      </c>
      <c r="E261" s="168" t="s">
        <v>616</v>
      </c>
      <c r="F261" s="247" t="s">
        <v>617</v>
      </c>
      <c r="G261" s="247"/>
      <c r="H261" s="247"/>
      <c r="I261" s="247"/>
      <c r="J261" s="169" t="s">
        <v>168</v>
      </c>
      <c r="K261" s="170">
        <v>68</v>
      </c>
      <c r="L261" s="245">
        <v>0</v>
      </c>
      <c r="M261" s="248"/>
      <c r="N261" s="246">
        <f t="shared" si="65"/>
        <v>0</v>
      </c>
      <c r="O261" s="246"/>
      <c r="P261" s="246"/>
      <c r="Q261" s="246"/>
      <c r="R261" s="36"/>
      <c r="T261" s="172" t="s">
        <v>20</v>
      </c>
      <c r="U261" s="43" t="s">
        <v>44</v>
      </c>
      <c r="V261" s="35"/>
      <c r="W261" s="173">
        <f t="shared" si="66"/>
        <v>0</v>
      </c>
      <c r="X261" s="173">
        <v>1E-4</v>
      </c>
      <c r="Y261" s="173">
        <f t="shared" si="67"/>
        <v>6.8000000000000005E-3</v>
      </c>
      <c r="Z261" s="173">
        <v>0</v>
      </c>
      <c r="AA261" s="174">
        <f t="shared" si="68"/>
        <v>0</v>
      </c>
      <c r="AR261" s="17" t="s">
        <v>221</v>
      </c>
      <c r="AT261" s="17" t="s">
        <v>161</v>
      </c>
      <c r="AU261" s="17" t="s">
        <v>86</v>
      </c>
      <c r="AY261" s="17" t="s">
        <v>160</v>
      </c>
      <c r="BE261" s="109">
        <f t="shared" si="69"/>
        <v>0</v>
      </c>
      <c r="BF261" s="109">
        <f t="shared" si="70"/>
        <v>0</v>
      </c>
      <c r="BG261" s="109">
        <f t="shared" si="71"/>
        <v>0</v>
      </c>
      <c r="BH261" s="109">
        <f t="shared" si="72"/>
        <v>0</v>
      </c>
      <c r="BI261" s="109">
        <f t="shared" si="73"/>
        <v>0</v>
      </c>
      <c r="BJ261" s="17" t="s">
        <v>86</v>
      </c>
      <c r="BK261" s="175">
        <f t="shared" si="74"/>
        <v>0</v>
      </c>
      <c r="BL261" s="17" t="s">
        <v>221</v>
      </c>
      <c r="BM261" s="17" t="s">
        <v>618</v>
      </c>
    </row>
    <row r="262" spans="2:65" s="1" customFormat="1" ht="31.5" customHeight="1">
      <c r="B262" s="34"/>
      <c r="C262" s="167" t="s">
        <v>619</v>
      </c>
      <c r="D262" s="167" t="s">
        <v>161</v>
      </c>
      <c r="E262" s="168" t="s">
        <v>620</v>
      </c>
      <c r="F262" s="247" t="s">
        <v>621</v>
      </c>
      <c r="G262" s="247"/>
      <c r="H262" s="247"/>
      <c r="I262" s="247"/>
      <c r="J262" s="169" t="s">
        <v>168</v>
      </c>
      <c r="K262" s="170">
        <v>417.35</v>
      </c>
      <c r="L262" s="245">
        <v>0</v>
      </c>
      <c r="M262" s="248"/>
      <c r="N262" s="246">
        <f t="shared" si="65"/>
        <v>0</v>
      </c>
      <c r="O262" s="246"/>
      <c r="P262" s="246"/>
      <c r="Q262" s="246"/>
      <c r="R262" s="36"/>
      <c r="T262" s="172" t="s">
        <v>20</v>
      </c>
      <c r="U262" s="43" t="s">
        <v>44</v>
      </c>
      <c r="V262" s="35"/>
      <c r="W262" s="173">
        <f t="shared" si="66"/>
        <v>0</v>
      </c>
      <c r="X262" s="173">
        <v>5.1000000000000004E-3</v>
      </c>
      <c r="Y262" s="173">
        <f t="shared" si="67"/>
        <v>2.1284850000000004</v>
      </c>
      <c r="Z262" s="173">
        <v>0</v>
      </c>
      <c r="AA262" s="174">
        <f t="shared" si="68"/>
        <v>0</v>
      </c>
      <c r="AR262" s="17" t="s">
        <v>221</v>
      </c>
      <c r="AT262" s="17" t="s">
        <v>161</v>
      </c>
      <c r="AU262" s="17" t="s">
        <v>86</v>
      </c>
      <c r="AY262" s="17" t="s">
        <v>160</v>
      </c>
      <c r="BE262" s="109">
        <f t="shared" si="69"/>
        <v>0</v>
      </c>
      <c r="BF262" s="109">
        <f t="shared" si="70"/>
        <v>0</v>
      </c>
      <c r="BG262" s="109">
        <f t="shared" si="71"/>
        <v>0</v>
      </c>
      <c r="BH262" s="109">
        <f t="shared" si="72"/>
        <v>0</v>
      </c>
      <c r="BI262" s="109">
        <f t="shared" si="73"/>
        <v>0</v>
      </c>
      <c r="BJ262" s="17" t="s">
        <v>86</v>
      </c>
      <c r="BK262" s="175">
        <f t="shared" si="74"/>
        <v>0</v>
      </c>
      <c r="BL262" s="17" t="s">
        <v>221</v>
      </c>
      <c r="BM262" s="17" t="s">
        <v>622</v>
      </c>
    </row>
    <row r="263" spans="2:65" s="1" customFormat="1" ht="31.5" customHeight="1">
      <c r="B263" s="34"/>
      <c r="C263" s="167" t="s">
        <v>623</v>
      </c>
      <c r="D263" s="167" t="s">
        <v>161</v>
      </c>
      <c r="E263" s="168" t="s">
        <v>624</v>
      </c>
      <c r="F263" s="247" t="s">
        <v>625</v>
      </c>
      <c r="G263" s="247"/>
      <c r="H263" s="247"/>
      <c r="I263" s="247"/>
      <c r="J263" s="169" t="s">
        <v>164</v>
      </c>
      <c r="K263" s="170">
        <v>10</v>
      </c>
      <c r="L263" s="245">
        <v>0</v>
      </c>
      <c r="M263" s="248"/>
      <c r="N263" s="246">
        <f t="shared" si="65"/>
        <v>0</v>
      </c>
      <c r="O263" s="246"/>
      <c r="P263" s="246"/>
      <c r="Q263" s="246"/>
      <c r="R263" s="36"/>
      <c r="T263" s="172" t="s">
        <v>20</v>
      </c>
      <c r="U263" s="43" t="s">
        <v>44</v>
      </c>
      <c r="V263" s="35"/>
      <c r="W263" s="173">
        <f t="shared" si="66"/>
        <v>0</v>
      </c>
      <c r="X263" s="173">
        <v>1.1E-4</v>
      </c>
      <c r="Y263" s="173">
        <f t="shared" si="67"/>
        <v>1.1000000000000001E-3</v>
      </c>
      <c r="Z263" s="173">
        <v>0</v>
      </c>
      <c r="AA263" s="174">
        <f t="shared" si="68"/>
        <v>0</v>
      </c>
      <c r="AR263" s="17" t="s">
        <v>221</v>
      </c>
      <c r="AT263" s="17" t="s">
        <v>161</v>
      </c>
      <c r="AU263" s="17" t="s">
        <v>86</v>
      </c>
      <c r="AY263" s="17" t="s">
        <v>160</v>
      </c>
      <c r="BE263" s="109">
        <f t="shared" si="69"/>
        <v>0</v>
      </c>
      <c r="BF263" s="109">
        <f t="shared" si="70"/>
        <v>0</v>
      </c>
      <c r="BG263" s="109">
        <f t="shared" si="71"/>
        <v>0</v>
      </c>
      <c r="BH263" s="109">
        <f t="shared" si="72"/>
        <v>0</v>
      </c>
      <c r="BI263" s="109">
        <f t="shared" si="73"/>
        <v>0</v>
      </c>
      <c r="BJ263" s="17" t="s">
        <v>86</v>
      </c>
      <c r="BK263" s="175">
        <f t="shared" si="74"/>
        <v>0</v>
      </c>
      <c r="BL263" s="17" t="s">
        <v>221</v>
      </c>
      <c r="BM263" s="17" t="s">
        <v>626</v>
      </c>
    </row>
    <row r="264" spans="2:65" s="1" customFormat="1" ht="31.5" customHeight="1">
      <c r="B264" s="34"/>
      <c r="C264" s="167" t="s">
        <v>627</v>
      </c>
      <c r="D264" s="167" t="s">
        <v>161</v>
      </c>
      <c r="E264" s="168" t="s">
        <v>628</v>
      </c>
      <c r="F264" s="247" t="s">
        <v>629</v>
      </c>
      <c r="G264" s="247"/>
      <c r="H264" s="247"/>
      <c r="I264" s="247"/>
      <c r="J264" s="169" t="s">
        <v>164</v>
      </c>
      <c r="K264" s="170">
        <v>10</v>
      </c>
      <c r="L264" s="245">
        <v>0</v>
      </c>
      <c r="M264" s="248"/>
      <c r="N264" s="246">
        <f t="shared" si="65"/>
        <v>0</v>
      </c>
      <c r="O264" s="246"/>
      <c r="P264" s="246"/>
      <c r="Q264" s="246"/>
      <c r="R264" s="36"/>
      <c r="T264" s="172" t="s">
        <v>20</v>
      </c>
      <c r="U264" s="43" t="s">
        <v>44</v>
      </c>
      <c r="V264" s="35"/>
      <c r="W264" s="173">
        <f t="shared" si="66"/>
        <v>0</v>
      </c>
      <c r="X264" s="173">
        <v>2.2000000000000001E-4</v>
      </c>
      <c r="Y264" s="173">
        <f t="shared" si="67"/>
        <v>2.2000000000000001E-3</v>
      </c>
      <c r="Z264" s="173">
        <v>0</v>
      </c>
      <c r="AA264" s="174">
        <f t="shared" si="68"/>
        <v>0</v>
      </c>
      <c r="AR264" s="17" t="s">
        <v>221</v>
      </c>
      <c r="AT264" s="17" t="s">
        <v>161</v>
      </c>
      <c r="AU264" s="17" t="s">
        <v>86</v>
      </c>
      <c r="AY264" s="17" t="s">
        <v>160</v>
      </c>
      <c r="BE264" s="109">
        <f t="shared" si="69"/>
        <v>0</v>
      </c>
      <c r="BF264" s="109">
        <f t="shared" si="70"/>
        <v>0</v>
      </c>
      <c r="BG264" s="109">
        <f t="shared" si="71"/>
        <v>0</v>
      </c>
      <c r="BH264" s="109">
        <f t="shared" si="72"/>
        <v>0</v>
      </c>
      <c r="BI264" s="109">
        <f t="shared" si="73"/>
        <v>0</v>
      </c>
      <c r="BJ264" s="17" t="s">
        <v>86</v>
      </c>
      <c r="BK264" s="175">
        <f t="shared" si="74"/>
        <v>0</v>
      </c>
      <c r="BL264" s="17" t="s">
        <v>221</v>
      </c>
      <c r="BM264" s="17" t="s">
        <v>630</v>
      </c>
    </row>
    <row r="265" spans="2:65" s="1" customFormat="1" ht="49.9" customHeight="1">
      <c r="B265" s="34"/>
      <c r="C265" s="35"/>
      <c r="D265" s="158" t="s">
        <v>631</v>
      </c>
      <c r="E265" s="35"/>
      <c r="F265" s="35"/>
      <c r="G265" s="35"/>
      <c r="H265" s="35"/>
      <c r="I265" s="35"/>
      <c r="J265" s="35"/>
      <c r="K265" s="35"/>
      <c r="L265" s="35"/>
      <c r="M265" s="35"/>
      <c r="N265" s="233">
        <f t="shared" ref="N265:N270" si="75">BK265</f>
        <v>0</v>
      </c>
      <c r="O265" s="234"/>
      <c r="P265" s="234"/>
      <c r="Q265" s="234"/>
      <c r="R265" s="36"/>
      <c r="T265" s="142"/>
      <c r="U265" s="35"/>
      <c r="V265" s="35"/>
      <c r="W265" s="35"/>
      <c r="X265" s="35"/>
      <c r="Y265" s="35"/>
      <c r="Z265" s="35"/>
      <c r="AA265" s="77"/>
      <c r="AT265" s="17" t="s">
        <v>76</v>
      </c>
      <c r="AU265" s="17" t="s">
        <v>77</v>
      </c>
      <c r="AY265" s="17" t="s">
        <v>632</v>
      </c>
      <c r="BK265" s="175">
        <f>SUM(BK266:BK270)</f>
        <v>0</v>
      </c>
    </row>
    <row r="266" spans="2:65" s="1" customFormat="1" ht="22.35" customHeight="1">
      <c r="B266" s="34"/>
      <c r="C266" s="180" t="s">
        <v>20</v>
      </c>
      <c r="D266" s="180" t="s">
        <v>161</v>
      </c>
      <c r="E266" s="181" t="s">
        <v>20</v>
      </c>
      <c r="F266" s="244" t="s">
        <v>20</v>
      </c>
      <c r="G266" s="244"/>
      <c r="H266" s="244"/>
      <c r="I266" s="244"/>
      <c r="J266" s="182" t="s">
        <v>20</v>
      </c>
      <c r="K266" s="171"/>
      <c r="L266" s="245"/>
      <c r="M266" s="246"/>
      <c r="N266" s="246">
        <f t="shared" si="75"/>
        <v>0</v>
      </c>
      <c r="O266" s="246"/>
      <c r="P266" s="246"/>
      <c r="Q266" s="246"/>
      <c r="R266" s="36"/>
      <c r="T266" s="172" t="s">
        <v>20</v>
      </c>
      <c r="U266" s="183" t="s">
        <v>44</v>
      </c>
      <c r="V266" s="35"/>
      <c r="W266" s="35"/>
      <c r="X266" s="35"/>
      <c r="Y266" s="35"/>
      <c r="Z266" s="35"/>
      <c r="AA266" s="77"/>
      <c r="AT266" s="17" t="s">
        <v>632</v>
      </c>
      <c r="AU266" s="17" t="s">
        <v>83</v>
      </c>
      <c r="AY266" s="17" t="s">
        <v>632</v>
      </c>
      <c r="BE266" s="109">
        <f>IF(U266="základná",N266,0)</f>
        <v>0</v>
      </c>
      <c r="BF266" s="109">
        <f>IF(U266="znížená",N266,0)</f>
        <v>0</v>
      </c>
      <c r="BG266" s="109">
        <f>IF(U266="zákl. prenesená",N266,0)</f>
        <v>0</v>
      </c>
      <c r="BH266" s="109">
        <f>IF(U266="zníž. prenesená",N266,0)</f>
        <v>0</v>
      </c>
      <c r="BI266" s="109">
        <f>IF(U266="nulová",N266,0)</f>
        <v>0</v>
      </c>
      <c r="BJ266" s="17" t="s">
        <v>86</v>
      </c>
      <c r="BK266" s="175">
        <f>L266*K266</f>
        <v>0</v>
      </c>
    </row>
    <row r="267" spans="2:65" s="1" customFormat="1" ht="22.35" customHeight="1">
      <c r="B267" s="34"/>
      <c r="C267" s="180" t="s">
        <v>20</v>
      </c>
      <c r="D267" s="180" t="s">
        <v>161</v>
      </c>
      <c r="E267" s="181" t="s">
        <v>20</v>
      </c>
      <c r="F267" s="244" t="s">
        <v>20</v>
      </c>
      <c r="G267" s="244"/>
      <c r="H267" s="244"/>
      <c r="I267" s="244"/>
      <c r="J267" s="182" t="s">
        <v>20</v>
      </c>
      <c r="K267" s="171"/>
      <c r="L267" s="245"/>
      <c r="M267" s="246"/>
      <c r="N267" s="246">
        <f t="shared" si="75"/>
        <v>0</v>
      </c>
      <c r="O267" s="246"/>
      <c r="P267" s="246"/>
      <c r="Q267" s="246"/>
      <c r="R267" s="36"/>
      <c r="T267" s="172" t="s">
        <v>20</v>
      </c>
      <c r="U267" s="183" t="s">
        <v>44</v>
      </c>
      <c r="V267" s="35"/>
      <c r="W267" s="35"/>
      <c r="X267" s="35"/>
      <c r="Y267" s="35"/>
      <c r="Z267" s="35"/>
      <c r="AA267" s="77"/>
      <c r="AT267" s="17" t="s">
        <v>632</v>
      </c>
      <c r="AU267" s="17" t="s">
        <v>83</v>
      </c>
      <c r="AY267" s="17" t="s">
        <v>632</v>
      </c>
      <c r="BE267" s="109">
        <f>IF(U267="základná",N267,0)</f>
        <v>0</v>
      </c>
      <c r="BF267" s="109">
        <f>IF(U267="znížená",N267,0)</f>
        <v>0</v>
      </c>
      <c r="BG267" s="109">
        <f>IF(U267="zákl. prenesená",N267,0)</f>
        <v>0</v>
      </c>
      <c r="BH267" s="109">
        <f>IF(U267="zníž. prenesená",N267,0)</f>
        <v>0</v>
      </c>
      <c r="BI267" s="109">
        <f>IF(U267="nulová",N267,0)</f>
        <v>0</v>
      </c>
      <c r="BJ267" s="17" t="s">
        <v>86</v>
      </c>
      <c r="BK267" s="175">
        <f>L267*K267</f>
        <v>0</v>
      </c>
    </row>
    <row r="268" spans="2:65" s="1" customFormat="1" ht="22.35" customHeight="1">
      <c r="B268" s="34"/>
      <c r="C268" s="180" t="s">
        <v>20</v>
      </c>
      <c r="D268" s="180" t="s">
        <v>161</v>
      </c>
      <c r="E268" s="181" t="s">
        <v>20</v>
      </c>
      <c r="F268" s="244" t="s">
        <v>20</v>
      </c>
      <c r="G268" s="244"/>
      <c r="H268" s="244"/>
      <c r="I268" s="244"/>
      <c r="J268" s="182" t="s">
        <v>20</v>
      </c>
      <c r="K268" s="171"/>
      <c r="L268" s="245"/>
      <c r="M268" s="246"/>
      <c r="N268" s="246">
        <f t="shared" si="75"/>
        <v>0</v>
      </c>
      <c r="O268" s="246"/>
      <c r="P268" s="246"/>
      <c r="Q268" s="246"/>
      <c r="R268" s="36"/>
      <c r="T268" s="172" t="s">
        <v>20</v>
      </c>
      <c r="U268" s="183" t="s">
        <v>44</v>
      </c>
      <c r="V268" s="35"/>
      <c r="W268" s="35"/>
      <c r="X268" s="35"/>
      <c r="Y268" s="35"/>
      <c r="Z268" s="35"/>
      <c r="AA268" s="77"/>
      <c r="AT268" s="17" t="s">
        <v>632</v>
      </c>
      <c r="AU268" s="17" t="s">
        <v>83</v>
      </c>
      <c r="AY268" s="17" t="s">
        <v>632</v>
      </c>
      <c r="BE268" s="109">
        <f>IF(U268="základná",N268,0)</f>
        <v>0</v>
      </c>
      <c r="BF268" s="109">
        <f>IF(U268="znížená",N268,0)</f>
        <v>0</v>
      </c>
      <c r="BG268" s="109">
        <f>IF(U268="zákl. prenesená",N268,0)</f>
        <v>0</v>
      </c>
      <c r="BH268" s="109">
        <f>IF(U268="zníž. prenesená",N268,0)</f>
        <v>0</v>
      </c>
      <c r="BI268" s="109">
        <f>IF(U268="nulová",N268,0)</f>
        <v>0</v>
      </c>
      <c r="BJ268" s="17" t="s">
        <v>86</v>
      </c>
      <c r="BK268" s="175">
        <f>L268*K268</f>
        <v>0</v>
      </c>
    </row>
    <row r="269" spans="2:65" s="1" customFormat="1" ht="22.35" customHeight="1">
      <c r="B269" s="34"/>
      <c r="C269" s="180" t="s">
        <v>20</v>
      </c>
      <c r="D269" s="180" t="s">
        <v>161</v>
      </c>
      <c r="E269" s="181" t="s">
        <v>20</v>
      </c>
      <c r="F269" s="244" t="s">
        <v>20</v>
      </c>
      <c r="G269" s="244"/>
      <c r="H269" s="244"/>
      <c r="I269" s="244"/>
      <c r="J269" s="182" t="s">
        <v>20</v>
      </c>
      <c r="K269" s="171"/>
      <c r="L269" s="245"/>
      <c r="M269" s="246"/>
      <c r="N269" s="246">
        <f t="shared" si="75"/>
        <v>0</v>
      </c>
      <c r="O269" s="246"/>
      <c r="P269" s="246"/>
      <c r="Q269" s="246"/>
      <c r="R269" s="36"/>
      <c r="T269" s="172" t="s">
        <v>20</v>
      </c>
      <c r="U269" s="183" t="s">
        <v>44</v>
      </c>
      <c r="V269" s="35"/>
      <c r="W269" s="35"/>
      <c r="X269" s="35"/>
      <c r="Y269" s="35"/>
      <c r="Z269" s="35"/>
      <c r="AA269" s="77"/>
      <c r="AT269" s="17" t="s">
        <v>632</v>
      </c>
      <c r="AU269" s="17" t="s">
        <v>83</v>
      </c>
      <c r="AY269" s="17" t="s">
        <v>632</v>
      </c>
      <c r="BE269" s="109">
        <f>IF(U269="základná",N269,0)</f>
        <v>0</v>
      </c>
      <c r="BF269" s="109">
        <f>IF(U269="znížená",N269,0)</f>
        <v>0</v>
      </c>
      <c r="BG269" s="109">
        <f>IF(U269="zákl. prenesená",N269,0)</f>
        <v>0</v>
      </c>
      <c r="BH269" s="109">
        <f>IF(U269="zníž. prenesená",N269,0)</f>
        <v>0</v>
      </c>
      <c r="BI269" s="109">
        <f>IF(U269="nulová",N269,0)</f>
        <v>0</v>
      </c>
      <c r="BJ269" s="17" t="s">
        <v>86</v>
      </c>
      <c r="BK269" s="175">
        <f>L269*K269</f>
        <v>0</v>
      </c>
    </row>
    <row r="270" spans="2:65" s="1" customFormat="1" ht="22.35" customHeight="1">
      <c r="B270" s="34"/>
      <c r="C270" s="180" t="s">
        <v>20</v>
      </c>
      <c r="D270" s="180" t="s">
        <v>161</v>
      </c>
      <c r="E270" s="181" t="s">
        <v>20</v>
      </c>
      <c r="F270" s="244" t="s">
        <v>20</v>
      </c>
      <c r="G270" s="244"/>
      <c r="H270" s="244"/>
      <c r="I270" s="244"/>
      <c r="J270" s="182" t="s">
        <v>20</v>
      </c>
      <c r="K270" s="171"/>
      <c r="L270" s="245"/>
      <c r="M270" s="246"/>
      <c r="N270" s="246">
        <f t="shared" si="75"/>
        <v>0</v>
      </c>
      <c r="O270" s="246"/>
      <c r="P270" s="246"/>
      <c r="Q270" s="246"/>
      <c r="R270" s="36"/>
      <c r="T270" s="172" t="s">
        <v>20</v>
      </c>
      <c r="U270" s="183" t="s">
        <v>44</v>
      </c>
      <c r="V270" s="55"/>
      <c r="W270" s="55"/>
      <c r="X270" s="55"/>
      <c r="Y270" s="55"/>
      <c r="Z270" s="55"/>
      <c r="AA270" s="57"/>
      <c r="AT270" s="17" t="s">
        <v>632</v>
      </c>
      <c r="AU270" s="17" t="s">
        <v>83</v>
      </c>
      <c r="AY270" s="17" t="s">
        <v>632</v>
      </c>
      <c r="BE270" s="109">
        <f>IF(U270="základná",N270,0)</f>
        <v>0</v>
      </c>
      <c r="BF270" s="109">
        <f>IF(U270="znížená",N270,0)</f>
        <v>0</v>
      </c>
      <c r="BG270" s="109">
        <f>IF(U270="zákl. prenesená",N270,0)</f>
        <v>0</v>
      </c>
      <c r="BH270" s="109">
        <f>IF(U270="zníž. prenesená",N270,0)</f>
        <v>0</v>
      </c>
      <c r="BI270" s="109">
        <f>IF(U270="nulová",N270,0)</f>
        <v>0</v>
      </c>
      <c r="BJ270" s="17" t="s">
        <v>86</v>
      </c>
      <c r="BK270" s="175">
        <f>L270*K270</f>
        <v>0</v>
      </c>
    </row>
    <row r="271" spans="2:65" s="1" customFormat="1" ht="6.95" customHeight="1">
      <c r="B271" s="58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60"/>
    </row>
  </sheetData>
  <sheetProtection algorithmName="SHA-512" hashValue="D+Y8dbezLEho7Fn7TNUB4Q+J/iLKSX7iuVkKDPBW7FxKodpyW6BdhBYrvychJdpyo2TMslU9lkMXzRAM9hwCtg==" saltValue="vwPe9Ha5/SX06KcMf9V/vQ==" spinCount="100000" sheet="1" objects="1" scenarios="1" formatCells="0" formatColumns="0" formatRows="0" sort="0" autoFilter="0"/>
  <mergeCells count="464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D110:H110"/>
    <mergeCell ref="N110:Q110"/>
    <mergeCell ref="D111:H111"/>
    <mergeCell ref="N111:Q111"/>
    <mergeCell ref="N112:Q112"/>
    <mergeCell ref="N98:Q98"/>
    <mergeCell ref="N99:Q99"/>
    <mergeCell ref="N100:Q100"/>
    <mergeCell ref="N101:Q101"/>
    <mergeCell ref="N102:Q102"/>
    <mergeCell ref="N103:Q103"/>
    <mergeCell ref="N104:Q104"/>
    <mergeCell ref="N106:Q106"/>
    <mergeCell ref="D107:H107"/>
    <mergeCell ref="N107:Q107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5:I155"/>
    <mergeCell ref="L155:M155"/>
    <mergeCell ref="N155:Q155"/>
    <mergeCell ref="F156:I156"/>
    <mergeCell ref="L156:M156"/>
    <mergeCell ref="N156:Q156"/>
    <mergeCell ref="F161:I161"/>
    <mergeCell ref="L161:M161"/>
    <mergeCell ref="N161:Q161"/>
    <mergeCell ref="F162:I162"/>
    <mergeCell ref="L162:M162"/>
    <mergeCell ref="N162:Q162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73:I173"/>
    <mergeCell ref="L173:M173"/>
    <mergeCell ref="N173:Q173"/>
    <mergeCell ref="F174:I174"/>
    <mergeCell ref="L174:M174"/>
    <mergeCell ref="N174:Q174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75:I175"/>
    <mergeCell ref="L175:M175"/>
    <mergeCell ref="N175:Q175"/>
    <mergeCell ref="F176:I176"/>
    <mergeCell ref="L176:M176"/>
    <mergeCell ref="N176:Q176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F210:I210"/>
    <mergeCell ref="L210:M210"/>
    <mergeCell ref="N210:Q210"/>
    <mergeCell ref="F211:I211"/>
    <mergeCell ref="L211:M211"/>
    <mergeCell ref="N211:Q211"/>
    <mergeCell ref="F212:I212"/>
    <mergeCell ref="L212:M212"/>
    <mergeCell ref="N212:Q212"/>
    <mergeCell ref="F213:I213"/>
    <mergeCell ref="L213:M213"/>
    <mergeCell ref="N213:Q213"/>
    <mergeCell ref="F214:I214"/>
    <mergeCell ref="L214:M214"/>
    <mergeCell ref="N214:Q214"/>
    <mergeCell ref="F215:I215"/>
    <mergeCell ref="L215:M215"/>
    <mergeCell ref="N215:Q215"/>
    <mergeCell ref="F216:I216"/>
    <mergeCell ref="L216:M216"/>
    <mergeCell ref="N216:Q216"/>
    <mergeCell ref="F217:I217"/>
    <mergeCell ref="L217:M217"/>
    <mergeCell ref="N217:Q217"/>
    <mergeCell ref="F218:I218"/>
    <mergeCell ref="L218:M218"/>
    <mergeCell ref="N218:Q218"/>
    <mergeCell ref="F219:I219"/>
    <mergeCell ref="L219:M219"/>
    <mergeCell ref="N219:Q219"/>
    <mergeCell ref="F220:I220"/>
    <mergeCell ref="L220:M220"/>
    <mergeCell ref="N220:Q220"/>
    <mergeCell ref="F221:I221"/>
    <mergeCell ref="L221:M221"/>
    <mergeCell ref="N221:Q221"/>
    <mergeCell ref="F222:I222"/>
    <mergeCell ref="L222:M222"/>
    <mergeCell ref="N222:Q222"/>
    <mergeCell ref="F223:I223"/>
    <mergeCell ref="L223:M223"/>
    <mergeCell ref="N223:Q223"/>
    <mergeCell ref="F224:I224"/>
    <mergeCell ref="L224:M224"/>
    <mergeCell ref="N224:Q224"/>
    <mergeCell ref="F226:I226"/>
    <mergeCell ref="L226:M226"/>
    <mergeCell ref="N226:Q226"/>
    <mergeCell ref="F227:I227"/>
    <mergeCell ref="L227:M227"/>
    <mergeCell ref="N227:Q227"/>
    <mergeCell ref="F228:I228"/>
    <mergeCell ref="L228:M228"/>
    <mergeCell ref="N228:Q228"/>
    <mergeCell ref="F229:I229"/>
    <mergeCell ref="L229:M229"/>
    <mergeCell ref="N229:Q229"/>
    <mergeCell ref="F230:I230"/>
    <mergeCell ref="L230:M230"/>
    <mergeCell ref="N230:Q230"/>
    <mergeCell ref="F232:I232"/>
    <mergeCell ref="L232:M232"/>
    <mergeCell ref="N232:Q232"/>
    <mergeCell ref="F233:I233"/>
    <mergeCell ref="L233:M233"/>
    <mergeCell ref="N233:Q233"/>
    <mergeCell ref="F234:I234"/>
    <mergeCell ref="L234:M234"/>
    <mergeCell ref="N234:Q234"/>
    <mergeCell ref="F236:I236"/>
    <mergeCell ref="L236:M236"/>
    <mergeCell ref="N236:Q236"/>
    <mergeCell ref="F237:I237"/>
    <mergeCell ref="L237:M237"/>
    <mergeCell ref="N237:Q237"/>
    <mergeCell ref="F238:I238"/>
    <mergeCell ref="L238:M238"/>
    <mergeCell ref="N238:Q238"/>
    <mergeCell ref="F239:I239"/>
    <mergeCell ref="L239:M239"/>
    <mergeCell ref="N239:Q239"/>
    <mergeCell ref="F240:I240"/>
    <mergeCell ref="L240:M240"/>
    <mergeCell ref="N240:Q240"/>
    <mergeCell ref="F241:I241"/>
    <mergeCell ref="L241:M241"/>
    <mergeCell ref="N241:Q241"/>
    <mergeCell ref="F242:I242"/>
    <mergeCell ref="L242:M242"/>
    <mergeCell ref="N242:Q242"/>
    <mergeCell ref="F243:I243"/>
    <mergeCell ref="L243:M243"/>
    <mergeCell ref="N243:Q243"/>
    <mergeCell ref="F244:I244"/>
    <mergeCell ref="L244:M244"/>
    <mergeCell ref="N244:Q244"/>
    <mergeCell ref="F245:I245"/>
    <mergeCell ref="L245:M245"/>
    <mergeCell ref="N245:Q245"/>
    <mergeCell ref="F246:I246"/>
    <mergeCell ref="L246:M246"/>
    <mergeCell ref="N246:Q246"/>
    <mergeCell ref="F247:I247"/>
    <mergeCell ref="L247:M247"/>
    <mergeCell ref="N247:Q247"/>
    <mergeCell ref="F248:I248"/>
    <mergeCell ref="L248:M248"/>
    <mergeCell ref="N248:Q248"/>
    <mergeCell ref="F250:I250"/>
    <mergeCell ref="L250:M250"/>
    <mergeCell ref="N250:Q250"/>
    <mergeCell ref="F251:I251"/>
    <mergeCell ref="L251:M251"/>
    <mergeCell ref="N251:Q251"/>
    <mergeCell ref="F252:I252"/>
    <mergeCell ref="L252:M252"/>
    <mergeCell ref="N252:Q252"/>
    <mergeCell ref="F253:I253"/>
    <mergeCell ref="L253:M253"/>
    <mergeCell ref="N253:Q253"/>
    <mergeCell ref="F255:I255"/>
    <mergeCell ref="L255:M255"/>
    <mergeCell ref="N255:Q255"/>
    <mergeCell ref="F256:I256"/>
    <mergeCell ref="L256:M256"/>
    <mergeCell ref="N256:Q256"/>
    <mergeCell ref="F257:I257"/>
    <mergeCell ref="L257:M257"/>
    <mergeCell ref="N257:Q257"/>
    <mergeCell ref="F258:I258"/>
    <mergeCell ref="L258:M258"/>
    <mergeCell ref="N258:Q258"/>
    <mergeCell ref="F259:I259"/>
    <mergeCell ref="L259:M259"/>
    <mergeCell ref="N259:Q259"/>
    <mergeCell ref="F260:I260"/>
    <mergeCell ref="L260:M260"/>
    <mergeCell ref="N260:Q260"/>
    <mergeCell ref="F261:I261"/>
    <mergeCell ref="L261:M261"/>
    <mergeCell ref="N261:Q261"/>
    <mergeCell ref="F262:I262"/>
    <mergeCell ref="L262:M262"/>
    <mergeCell ref="N262:Q262"/>
    <mergeCell ref="F263:I263"/>
    <mergeCell ref="L263:M263"/>
    <mergeCell ref="N263:Q263"/>
    <mergeCell ref="F264:I264"/>
    <mergeCell ref="L264:M264"/>
    <mergeCell ref="N264:Q264"/>
    <mergeCell ref="F266:I266"/>
    <mergeCell ref="L266:M266"/>
    <mergeCell ref="N266:Q266"/>
    <mergeCell ref="F267:I267"/>
    <mergeCell ref="L267:M267"/>
    <mergeCell ref="N267:Q267"/>
    <mergeCell ref="F268:I268"/>
    <mergeCell ref="L268:M268"/>
    <mergeCell ref="N268:Q268"/>
    <mergeCell ref="F269:I269"/>
    <mergeCell ref="L269:M269"/>
    <mergeCell ref="N269:Q269"/>
    <mergeCell ref="F270:I270"/>
    <mergeCell ref="L270:M270"/>
    <mergeCell ref="N270:Q270"/>
    <mergeCell ref="H1:K1"/>
    <mergeCell ref="N131:Q131"/>
    <mergeCell ref="N132:Q132"/>
    <mergeCell ref="N133:Q133"/>
    <mergeCell ref="N137:Q137"/>
    <mergeCell ref="N154:Q154"/>
    <mergeCell ref="N169:Q169"/>
    <mergeCell ref="N171:Q171"/>
    <mergeCell ref="N172:Q172"/>
    <mergeCell ref="F170:I170"/>
    <mergeCell ref="L170:M170"/>
    <mergeCell ref="N170:Q170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0:I160"/>
    <mergeCell ref="L160:M160"/>
    <mergeCell ref="N160:Q160"/>
    <mergeCell ref="S2:AC2"/>
    <mergeCell ref="N188:Q188"/>
    <mergeCell ref="N195:Q195"/>
    <mergeCell ref="N225:Q225"/>
    <mergeCell ref="N231:Q231"/>
    <mergeCell ref="N235:Q235"/>
    <mergeCell ref="N249:Q249"/>
    <mergeCell ref="N254:Q254"/>
    <mergeCell ref="N265:Q265"/>
    <mergeCell ref="N177:Q177"/>
    <mergeCell ref="L114:Q114"/>
    <mergeCell ref="C120:Q120"/>
    <mergeCell ref="F122:P122"/>
    <mergeCell ref="F123:P123"/>
    <mergeCell ref="M125:P125"/>
    <mergeCell ref="M127:Q127"/>
    <mergeCell ref="M128:Q128"/>
    <mergeCell ref="F130:I130"/>
    <mergeCell ref="L130:M130"/>
    <mergeCell ref="N130:Q130"/>
    <mergeCell ref="D108:H108"/>
    <mergeCell ref="N108:Q108"/>
    <mergeCell ref="D109:H109"/>
    <mergeCell ref="N109:Q109"/>
  </mergeCells>
  <dataValidations count="2">
    <dataValidation type="list" allowBlank="1" showInputMessage="1" showErrorMessage="1" error="Povolené sú hodnoty K, M." sqref="D266:D271">
      <formula1>"K, M"</formula1>
    </dataValidation>
    <dataValidation type="list" allowBlank="1" showInputMessage="1" showErrorMessage="1" error="Povolené sú hodnoty základná, znížená, nulová." sqref="U266:U271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30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87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1"/>
      <c r="C1" s="11"/>
      <c r="D1" s="12" t="s">
        <v>1</v>
      </c>
      <c r="E1" s="11"/>
      <c r="F1" s="13" t="s">
        <v>107</v>
      </c>
      <c r="G1" s="13"/>
      <c r="H1" s="235" t="s">
        <v>108</v>
      </c>
      <c r="I1" s="235"/>
      <c r="J1" s="235"/>
      <c r="K1" s="235"/>
      <c r="L1" s="13" t="s">
        <v>109</v>
      </c>
      <c r="M1" s="11"/>
      <c r="N1" s="11"/>
      <c r="O1" s="12" t="s">
        <v>110</v>
      </c>
      <c r="P1" s="11"/>
      <c r="Q1" s="11"/>
      <c r="R1" s="11"/>
      <c r="S1" s="13" t="s">
        <v>111</v>
      </c>
      <c r="T1" s="13"/>
      <c r="U1" s="118"/>
      <c r="V1" s="118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>
      <c r="C2" s="218" t="s">
        <v>7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S2" s="186" t="s">
        <v>8</v>
      </c>
      <c r="T2" s="187"/>
      <c r="U2" s="187"/>
      <c r="V2" s="187"/>
      <c r="W2" s="187"/>
      <c r="X2" s="187"/>
      <c r="Y2" s="187"/>
      <c r="Z2" s="187"/>
      <c r="AA2" s="187"/>
      <c r="AB2" s="187"/>
      <c r="AC2" s="187"/>
      <c r="AT2" s="17" t="s">
        <v>88</v>
      </c>
    </row>
    <row r="3" spans="1:6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77</v>
      </c>
    </row>
    <row r="4" spans="1:66" ht="36.950000000000003" customHeight="1">
      <c r="B4" s="21"/>
      <c r="C4" s="200" t="s">
        <v>112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2"/>
      <c r="T4" s="23" t="s">
        <v>12</v>
      </c>
      <c r="AT4" s="17" t="s">
        <v>6</v>
      </c>
    </row>
    <row r="5" spans="1:66" ht="6.95" customHeight="1">
      <c r="B5" s="21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2"/>
    </row>
    <row r="6" spans="1:66" ht="25.35" customHeight="1">
      <c r="B6" s="21"/>
      <c r="C6" s="25"/>
      <c r="D6" s="29" t="s">
        <v>17</v>
      </c>
      <c r="E6" s="25"/>
      <c r="F6" s="254" t="str">
        <f>'Rekapitulácia stavby'!K6</f>
        <v>Stavebné úpravy priestorov bloku B objektu UKF v NItre na Triede A. Hlinku 1, Nitra</v>
      </c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"/>
      <c r="R6" s="22"/>
    </row>
    <row r="7" spans="1:66" s="1" customFormat="1" ht="32.85" customHeight="1">
      <c r="B7" s="34"/>
      <c r="C7" s="35"/>
      <c r="D7" s="28" t="s">
        <v>113</v>
      </c>
      <c r="E7" s="35"/>
      <c r="F7" s="224" t="s">
        <v>633</v>
      </c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35"/>
      <c r="R7" s="36"/>
    </row>
    <row r="8" spans="1:66" s="1" customFormat="1" ht="14.45" customHeight="1">
      <c r="B8" s="34"/>
      <c r="C8" s="35"/>
      <c r="D8" s="29" t="s">
        <v>19</v>
      </c>
      <c r="E8" s="35"/>
      <c r="F8" s="27" t="s">
        <v>20</v>
      </c>
      <c r="G8" s="35"/>
      <c r="H8" s="35"/>
      <c r="I8" s="35"/>
      <c r="J8" s="35"/>
      <c r="K8" s="35"/>
      <c r="L8" s="35"/>
      <c r="M8" s="29" t="s">
        <v>21</v>
      </c>
      <c r="N8" s="35"/>
      <c r="O8" s="27" t="s">
        <v>20</v>
      </c>
      <c r="P8" s="35"/>
      <c r="Q8" s="35"/>
      <c r="R8" s="36"/>
    </row>
    <row r="9" spans="1:66" s="1" customFormat="1" ht="14.45" customHeight="1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71" t="str">
        <f>'Rekapitulácia stavby'!AN8</f>
        <v>12. 2. 2018</v>
      </c>
      <c r="P9" s="256"/>
      <c r="Q9" s="35"/>
      <c r="R9" s="36"/>
    </row>
    <row r="10" spans="1:66" s="1" customFormat="1" ht="10.9" customHeight="1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222" t="s">
        <v>20</v>
      </c>
      <c r="P11" s="222"/>
      <c r="Q11" s="35"/>
      <c r="R11" s="36"/>
    </row>
    <row r="12" spans="1:66" s="1" customFormat="1" ht="18" customHeight="1">
      <c r="B12" s="34"/>
      <c r="C12" s="35"/>
      <c r="D12" s="35"/>
      <c r="E12" s="27" t="s">
        <v>28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222" t="s">
        <v>20</v>
      </c>
      <c r="P12" s="222"/>
      <c r="Q12" s="35"/>
      <c r="R12" s="36"/>
    </row>
    <row r="13" spans="1:66" s="1" customFormat="1" ht="6.95" customHeight="1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72" t="s">
        <v>20</v>
      </c>
      <c r="P14" s="222"/>
      <c r="Q14" s="35"/>
      <c r="R14" s="36"/>
    </row>
    <row r="15" spans="1:66" s="1" customFormat="1" ht="18" customHeight="1">
      <c r="B15" s="34"/>
      <c r="C15" s="35"/>
      <c r="D15" s="35"/>
      <c r="E15" s="272" t="s">
        <v>23</v>
      </c>
      <c r="F15" s="273"/>
      <c r="G15" s="273"/>
      <c r="H15" s="273"/>
      <c r="I15" s="273"/>
      <c r="J15" s="273"/>
      <c r="K15" s="273"/>
      <c r="L15" s="273"/>
      <c r="M15" s="29" t="s">
        <v>29</v>
      </c>
      <c r="N15" s="35"/>
      <c r="O15" s="272" t="s">
        <v>20</v>
      </c>
      <c r="P15" s="222"/>
      <c r="Q15" s="35"/>
      <c r="R15" s="36"/>
    </row>
    <row r="16" spans="1:66" s="1" customFormat="1" ht="6.95" customHeight="1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222" t="s">
        <v>20</v>
      </c>
      <c r="P17" s="222"/>
      <c r="Q17" s="35"/>
      <c r="R17" s="36"/>
    </row>
    <row r="18" spans="2:18" s="1" customFormat="1" ht="18" customHeight="1">
      <c r="B18" s="34"/>
      <c r="C18" s="35"/>
      <c r="D18" s="35"/>
      <c r="E18" s="27" t="s">
        <v>33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222" t="s">
        <v>20</v>
      </c>
      <c r="P18" s="222"/>
      <c r="Q18" s="35"/>
      <c r="R18" s="36"/>
    </row>
    <row r="19" spans="2:18" s="1" customFormat="1" ht="6.95" customHeight="1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>
      <c r="B20" s="34"/>
      <c r="C20" s="35"/>
      <c r="D20" s="29" t="s">
        <v>36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222" t="s">
        <v>20</v>
      </c>
      <c r="P20" s="222"/>
      <c r="Q20" s="35"/>
      <c r="R20" s="36"/>
    </row>
    <row r="21" spans="2:18" s="1" customFormat="1" ht="18" customHeight="1">
      <c r="B21" s="34"/>
      <c r="C21" s="35"/>
      <c r="D21" s="35"/>
      <c r="E21" s="27" t="s">
        <v>23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222" t="s">
        <v>20</v>
      </c>
      <c r="P21" s="222"/>
      <c r="Q21" s="35"/>
      <c r="R21" s="36"/>
    </row>
    <row r="22" spans="2:18" s="1" customFormat="1" ht="6.95" customHeight="1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>
      <c r="B23" s="34"/>
      <c r="C23" s="35"/>
      <c r="D23" s="29" t="s">
        <v>37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22.5" customHeight="1">
      <c r="B24" s="34"/>
      <c r="C24" s="35"/>
      <c r="D24" s="35"/>
      <c r="E24" s="227" t="s">
        <v>20</v>
      </c>
      <c r="F24" s="227"/>
      <c r="G24" s="227"/>
      <c r="H24" s="227"/>
      <c r="I24" s="227"/>
      <c r="J24" s="227"/>
      <c r="K24" s="227"/>
      <c r="L24" s="227"/>
      <c r="M24" s="35"/>
      <c r="N24" s="35"/>
      <c r="O24" s="35"/>
      <c r="P24" s="35"/>
      <c r="Q24" s="35"/>
      <c r="R24" s="36"/>
    </row>
    <row r="25" spans="2:18" s="1" customFormat="1" ht="6.95" customHeight="1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>
      <c r="B27" s="34"/>
      <c r="C27" s="35"/>
      <c r="D27" s="119" t="s">
        <v>115</v>
      </c>
      <c r="E27" s="35"/>
      <c r="F27" s="35"/>
      <c r="G27" s="35"/>
      <c r="H27" s="35"/>
      <c r="I27" s="35"/>
      <c r="J27" s="35"/>
      <c r="K27" s="35"/>
      <c r="L27" s="35"/>
      <c r="M27" s="228">
        <f>N88</f>
        <v>0</v>
      </c>
      <c r="N27" s="228"/>
      <c r="O27" s="228"/>
      <c r="P27" s="228"/>
      <c r="Q27" s="35"/>
      <c r="R27" s="36"/>
    </row>
    <row r="28" spans="2:18" s="1" customFormat="1" ht="14.45" customHeight="1">
      <c r="B28" s="34"/>
      <c r="C28" s="35"/>
      <c r="D28" s="33" t="s">
        <v>101</v>
      </c>
      <c r="E28" s="35"/>
      <c r="F28" s="35"/>
      <c r="G28" s="35"/>
      <c r="H28" s="35"/>
      <c r="I28" s="35"/>
      <c r="J28" s="35"/>
      <c r="K28" s="35"/>
      <c r="L28" s="35"/>
      <c r="M28" s="228">
        <f>N100</f>
        <v>0</v>
      </c>
      <c r="N28" s="228"/>
      <c r="O28" s="228"/>
      <c r="P28" s="228"/>
      <c r="Q28" s="35"/>
      <c r="R28" s="36"/>
    </row>
    <row r="29" spans="2:18" s="1" customFormat="1" ht="6.95" customHeight="1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>
      <c r="B30" s="34"/>
      <c r="C30" s="35"/>
      <c r="D30" s="120" t="s">
        <v>40</v>
      </c>
      <c r="E30" s="35"/>
      <c r="F30" s="35"/>
      <c r="G30" s="35"/>
      <c r="H30" s="35"/>
      <c r="I30" s="35"/>
      <c r="J30" s="35"/>
      <c r="K30" s="35"/>
      <c r="L30" s="35"/>
      <c r="M30" s="270">
        <f>ROUND(M27+M28,2)</f>
        <v>0</v>
      </c>
      <c r="N30" s="253"/>
      <c r="O30" s="253"/>
      <c r="P30" s="253"/>
      <c r="Q30" s="35"/>
      <c r="R30" s="36"/>
    </row>
    <row r="31" spans="2:18" s="1" customFormat="1" ht="6.95" customHeight="1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>
      <c r="B32" s="34"/>
      <c r="C32" s="35"/>
      <c r="D32" s="41" t="s">
        <v>41</v>
      </c>
      <c r="E32" s="41" t="s">
        <v>42</v>
      </c>
      <c r="F32" s="42">
        <v>0.2</v>
      </c>
      <c r="G32" s="121" t="s">
        <v>43</v>
      </c>
      <c r="H32" s="267">
        <f>ROUND((((SUM(BE100:BE107)+SUM(BE125:BE180))+SUM(BE182:BE186))),2)</f>
        <v>0</v>
      </c>
      <c r="I32" s="253"/>
      <c r="J32" s="253"/>
      <c r="K32" s="35"/>
      <c r="L32" s="35"/>
      <c r="M32" s="267">
        <f>ROUND(((ROUND((SUM(BE100:BE107)+SUM(BE125:BE180)), 2)*F32)+SUM(BE182:BE186)*F32),2)</f>
        <v>0</v>
      </c>
      <c r="N32" s="253"/>
      <c r="O32" s="253"/>
      <c r="P32" s="253"/>
      <c r="Q32" s="35"/>
      <c r="R32" s="36"/>
    </row>
    <row r="33" spans="2:18" s="1" customFormat="1" ht="14.45" customHeight="1">
      <c r="B33" s="34"/>
      <c r="C33" s="35"/>
      <c r="D33" s="35"/>
      <c r="E33" s="41" t="s">
        <v>44</v>
      </c>
      <c r="F33" s="42">
        <v>0.2</v>
      </c>
      <c r="G33" s="121" t="s">
        <v>43</v>
      </c>
      <c r="H33" s="267">
        <f>ROUND((((SUM(BF100:BF107)+SUM(BF125:BF180))+SUM(BF182:BF186))),2)</f>
        <v>0</v>
      </c>
      <c r="I33" s="253"/>
      <c r="J33" s="253"/>
      <c r="K33" s="35"/>
      <c r="L33" s="35"/>
      <c r="M33" s="267">
        <f>ROUND(((ROUND((SUM(BF100:BF107)+SUM(BF125:BF180)), 2)*F33)+SUM(BF182:BF186)*F33),2)</f>
        <v>0</v>
      </c>
      <c r="N33" s="253"/>
      <c r="O33" s="253"/>
      <c r="P33" s="253"/>
      <c r="Q33" s="35"/>
      <c r="R33" s="36"/>
    </row>
    <row r="34" spans="2:18" s="1" customFormat="1" ht="14.45" hidden="1" customHeight="1">
      <c r="B34" s="34"/>
      <c r="C34" s="35"/>
      <c r="D34" s="35"/>
      <c r="E34" s="41" t="s">
        <v>45</v>
      </c>
      <c r="F34" s="42">
        <v>0.2</v>
      </c>
      <c r="G34" s="121" t="s">
        <v>43</v>
      </c>
      <c r="H34" s="267">
        <f>ROUND((((SUM(BG100:BG107)+SUM(BG125:BG180))+SUM(BG182:BG186))),2)</f>
        <v>0</v>
      </c>
      <c r="I34" s="253"/>
      <c r="J34" s="253"/>
      <c r="K34" s="35"/>
      <c r="L34" s="35"/>
      <c r="M34" s="267">
        <v>0</v>
      </c>
      <c r="N34" s="253"/>
      <c r="O34" s="253"/>
      <c r="P34" s="253"/>
      <c r="Q34" s="35"/>
      <c r="R34" s="36"/>
    </row>
    <row r="35" spans="2:18" s="1" customFormat="1" ht="14.45" hidden="1" customHeight="1">
      <c r="B35" s="34"/>
      <c r="C35" s="35"/>
      <c r="D35" s="35"/>
      <c r="E35" s="41" t="s">
        <v>46</v>
      </c>
      <c r="F35" s="42">
        <v>0.2</v>
      </c>
      <c r="G35" s="121" t="s">
        <v>43</v>
      </c>
      <c r="H35" s="267">
        <f>ROUND((((SUM(BH100:BH107)+SUM(BH125:BH180))+SUM(BH182:BH186))),2)</f>
        <v>0</v>
      </c>
      <c r="I35" s="253"/>
      <c r="J35" s="253"/>
      <c r="K35" s="35"/>
      <c r="L35" s="35"/>
      <c r="M35" s="267">
        <v>0</v>
      </c>
      <c r="N35" s="253"/>
      <c r="O35" s="253"/>
      <c r="P35" s="253"/>
      <c r="Q35" s="35"/>
      <c r="R35" s="36"/>
    </row>
    <row r="36" spans="2:18" s="1" customFormat="1" ht="14.45" hidden="1" customHeight="1">
      <c r="B36" s="34"/>
      <c r="C36" s="35"/>
      <c r="D36" s="35"/>
      <c r="E36" s="41" t="s">
        <v>47</v>
      </c>
      <c r="F36" s="42">
        <v>0</v>
      </c>
      <c r="G36" s="121" t="s">
        <v>43</v>
      </c>
      <c r="H36" s="267">
        <f>ROUND((((SUM(BI100:BI107)+SUM(BI125:BI180))+SUM(BI182:BI186))),2)</f>
        <v>0</v>
      </c>
      <c r="I36" s="253"/>
      <c r="J36" s="253"/>
      <c r="K36" s="35"/>
      <c r="L36" s="35"/>
      <c r="M36" s="267">
        <v>0</v>
      </c>
      <c r="N36" s="253"/>
      <c r="O36" s="253"/>
      <c r="P36" s="253"/>
      <c r="Q36" s="35"/>
      <c r="R36" s="36"/>
    </row>
    <row r="37" spans="2:18" s="1" customFormat="1" ht="6.95" customHeight="1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>
      <c r="B38" s="34"/>
      <c r="C38" s="117"/>
      <c r="D38" s="122" t="s">
        <v>48</v>
      </c>
      <c r="E38" s="78"/>
      <c r="F38" s="78"/>
      <c r="G38" s="123" t="s">
        <v>49</v>
      </c>
      <c r="H38" s="124" t="s">
        <v>50</v>
      </c>
      <c r="I38" s="78"/>
      <c r="J38" s="78"/>
      <c r="K38" s="78"/>
      <c r="L38" s="268">
        <f>SUM(M30:M36)</f>
        <v>0</v>
      </c>
      <c r="M38" s="268"/>
      <c r="N38" s="268"/>
      <c r="O38" s="268"/>
      <c r="P38" s="269"/>
      <c r="Q38" s="117"/>
      <c r="R38" s="36"/>
    </row>
    <row r="39" spans="2:18" s="1" customFormat="1" ht="14.45" customHeight="1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>
      <c r="B41" s="21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2"/>
    </row>
    <row r="42" spans="2:18">
      <c r="B42" s="2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2"/>
    </row>
    <row r="43" spans="2:18">
      <c r="B43" s="2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2"/>
    </row>
    <row r="44" spans="2:18">
      <c r="B44" s="2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2"/>
    </row>
    <row r="45" spans="2:18">
      <c r="B45" s="21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2"/>
    </row>
    <row r="46" spans="2:18">
      <c r="B46" s="21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2"/>
    </row>
    <row r="47" spans="2:18">
      <c r="B47" s="21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2"/>
    </row>
    <row r="48" spans="2:18">
      <c r="B48" s="21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2"/>
    </row>
    <row r="49" spans="2:18">
      <c r="B49" s="21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2"/>
    </row>
    <row r="50" spans="2:18" s="1" customFormat="1" ht="15">
      <c r="B50" s="34"/>
      <c r="C50" s="35"/>
      <c r="D50" s="49" t="s">
        <v>51</v>
      </c>
      <c r="E50" s="50"/>
      <c r="F50" s="50"/>
      <c r="G50" s="50"/>
      <c r="H50" s="51"/>
      <c r="I50" s="35"/>
      <c r="J50" s="49" t="s">
        <v>52</v>
      </c>
      <c r="K50" s="50"/>
      <c r="L50" s="50"/>
      <c r="M50" s="50"/>
      <c r="N50" s="50"/>
      <c r="O50" s="50"/>
      <c r="P50" s="51"/>
      <c r="Q50" s="35"/>
      <c r="R50" s="36"/>
    </row>
    <row r="51" spans="2:18">
      <c r="B51" s="21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2"/>
    </row>
    <row r="52" spans="2:18">
      <c r="B52" s="21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2"/>
    </row>
    <row r="53" spans="2:18">
      <c r="B53" s="21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2"/>
    </row>
    <row r="54" spans="2:18">
      <c r="B54" s="21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2"/>
    </row>
    <row r="55" spans="2:18">
      <c r="B55" s="21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2"/>
    </row>
    <row r="56" spans="2:18">
      <c r="B56" s="21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2"/>
    </row>
    <row r="57" spans="2:18">
      <c r="B57" s="21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2"/>
    </row>
    <row r="58" spans="2:18">
      <c r="B58" s="21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2"/>
    </row>
    <row r="59" spans="2:18" s="1" customFormat="1" ht="15">
      <c r="B59" s="34"/>
      <c r="C59" s="35"/>
      <c r="D59" s="54" t="s">
        <v>53</v>
      </c>
      <c r="E59" s="55"/>
      <c r="F59" s="55"/>
      <c r="G59" s="56" t="s">
        <v>54</v>
      </c>
      <c r="H59" s="57"/>
      <c r="I59" s="35"/>
      <c r="J59" s="54" t="s">
        <v>53</v>
      </c>
      <c r="K59" s="55"/>
      <c r="L59" s="55"/>
      <c r="M59" s="55"/>
      <c r="N59" s="56" t="s">
        <v>54</v>
      </c>
      <c r="O59" s="55"/>
      <c r="P59" s="57"/>
      <c r="Q59" s="35"/>
      <c r="R59" s="36"/>
    </row>
    <row r="60" spans="2:18">
      <c r="B60" s="21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2"/>
    </row>
    <row r="61" spans="2:18" s="1" customFormat="1" ht="15">
      <c r="B61" s="34"/>
      <c r="C61" s="35"/>
      <c r="D61" s="49" t="s">
        <v>55</v>
      </c>
      <c r="E61" s="50"/>
      <c r="F61" s="50"/>
      <c r="G61" s="50"/>
      <c r="H61" s="51"/>
      <c r="I61" s="35"/>
      <c r="J61" s="49" t="s">
        <v>56</v>
      </c>
      <c r="K61" s="50"/>
      <c r="L61" s="50"/>
      <c r="M61" s="50"/>
      <c r="N61" s="50"/>
      <c r="O61" s="50"/>
      <c r="P61" s="51"/>
      <c r="Q61" s="35"/>
      <c r="R61" s="36"/>
    </row>
    <row r="62" spans="2:18">
      <c r="B62" s="21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2"/>
    </row>
    <row r="63" spans="2:18">
      <c r="B63" s="21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2"/>
    </row>
    <row r="64" spans="2:18">
      <c r="B64" s="21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2"/>
    </row>
    <row r="65" spans="2:21">
      <c r="B65" s="21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2"/>
    </row>
    <row r="66" spans="2:21">
      <c r="B66" s="21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2"/>
    </row>
    <row r="67" spans="2:21">
      <c r="B67" s="21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2"/>
    </row>
    <row r="68" spans="2:21">
      <c r="B68" s="21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2"/>
    </row>
    <row r="69" spans="2:21">
      <c r="B69" s="21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2"/>
    </row>
    <row r="70" spans="2:21" s="1" customFormat="1" ht="15">
      <c r="B70" s="34"/>
      <c r="C70" s="35"/>
      <c r="D70" s="54" t="s">
        <v>53</v>
      </c>
      <c r="E70" s="55"/>
      <c r="F70" s="55"/>
      <c r="G70" s="56" t="s">
        <v>54</v>
      </c>
      <c r="H70" s="57"/>
      <c r="I70" s="35"/>
      <c r="J70" s="54" t="s">
        <v>53</v>
      </c>
      <c r="K70" s="55"/>
      <c r="L70" s="55"/>
      <c r="M70" s="55"/>
      <c r="N70" s="56" t="s">
        <v>54</v>
      </c>
      <c r="O70" s="55"/>
      <c r="P70" s="57"/>
      <c r="Q70" s="35"/>
      <c r="R70" s="36"/>
    </row>
    <row r="71" spans="2:21" s="1" customFormat="1" ht="14.45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21" s="1" customFormat="1" ht="6.95" customHeight="1">
      <c r="B75" s="125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7"/>
    </row>
    <row r="76" spans="2:21" s="1" customFormat="1" ht="36.950000000000003" customHeight="1">
      <c r="B76" s="34"/>
      <c r="C76" s="200" t="s">
        <v>116</v>
      </c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36"/>
      <c r="T76" s="128"/>
      <c r="U76" s="128"/>
    </row>
    <row r="77" spans="2:21" s="1" customFormat="1" ht="6.95" customHeight="1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  <c r="T77" s="128"/>
      <c r="U77" s="128"/>
    </row>
    <row r="78" spans="2:21" s="1" customFormat="1" ht="30" customHeight="1">
      <c r="B78" s="34"/>
      <c r="C78" s="29" t="s">
        <v>17</v>
      </c>
      <c r="D78" s="35"/>
      <c r="E78" s="35"/>
      <c r="F78" s="254" t="str">
        <f>F6</f>
        <v>Stavebné úpravy priestorov bloku B objektu UKF v NItre na Triede A. Hlinku 1, Nitra</v>
      </c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35"/>
      <c r="R78" s="36"/>
      <c r="T78" s="128"/>
      <c r="U78" s="128"/>
    </row>
    <row r="79" spans="2:21" s="1" customFormat="1" ht="36.950000000000003" customHeight="1">
      <c r="B79" s="34"/>
      <c r="C79" s="68" t="s">
        <v>113</v>
      </c>
      <c r="D79" s="35"/>
      <c r="E79" s="35"/>
      <c r="F79" s="202" t="str">
        <f>F7</f>
        <v>2 - Vnútorná zdravotechnika</v>
      </c>
      <c r="G79" s="253"/>
      <c r="H79" s="253"/>
      <c r="I79" s="253"/>
      <c r="J79" s="253"/>
      <c r="K79" s="253"/>
      <c r="L79" s="253"/>
      <c r="M79" s="253"/>
      <c r="N79" s="253"/>
      <c r="O79" s="253"/>
      <c r="P79" s="253"/>
      <c r="Q79" s="35"/>
      <c r="R79" s="36"/>
      <c r="T79" s="128"/>
      <c r="U79" s="128"/>
    </row>
    <row r="80" spans="2:21" s="1" customFormat="1" ht="6.95" customHeight="1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  <c r="T80" s="128"/>
      <c r="U80" s="128"/>
    </row>
    <row r="81" spans="2:47" s="1" customFormat="1" ht="18" customHeight="1">
      <c r="B81" s="34"/>
      <c r="C81" s="29" t="s">
        <v>22</v>
      </c>
      <c r="D81" s="35"/>
      <c r="E81" s="35"/>
      <c r="F81" s="27" t="str">
        <f>F9</f>
        <v xml:space="preserve"> </v>
      </c>
      <c r="G81" s="35"/>
      <c r="H81" s="35"/>
      <c r="I81" s="35"/>
      <c r="J81" s="35"/>
      <c r="K81" s="29" t="s">
        <v>24</v>
      </c>
      <c r="L81" s="35"/>
      <c r="M81" s="256" t="str">
        <f>IF(O9="","",O9)</f>
        <v>12. 2. 2018</v>
      </c>
      <c r="N81" s="256"/>
      <c r="O81" s="256"/>
      <c r="P81" s="256"/>
      <c r="Q81" s="35"/>
      <c r="R81" s="36"/>
      <c r="T81" s="128"/>
      <c r="U81" s="128"/>
    </row>
    <row r="82" spans="2:47" s="1" customFormat="1" ht="6.95" customHeight="1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  <c r="T82" s="128"/>
      <c r="U82" s="128"/>
    </row>
    <row r="83" spans="2:47" s="1" customFormat="1" ht="15">
      <c r="B83" s="34"/>
      <c r="C83" s="29" t="s">
        <v>26</v>
      </c>
      <c r="D83" s="35"/>
      <c r="E83" s="35"/>
      <c r="F83" s="27" t="str">
        <f>E12</f>
        <v>UKF v NItre, Trieda A. Hlinku 1, Nitra</v>
      </c>
      <c r="G83" s="35"/>
      <c r="H83" s="35"/>
      <c r="I83" s="35"/>
      <c r="J83" s="35"/>
      <c r="K83" s="29" t="s">
        <v>32</v>
      </c>
      <c r="L83" s="35"/>
      <c r="M83" s="222" t="str">
        <f>E18</f>
        <v xml:space="preserve">K2 ateliér s.r.o., Nitra </v>
      </c>
      <c r="N83" s="222"/>
      <c r="O83" s="222"/>
      <c r="P83" s="222"/>
      <c r="Q83" s="222"/>
      <c r="R83" s="36"/>
      <c r="T83" s="128"/>
      <c r="U83" s="128"/>
    </row>
    <row r="84" spans="2:47" s="1" customFormat="1" ht="14.45" customHeight="1">
      <c r="B84" s="34"/>
      <c r="C84" s="29" t="s">
        <v>30</v>
      </c>
      <c r="D84" s="35"/>
      <c r="E84" s="35"/>
      <c r="F84" s="27" t="str">
        <f>IF(E15="","",E15)</f>
        <v xml:space="preserve"> </v>
      </c>
      <c r="G84" s="35"/>
      <c r="H84" s="35"/>
      <c r="I84" s="35"/>
      <c r="J84" s="35"/>
      <c r="K84" s="29" t="s">
        <v>36</v>
      </c>
      <c r="L84" s="35"/>
      <c r="M84" s="222" t="str">
        <f>E21</f>
        <v xml:space="preserve"> </v>
      </c>
      <c r="N84" s="222"/>
      <c r="O84" s="222"/>
      <c r="P84" s="222"/>
      <c r="Q84" s="222"/>
      <c r="R84" s="36"/>
      <c r="T84" s="128"/>
      <c r="U84" s="128"/>
    </row>
    <row r="85" spans="2:47" s="1" customFormat="1" ht="10.35" customHeight="1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  <c r="T85" s="128"/>
      <c r="U85" s="128"/>
    </row>
    <row r="86" spans="2:47" s="1" customFormat="1" ht="29.25" customHeight="1">
      <c r="B86" s="34"/>
      <c r="C86" s="265" t="s">
        <v>117</v>
      </c>
      <c r="D86" s="266"/>
      <c r="E86" s="266"/>
      <c r="F86" s="266"/>
      <c r="G86" s="266"/>
      <c r="H86" s="117"/>
      <c r="I86" s="117"/>
      <c r="J86" s="117"/>
      <c r="K86" s="117"/>
      <c r="L86" s="117"/>
      <c r="M86" s="117"/>
      <c r="N86" s="265" t="s">
        <v>118</v>
      </c>
      <c r="O86" s="266"/>
      <c r="P86" s="266"/>
      <c r="Q86" s="266"/>
      <c r="R86" s="36"/>
      <c r="T86" s="128"/>
      <c r="U86" s="128"/>
    </row>
    <row r="87" spans="2:47" s="1" customFormat="1" ht="10.35" customHeight="1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  <c r="T87" s="128"/>
      <c r="U87" s="128"/>
    </row>
    <row r="88" spans="2:47" s="1" customFormat="1" ht="29.25" customHeight="1">
      <c r="B88" s="34"/>
      <c r="C88" s="129" t="s">
        <v>119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184">
        <f>N125</f>
        <v>0</v>
      </c>
      <c r="O88" s="262"/>
      <c r="P88" s="262"/>
      <c r="Q88" s="262"/>
      <c r="R88" s="36"/>
      <c r="T88" s="128"/>
      <c r="U88" s="128"/>
      <c r="AU88" s="17" t="s">
        <v>120</v>
      </c>
    </row>
    <row r="89" spans="2:47" s="6" customFormat="1" ht="24.95" customHeight="1">
      <c r="B89" s="130"/>
      <c r="C89" s="131"/>
      <c r="D89" s="132" t="s">
        <v>634</v>
      </c>
      <c r="E89" s="131"/>
      <c r="F89" s="131"/>
      <c r="G89" s="131"/>
      <c r="H89" s="131"/>
      <c r="I89" s="131"/>
      <c r="J89" s="131"/>
      <c r="K89" s="131"/>
      <c r="L89" s="131"/>
      <c r="M89" s="131"/>
      <c r="N89" s="264">
        <f>N126</f>
        <v>0</v>
      </c>
      <c r="O89" s="261"/>
      <c r="P89" s="261"/>
      <c r="Q89" s="261"/>
      <c r="R89" s="133"/>
      <c r="T89" s="134"/>
      <c r="U89" s="134"/>
    </row>
    <row r="90" spans="2:47" s="7" customFormat="1" ht="19.899999999999999" customHeight="1">
      <c r="B90" s="135"/>
      <c r="C90" s="136"/>
      <c r="D90" s="105" t="s">
        <v>635</v>
      </c>
      <c r="E90" s="136"/>
      <c r="F90" s="136"/>
      <c r="G90" s="136"/>
      <c r="H90" s="136"/>
      <c r="I90" s="136"/>
      <c r="J90" s="136"/>
      <c r="K90" s="136"/>
      <c r="L90" s="136"/>
      <c r="M90" s="136"/>
      <c r="N90" s="191">
        <f>N127</f>
        <v>0</v>
      </c>
      <c r="O90" s="260"/>
      <c r="P90" s="260"/>
      <c r="Q90" s="260"/>
      <c r="R90" s="137"/>
      <c r="T90" s="138"/>
      <c r="U90" s="138"/>
    </row>
    <row r="91" spans="2:47" s="7" customFormat="1" ht="19.899999999999999" customHeight="1">
      <c r="B91" s="135"/>
      <c r="C91" s="136"/>
      <c r="D91" s="105" t="s">
        <v>636</v>
      </c>
      <c r="E91" s="136"/>
      <c r="F91" s="136"/>
      <c r="G91" s="136"/>
      <c r="H91" s="136"/>
      <c r="I91" s="136"/>
      <c r="J91" s="136"/>
      <c r="K91" s="136"/>
      <c r="L91" s="136"/>
      <c r="M91" s="136"/>
      <c r="N91" s="191">
        <f>N129</f>
        <v>0</v>
      </c>
      <c r="O91" s="260"/>
      <c r="P91" s="260"/>
      <c r="Q91" s="260"/>
      <c r="R91" s="137"/>
      <c r="T91" s="138"/>
      <c r="U91" s="138"/>
    </row>
    <row r="92" spans="2:47" s="6" customFormat="1" ht="24.95" customHeight="1">
      <c r="B92" s="130"/>
      <c r="C92" s="131"/>
      <c r="D92" s="132" t="s">
        <v>637</v>
      </c>
      <c r="E92" s="131"/>
      <c r="F92" s="131"/>
      <c r="G92" s="131"/>
      <c r="H92" s="131"/>
      <c r="I92" s="131"/>
      <c r="J92" s="131"/>
      <c r="K92" s="131"/>
      <c r="L92" s="131"/>
      <c r="M92" s="131"/>
      <c r="N92" s="264">
        <f>N132</f>
        <v>0</v>
      </c>
      <c r="O92" s="261"/>
      <c r="P92" s="261"/>
      <c r="Q92" s="261"/>
      <c r="R92" s="133"/>
      <c r="T92" s="134"/>
      <c r="U92" s="134"/>
    </row>
    <row r="93" spans="2:47" s="7" customFormat="1" ht="19.899999999999999" customHeight="1">
      <c r="B93" s="135"/>
      <c r="C93" s="136"/>
      <c r="D93" s="105" t="s">
        <v>638</v>
      </c>
      <c r="E93" s="136"/>
      <c r="F93" s="136"/>
      <c r="G93" s="136"/>
      <c r="H93" s="136"/>
      <c r="I93" s="136"/>
      <c r="J93" s="136"/>
      <c r="K93" s="136"/>
      <c r="L93" s="136"/>
      <c r="M93" s="136"/>
      <c r="N93" s="191">
        <f>N133</f>
        <v>0</v>
      </c>
      <c r="O93" s="260"/>
      <c r="P93" s="260"/>
      <c r="Q93" s="260"/>
      <c r="R93" s="137"/>
      <c r="T93" s="138"/>
      <c r="U93" s="138"/>
    </row>
    <row r="94" spans="2:47" s="7" customFormat="1" ht="19.899999999999999" customHeight="1">
      <c r="B94" s="135"/>
      <c r="C94" s="136"/>
      <c r="D94" s="105" t="s">
        <v>639</v>
      </c>
      <c r="E94" s="136"/>
      <c r="F94" s="136"/>
      <c r="G94" s="136"/>
      <c r="H94" s="136"/>
      <c r="I94" s="136"/>
      <c r="J94" s="136"/>
      <c r="K94" s="136"/>
      <c r="L94" s="136"/>
      <c r="M94" s="136"/>
      <c r="N94" s="191">
        <f>N139</f>
        <v>0</v>
      </c>
      <c r="O94" s="260"/>
      <c r="P94" s="260"/>
      <c r="Q94" s="260"/>
      <c r="R94" s="137"/>
      <c r="T94" s="138"/>
      <c r="U94" s="138"/>
    </row>
    <row r="95" spans="2:47" s="7" customFormat="1" ht="19.899999999999999" customHeight="1">
      <c r="B95" s="135"/>
      <c r="C95" s="136"/>
      <c r="D95" s="105" t="s">
        <v>640</v>
      </c>
      <c r="E95" s="136"/>
      <c r="F95" s="136"/>
      <c r="G95" s="136"/>
      <c r="H95" s="136"/>
      <c r="I95" s="136"/>
      <c r="J95" s="136"/>
      <c r="K95" s="136"/>
      <c r="L95" s="136"/>
      <c r="M95" s="136"/>
      <c r="N95" s="191">
        <f>N150</f>
        <v>0</v>
      </c>
      <c r="O95" s="260"/>
      <c r="P95" s="260"/>
      <c r="Q95" s="260"/>
      <c r="R95" s="137"/>
      <c r="T95" s="138"/>
      <c r="U95" s="138"/>
    </row>
    <row r="96" spans="2:47" s="7" customFormat="1" ht="19.899999999999999" customHeight="1">
      <c r="B96" s="135"/>
      <c r="C96" s="136"/>
      <c r="D96" s="105" t="s">
        <v>641</v>
      </c>
      <c r="E96" s="136"/>
      <c r="F96" s="136"/>
      <c r="G96" s="136"/>
      <c r="H96" s="136"/>
      <c r="I96" s="136"/>
      <c r="J96" s="136"/>
      <c r="K96" s="136"/>
      <c r="L96" s="136"/>
      <c r="M96" s="136"/>
      <c r="N96" s="191">
        <f>N162</f>
        <v>0</v>
      </c>
      <c r="O96" s="260"/>
      <c r="P96" s="260"/>
      <c r="Q96" s="260"/>
      <c r="R96" s="137"/>
      <c r="T96" s="138"/>
      <c r="U96" s="138"/>
    </row>
    <row r="97" spans="2:65" s="7" customFormat="1" ht="19.899999999999999" customHeight="1">
      <c r="B97" s="135"/>
      <c r="C97" s="136"/>
      <c r="D97" s="105" t="s">
        <v>642</v>
      </c>
      <c r="E97" s="136"/>
      <c r="F97" s="136"/>
      <c r="G97" s="136"/>
      <c r="H97" s="136"/>
      <c r="I97" s="136"/>
      <c r="J97" s="136"/>
      <c r="K97" s="136"/>
      <c r="L97" s="136"/>
      <c r="M97" s="136"/>
      <c r="N97" s="191">
        <f>N177</f>
        <v>0</v>
      </c>
      <c r="O97" s="260"/>
      <c r="P97" s="260"/>
      <c r="Q97" s="260"/>
      <c r="R97" s="137"/>
      <c r="T97" s="138"/>
      <c r="U97" s="138"/>
    </row>
    <row r="98" spans="2:65" s="6" customFormat="1" ht="21.75" customHeight="1">
      <c r="B98" s="130"/>
      <c r="C98" s="131"/>
      <c r="D98" s="132" t="s">
        <v>136</v>
      </c>
      <c r="E98" s="131"/>
      <c r="F98" s="131"/>
      <c r="G98" s="131"/>
      <c r="H98" s="131"/>
      <c r="I98" s="131"/>
      <c r="J98" s="131"/>
      <c r="K98" s="131"/>
      <c r="L98" s="131"/>
      <c r="M98" s="131"/>
      <c r="N98" s="238">
        <f>N181</f>
        <v>0</v>
      </c>
      <c r="O98" s="261"/>
      <c r="P98" s="261"/>
      <c r="Q98" s="261"/>
      <c r="R98" s="133"/>
      <c r="T98" s="134"/>
      <c r="U98" s="134"/>
    </row>
    <row r="99" spans="2:65" s="1" customFormat="1" ht="21.75" customHeight="1">
      <c r="B99" s="34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6"/>
      <c r="T99" s="128"/>
      <c r="U99" s="128"/>
    </row>
    <row r="100" spans="2:65" s="1" customFormat="1" ht="29.25" customHeight="1">
      <c r="B100" s="34"/>
      <c r="C100" s="129" t="s">
        <v>137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262">
        <f>ROUND(N101+N102+N103+N104+N105+N106,2)</f>
        <v>0</v>
      </c>
      <c r="O100" s="263"/>
      <c r="P100" s="263"/>
      <c r="Q100" s="263"/>
      <c r="R100" s="36"/>
      <c r="T100" s="139"/>
      <c r="U100" s="140" t="s">
        <v>41</v>
      </c>
    </row>
    <row r="101" spans="2:65" s="1" customFormat="1" ht="18" customHeight="1">
      <c r="B101" s="34"/>
      <c r="C101" s="35"/>
      <c r="D101" s="188" t="s">
        <v>138</v>
      </c>
      <c r="E101" s="189"/>
      <c r="F101" s="189"/>
      <c r="G101" s="189"/>
      <c r="H101" s="189"/>
      <c r="I101" s="35"/>
      <c r="J101" s="35"/>
      <c r="K101" s="35"/>
      <c r="L101" s="35"/>
      <c r="M101" s="35"/>
      <c r="N101" s="190">
        <f>ROUND(N88*T101,2)</f>
        <v>0</v>
      </c>
      <c r="O101" s="191"/>
      <c r="P101" s="191"/>
      <c r="Q101" s="191"/>
      <c r="R101" s="36"/>
      <c r="S101" s="141"/>
      <c r="T101" s="142"/>
      <c r="U101" s="143" t="s">
        <v>44</v>
      </c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5" t="s">
        <v>139</v>
      </c>
      <c r="AZ101" s="144"/>
      <c r="BA101" s="144"/>
      <c r="BB101" s="144"/>
      <c r="BC101" s="144"/>
      <c r="BD101" s="144"/>
      <c r="BE101" s="146">
        <f t="shared" ref="BE101:BE106" si="0">IF(U101="základná",N101,0)</f>
        <v>0</v>
      </c>
      <c r="BF101" s="146">
        <f t="shared" ref="BF101:BF106" si="1">IF(U101="znížená",N101,0)</f>
        <v>0</v>
      </c>
      <c r="BG101" s="146">
        <f t="shared" ref="BG101:BG106" si="2">IF(U101="zákl. prenesená",N101,0)</f>
        <v>0</v>
      </c>
      <c r="BH101" s="146">
        <f t="shared" ref="BH101:BH106" si="3">IF(U101="zníž. prenesená",N101,0)</f>
        <v>0</v>
      </c>
      <c r="BI101" s="146">
        <f t="shared" ref="BI101:BI106" si="4">IF(U101="nulová",N101,0)</f>
        <v>0</v>
      </c>
      <c r="BJ101" s="145" t="s">
        <v>86</v>
      </c>
      <c r="BK101" s="144"/>
      <c r="BL101" s="144"/>
      <c r="BM101" s="144"/>
    </row>
    <row r="102" spans="2:65" s="1" customFormat="1" ht="18" customHeight="1">
      <c r="B102" s="34"/>
      <c r="C102" s="35"/>
      <c r="D102" s="188" t="s">
        <v>140</v>
      </c>
      <c r="E102" s="189"/>
      <c r="F102" s="189"/>
      <c r="G102" s="189"/>
      <c r="H102" s="189"/>
      <c r="I102" s="35"/>
      <c r="J102" s="35"/>
      <c r="K102" s="35"/>
      <c r="L102" s="35"/>
      <c r="M102" s="35"/>
      <c r="N102" s="190">
        <f>ROUND(N88*T102,2)</f>
        <v>0</v>
      </c>
      <c r="O102" s="191"/>
      <c r="P102" s="191"/>
      <c r="Q102" s="191"/>
      <c r="R102" s="36"/>
      <c r="S102" s="141"/>
      <c r="T102" s="142"/>
      <c r="U102" s="143" t="s">
        <v>44</v>
      </c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5" t="s">
        <v>139</v>
      </c>
      <c r="AZ102" s="144"/>
      <c r="BA102" s="144"/>
      <c r="BB102" s="144"/>
      <c r="BC102" s="144"/>
      <c r="BD102" s="144"/>
      <c r="BE102" s="146">
        <f t="shared" si="0"/>
        <v>0</v>
      </c>
      <c r="BF102" s="146">
        <f t="shared" si="1"/>
        <v>0</v>
      </c>
      <c r="BG102" s="146">
        <f t="shared" si="2"/>
        <v>0</v>
      </c>
      <c r="BH102" s="146">
        <f t="shared" si="3"/>
        <v>0</v>
      </c>
      <c r="BI102" s="146">
        <f t="shared" si="4"/>
        <v>0</v>
      </c>
      <c r="BJ102" s="145" t="s">
        <v>86</v>
      </c>
      <c r="BK102" s="144"/>
      <c r="BL102" s="144"/>
      <c r="BM102" s="144"/>
    </row>
    <row r="103" spans="2:65" s="1" customFormat="1" ht="18" customHeight="1">
      <c r="B103" s="34"/>
      <c r="C103" s="35"/>
      <c r="D103" s="188" t="s">
        <v>141</v>
      </c>
      <c r="E103" s="189"/>
      <c r="F103" s="189"/>
      <c r="G103" s="189"/>
      <c r="H103" s="189"/>
      <c r="I103" s="35"/>
      <c r="J103" s="35"/>
      <c r="K103" s="35"/>
      <c r="L103" s="35"/>
      <c r="M103" s="35"/>
      <c r="N103" s="190">
        <f>ROUND(N88*T103,2)</f>
        <v>0</v>
      </c>
      <c r="O103" s="191"/>
      <c r="P103" s="191"/>
      <c r="Q103" s="191"/>
      <c r="R103" s="36"/>
      <c r="S103" s="141"/>
      <c r="T103" s="142"/>
      <c r="U103" s="143" t="s">
        <v>44</v>
      </c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44"/>
      <c r="AW103" s="144"/>
      <c r="AX103" s="144"/>
      <c r="AY103" s="145" t="s">
        <v>139</v>
      </c>
      <c r="AZ103" s="144"/>
      <c r="BA103" s="144"/>
      <c r="BB103" s="144"/>
      <c r="BC103" s="144"/>
      <c r="BD103" s="144"/>
      <c r="BE103" s="146">
        <f t="shared" si="0"/>
        <v>0</v>
      </c>
      <c r="BF103" s="146">
        <f t="shared" si="1"/>
        <v>0</v>
      </c>
      <c r="BG103" s="146">
        <f t="shared" si="2"/>
        <v>0</v>
      </c>
      <c r="BH103" s="146">
        <f t="shared" si="3"/>
        <v>0</v>
      </c>
      <c r="BI103" s="146">
        <f t="shared" si="4"/>
        <v>0</v>
      </c>
      <c r="BJ103" s="145" t="s">
        <v>86</v>
      </c>
      <c r="BK103" s="144"/>
      <c r="BL103" s="144"/>
      <c r="BM103" s="144"/>
    </row>
    <row r="104" spans="2:65" s="1" customFormat="1" ht="18" customHeight="1">
      <c r="B104" s="34"/>
      <c r="C104" s="35"/>
      <c r="D104" s="188" t="s">
        <v>142</v>
      </c>
      <c r="E104" s="189"/>
      <c r="F104" s="189"/>
      <c r="G104" s="189"/>
      <c r="H104" s="189"/>
      <c r="I104" s="35"/>
      <c r="J104" s="35"/>
      <c r="K104" s="35"/>
      <c r="L104" s="35"/>
      <c r="M104" s="35"/>
      <c r="N104" s="190">
        <f>ROUND(N88*T104,2)</f>
        <v>0</v>
      </c>
      <c r="O104" s="191"/>
      <c r="P104" s="191"/>
      <c r="Q104" s="191"/>
      <c r="R104" s="36"/>
      <c r="S104" s="141"/>
      <c r="T104" s="142"/>
      <c r="U104" s="143" t="s">
        <v>44</v>
      </c>
      <c r="V104" s="144"/>
      <c r="W104" s="144"/>
      <c r="X104" s="144"/>
      <c r="Y104" s="144"/>
      <c r="Z104" s="144"/>
      <c r="AA104" s="144"/>
      <c r="AB104" s="144"/>
      <c r="AC104" s="144"/>
      <c r="AD104" s="144"/>
      <c r="AE104" s="144"/>
      <c r="AF104" s="144"/>
      <c r="AG104" s="144"/>
      <c r="AH104" s="144"/>
      <c r="AI104" s="144"/>
      <c r="AJ104" s="144"/>
      <c r="AK104" s="144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44"/>
      <c r="AW104" s="144"/>
      <c r="AX104" s="144"/>
      <c r="AY104" s="145" t="s">
        <v>139</v>
      </c>
      <c r="AZ104" s="144"/>
      <c r="BA104" s="144"/>
      <c r="BB104" s="144"/>
      <c r="BC104" s="144"/>
      <c r="BD104" s="144"/>
      <c r="BE104" s="146">
        <f t="shared" si="0"/>
        <v>0</v>
      </c>
      <c r="BF104" s="146">
        <f t="shared" si="1"/>
        <v>0</v>
      </c>
      <c r="BG104" s="146">
        <f t="shared" si="2"/>
        <v>0</v>
      </c>
      <c r="BH104" s="146">
        <f t="shared" si="3"/>
        <v>0</v>
      </c>
      <c r="BI104" s="146">
        <f t="shared" si="4"/>
        <v>0</v>
      </c>
      <c r="BJ104" s="145" t="s">
        <v>86</v>
      </c>
      <c r="BK104" s="144"/>
      <c r="BL104" s="144"/>
      <c r="BM104" s="144"/>
    </row>
    <row r="105" spans="2:65" s="1" customFormat="1" ht="18" customHeight="1">
      <c r="B105" s="34"/>
      <c r="C105" s="35"/>
      <c r="D105" s="188" t="s">
        <v>143</v>
      </c>
      <c r="E105" s="189"/>
      <c r="F105" s="189"/>
      <c r="G105" s="189"/>
      <c r="H105" s="189"/>
      <c r="I105" s="35"/>
      <c r="J105" s="35"/>
      <c r="K105" s="35"/>
      <c r="L105" s="35"/>
      <c r="M105" s="35"/>
      <c r="N105" s="190">
        <f>ROUND(N88*T105,2)</f>
        <v>0</v>
      </c>
      <c r="O105" s="191"/>
      <c r="P105" s="191"/>
      <c r="Q105" s="191"/>
      <c r="R105" s="36"/>
      <c r="S105" s="141"/>
      <c r="T105" s="142"/>
      <c r="U105" s="143" t="s">
        <v>44</v>
      </c>
      <c r="V105" s="144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44"/>
      <c r="AY105" s="145" t="s">
        <v>139</v>
      </c>
      <c r="AZ105" s="144"/>
      <c r="BA105" s="144"/>
      <c r="BB105" s="144"/>
      <c r="BC105" s="144"/>
      <c r="BD105" s="144"/>
      <c r="BE105" s="146">
        <f t="shared" si="0"/>
        <v>0</v>
      </c>
      <c r="BF105" s="146">
        <f t="shared" si="1"/>
        <v>0</v>
      </c>
      <c r="BG105" s="146">
        <f t="shared" si="2"/>
        <v>0</v>
      </c>
      <c r="BH105" s="146">
        <f t="shared" si="3"/>
        <v>0</v>
      </c>
      <c r="BI105" s="146">
        <f t="shared" si="4"/>
        <v>0</v>
      </c>
      <c r="BJ105" s="145" t="s">
        <v>86</v>
      </c>
      <c r="BK105" s="144"/>
      <c r="BL105" s="144"/>
      <c r="BM105" s="144"/>
    </row>
    <row r="106" spans="2:65" s="1" customFormat="1" ht="18" customHeight="1">
      <c r="B106" s="34"/>
      <c r="C106" s="35"/>
      <c r="D106" s="105" t="s">
        <v>144</v>
      </c>
      <c r="E106" s="35"/>
      <c r="F106" s="35"/>
      <c r="G106" s="35"/>
      <c r="H106" s="35"/>
      <c r="I106" s="35"/>
      <c r="J106" s="35"/>
      <c r="K106" s="35"/>
      <c r="L106" s="35"/>
      <c r="M106" s="35"/>
      <c r="N106" s="190">
        <f>ROUND(N88*T106,2)</f>
        <v>0</v>
      </c>
      <c r="O106" s="191"/>
      <c r="P106" s="191"/>
      <c r="Q106" s="191"/>
      <c r="R106" s="36"/>
      <c r="S106" s="141"/>
      <c r="T106" s="147"/>
      <c r="U106" s="148" t="s">
        <v>44</v>
      </c>
      <c r="V106" s="144"/>
      <c r="W106" s="144"/>
      <c r="X106" s="144"/>
      <c r="Y106" s="144"/>
      <c r="Z106" s="144"/>
      <c r="AA106" s="144"/>
      <c r="AB106" s="144"/>
      <c r="AC106" s="144"/>
      <c r="AD106" s="144"/>
      <c r="AE106" s="144"/>
      <c r="AF106" s="144"/>
      <c r="AG106" s="144"/>
      <c r="AH106" s="144"/>
      <c r="AI106" s="144"/>
      <c r="AJ106" s="144"/>
      <c r="AK106" s="144"/>
      <c r="AL106" s="144"/>
      <c r="AM106" s="144"/>
      <c r="AN106" s="144"/>
      <c r="AO106" s="144"/>
      <c r="AP106" s="144"/>
      <c r="AQ106" s="144"/>
      <c r="AR106" s="144"/>
      <c r="AS106" s="144"/>
      <c r="AT106" s="144"/>
      <c r="AU106" s="144"/>
      <c r="AV106" s="144"/>
      <c r="AW106" s="144"/>
      <c r="AX106" s="144"/>
      <c r="AY106" s="145" t="s">
        <v>145</v>
      </c>
      <c r="AZ106" s="144"/>
      <c r="BA106" s="144"/>
      <c r="BB106" s="144"/>
      <c r="BC106" s="144"/>
      <c r="BD106" s="144"/>
      <c r="BE106" s="146">
        <f t="shared" si="0"/>
        <v>0</v>
      </c>
      <c r="BF106" s="146">
        <f t="shared" si="1"/>
        <v>0</v>
      </c>
      <c r="BG106" s="146">
        <f t="shared" si="2"/>
        <v>0</v>
      </c>
      <c r="BH106" s="146">
        <f t="shared" si="3"/>
        <v>0</v>
      </c>
      <c r="BI106" s="146">
        <f t="shared" si="4"/>
        <v>0</v>
      </c>
      <c r="BJ106" s="145" t="s">
        <v>86</v>
      </c>
      <c r="BK106" s="144"/>
      <c r="BL106" s="144"/>
      <c r="BM106" s="144"/>
    </row>
    <row r="107" spans="2:65" s="1" customFormat="1">
      <c r="B107" s="34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6"/>
      <c r="T107" s="128"/>
      <c r="U107" s="128"/>
    </row>
    <row r="108" spans="2:65" s="1" customFormat="1" ht="29.25" customHeight="1">
      <c r="B108" s="34"/>
      <c r="C108" s="116" t="s">
        <v>106</v>
      </c>
      <c r="D108" s="117"/>
      <c r="E108" s="117"/>
      <c r="F108" s="117"/>
      <c r="G108" s="117"/>
      <c r="H108" s="117"/>
      <c r="I108" s="117"/>
      <c r="J108" s="117"/>
      <c r="K108" s="117"/>
      <c r="L108" s="185">
        <f>ROUND(SUM(N88+N100),2)</f>
        <v>0</v>
      </c>
      <c r="M108" s="185"/>
      <c r="N108" s="185"/>
      <c r="O108" s="185"/>
      <c r="P108" s="185"/>
      <c r="Q108" s="185"/>
      <c r="R108" s="36"/>
      <c r="T108" s="128"/>
      <c r="U108" s="128"/>
    </row>
    <row r="109" spans="2:65" s="1" customFormat="1" ht="6.95" customHeight="1">
      <c r="B109" s="58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60"/>
      <c r="T109" s="128"/>
      <c r="U109" s="128"/>
    </row>
    <row r="113" spans="2:65" s="1" customFormat="1" ht="6.95" customHeight="1">
      <c r="B113" s="61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3"/>
    </row>
    <row r="114" spans="2:65" s="1" customFormat="1" ht="36.950000000000003" customHeight="1">
      <c r="B114" s="34"/>
      <c r="C114" s="200" t="s">
        <v>146</v>
      </c>
      <c r="D114" s="253"/>
      <c r="E114" s="253"/>
      <c r="F114" s="253"/>
      <c r="G114" s="253"/>
      <c r="H114" s="253"/>
      <c r="I114" s="253"/>
      <c r="J114" s="253"/>
      <c r="K114" s="253"/>
      <c r="L114" s="253"/>
      <c r="M114" s="253"/>
      <c r="N114" s="253"/>
      <c r="O114" s="253"/>
      <c r="P114" s="253"/>
      <c r="Q114" s="253"/>
      <c r="R114" s="36"/>
    </row>
    <row r="115" spans="2:65" s="1" customFormat="1" ht="6.95" customHeight="1">
      <c r="B115" s="34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6"/>
    </row>
    <row r="116" spans="2:65" s="1" customFormat="1" ht="30" customHeight="1">
      <c r="B116" s="34"/>
      <c r="C116" s="29" t="s">
        <v>17</v>
      </c>
      <c r="D116" s="35"/>
      <c r="E116" s="35"/>
      <c r="F116" s="254" t="str">
        <f>F6</f>
        <v>Stavebné úpravy priestorov bloku B objektu UKF v NItre na Triede A. Hlinku 1, Nitra</v>
      </c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35"/>
      <c r="R116" s="36"/>
    </row>
    <row r="117" spans="2:65" s="1" customFormat="1" ht="36.950000000000003" customHeight="1">
      <c r="B117" s="34"/>
      <c r="C117" s="68" t="s">
        <v>113</v>
      </c>
      <c r="D117" s="35"/>
      <c r="E117" s="35"/>
      <c r="F117" s="202" t="str">
        <f>F7</f>
        <v>2 - Vnútorná zdravotechnika</v>
      </c>
      <c r="G117" s="253"/>
      <c r="H117" s="253"/>
      <c r="I117" s="253"/>
      <c r="J117" s="253"/>
      <c r="K117" s="253"/>
      <c r="L117" s="253"/>
      <c r="M117" s="253"/>
      <c r="N117" s="253"/>
      <c r="O117" s="253"/>
      <c r="P117" s="253"/>
      <c r="Q117" s="35"/>
      <c r="R117" s="36"/>
    </row>
    <row r="118" spans="2:65" s="1" customFormat="1" ht="6.95" customHeight="1"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6"/>
    </row>
    <row r="119" spans="2:65" s="1" customFormat="1" ht="18" customHeight="1">
      <c r="B119" s="34"/>
      <c r="C119" s="29" t="s">
        <v>22</v>
      </c>
      <c r="D119" s="35"/>
      <c r="E119" s="35"/>
      <c r="F119" s="27" t="str">
        <f>F9</f>
        <v xml:space="preserve"> </v>
      </c>
      <c r="G119" s="35"/>
      <c r="H119" s="35"/>
      <c r="I119" s="35"/>
      <c r="J119" s="35"/>
      <c r="K119" s="29" t="s">
        <v>24</v>
      </c>
      <c r="L119" s="35"/>
      <c r="M119" s="256" t="str">
        <f>IF(O9="","",O9)</f>
        <v>12. 2. 2018</v>
      </c>
      <c r="N119" s="256"/>
      <c r="O119" s="256"/>
      <c r="P119" s="256"/>
      <c r="Q119" s="35"/>
      <c r="R119" s="36"/>
    </row>
    <row r="120" spans="2:65" s="1" customFormat="1" ht="6.95" customHeight="1">
      <c r="B120" s="34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6"/>
    </row>
    <row r="121" spans="2:65" s="1" customFormat="1" ht="15">
      <c r="B121" s="34"/>
      <c r="C121" s="29" t="s">
        <v>26</v>
      </c>
      <c r="D121" s="35"/>
      <c r="E121" s="35"/>
      <c r="F121" s="27" t="str">
        <f>E12</f>
        <v>UKF v NItre, Trieda A. Hlinku 1, Nitra</v>
      </c>
      <c r="G121" s="35"/>
      <c r="H121" s="35"/>
      <c r="I121" s="35"/>
      <c r="J121" s="35"/>
      <c r="K121" s="29" t="s">
        <v>32</v>
      </c>
      <c r="L121" s="35"/>
      <c r="M121" s="222" t="str">
        <f>E18</f>
        <v xml:space="preserve">K2 ateliér s.r.o., Nitra </v>
      </c>
      <c r="N121" s="222"/>
      <c r="O121" s="222"/>
      <c r="P121" s="222"/>
      <c r="Q121" s="222"/>
      <c r="R121" s="36"/>
    </row>
    <row r="122" spans="2:65" s="1" customFormat="1" ht="14.45" customHeight="1">
      <c r="B122" s="34"/>
      <c r="C122" s="29" t="s">
        <v>30</v>
      </c>
      <c r="D122" s="35"/>
      <c r="E122" s="35"/>
      <c r="F122" s="27" t="str">
        <f>IF(E15="","",E15)</f>
        <v xml:space="preserve"> </v>
      </c>
      <c r="G122" s="35"/>
      <c r="H122" s="35"/>
      <c r="I122" s="35"/>
      <c r="J122" s="35"/>
      <c r="K122" s="29" t="s">
        <v>36</v>
      </c>
      <c r="L122" s="35"/>
      <c r="M122" s="222" t="str">
        <f>E21</f>
        <v xml:space="preserve"> </v>
      </c>
      <c r="N122" s="222"/>
      <c r="O122" s="222"/>
      <c r="P122" s="222"/>
      <c r="Q122" s="222"/>
      <c r="R122" s="36"/>
    </row>
    <row r="123" spans="2:65" s="1" customFormat="1" ht="10.35" customHeight="1"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6"/>
    </row>
    <row r="124" spans="2:65" s="8" customFormat="1" ht="29.25" customHeight="1">
      <c r="B124" s="149"/>
      <c r="C124" s="150" t="s">
        <v>147</v>
      </c>
      <c r="D124" s="151" t="s">
        <v>148</v>
      </c>
      <c r="E124" s="151" t="s">
        <v>59</v>
      </c>
      <c r="F124" s="257" t="s">
        <v>149</v>
      </c>
      <c r="G124" s="257"/>
      <c r="H124" s="257"/>
      <c r="I124" s="257"/>
      <c r="J124" s="151" t="s">
        <v>150</v>
      </c>
      <c r="K124" s="151" t="s">
        <v>151</v>
      </c>
      <c r="L124" s="258" t="s">
        <v>152</v>
      </c>
      <c r="M124" s="258"/>
      <c r="N124" s="257" t="s">
        <v>118</v>
      </c>
      <c r="O124" s="257"/>
      <c r="P124" s="257"/>
      <c r="Q124" s="259"/>
      <c r="R124" s="152"/>
      <c r="T124" s="79" t="s">
        <v>153</v>
      </c>
      <c r="U124" s="80" t="s">
        <v>41</v>
      </c>
      <c r="V124" s="80" t="s">
        <v>154</v>
      </c>
      <c r="W124" s="80" t="s">
        <v>155</v>
      </c>
      <c r="X124" s="80" t="s">
        <v>156</v>
      </c>
      <c r="Y124" s="80" t="s">
        <v>157</v>
      </c>
      <c r="Z124" s="80" t="s">
        <v>158</v>
      </c>
      <c r="AA124" s="81" t="s">
        <v>159</v>
      </c>
    </row>
    <row r="125" spans="2:65" s="1" customFormat="1" ht="29.25" customHeight="1">
      <c r="B125" s="34"/>
      <c r="C125" s="83" t="s">
        <v>115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236">
        <f>BK125</f>
        <v>0</v>
      </c>
      <c r="O125" s="237"/>
      <c r="P125" s="237"/>
      <c r="Q125" s="237"/>
      <c r="R125" s="36"/>
      <c r="T125" s="82"/>
      <c r="U125" s="50"/>
      <c r="V125" s="50"/>
      <c r="W125" s="153">
        <f>W126+W132+W181</f>
        <v>0</v>
      </c>
      <c r="X125" s="50"/>
      <c r="Y125" s="153">
        <f>Y126+Y132+Y181</f>
        <v>0</v>
      </c>
      <c r="Z125" s="50"/>
      <c r="AA125" s="154">
        <f>AA126+AA132+AA181</f>
        <v>0</v>
      </c>
      <c r="AT125" s="17" t="s">
        <v>76</v>
      </c>
      <c r="AU125" s="17" t="s">
        <v>120</v>
      </c>
      <c r="BK125" s="155">
        <f>BK126+BK132+BK181</f>
        <v>0</v>
      </c>
    </row>
    <row r="126" spans="2:65" s="9" customFormat="1" ht="37.35" customHeight="1">
      <c r="B126" s="156"/>
      <c r="C126" s="157"/>
      <c r="D126" s="158" t="s">
        <v>634</v>
      </c>
      <c r="E126" s="158"/>
      <c r="F126" s="158"/>
      <c r="G126" s="158"/>
      <c r="H126" s="158"/>
      <c r="I126" s="158"/>
      <c r="J126" s="158"/>
      <c r="K126" s="158"/>
      <c r="L126" s="158"/>
      <c r="M126" s="158"/>
      <c r="N126" s="238">
        <f>BK126</f>
        <v>0</v>
      </c>
      <c r="O126" s="239"/>
      <c r="P126" s="239"/>
      <c r="Q126" s="239"/>
      <c r="R126" s="159"/>
      <c r="T126" s="160"/>
      <c r="U126" s="157"/>
      <c r="V126" s="157"/>
      <c r="W126" s="161">
        <f>W127+W129</f>
        <v>0</v>
      </c>
      <c r="X126" s="157"/>
      <c r="Y126" s="161">
        <f>Y127+Y129</f>
        <v>0</v>
      </c>
      <c r="Z126" s="157"/>
      <c r="AA126" s="162">
        <f>AA127+AA129</f>
        <v>0</v>
      </c>
      <c r="AR126" s="163" t="s">
        <v>83</v>
      </c>
      <c r="AT126" s="164" t="s">
        <v>76</v>
      </c>
      <c r="AU126" s="164" t="s">
        <v>77</v>
      </c>
      <c r="AY126" s="163" t="s">
        <v>160</v>
      </c>
      <c r="BK126" s="165">
        <f>BK127+BK129</f>
        <v>0</v>
      </c>
    </row>
    <row r="127" spans="2:65" s="9" customFormat="1" ht="19.899999999999999" customHeight="1">
      <c r="B127" s="156"/>
      <c r="C127" s="157"/>
      <c r="D127" s="166" t="s">
        <v>635</v>
      </c>
      <c r="E127" s="166"/>
      <c r="F127" s="166"/>
      <c r="G127" s="166"/>
      <c r="H127" s="166"/>
      <c r="I127" s="166"/>
      <c r="J127" s="166"/>
      <c r="K127" s="166"/>
      <c r="L127" s="166"/>
      <c r="M127" s="166"/>
      <c r="N127" s="240">
        <f>BK127</f>
        <v>0</v>
      </c>
      <c r="O127" s="241"/>
      <c r="P127" s="241"/>
      <c r="Q127" s="241"/>
      <c r="R127" s="159"/>
      <c r="T127" s="160"/>
      <c r="U127" s="157"/>
      <c r="V127" s="157"/>
      <c r="W127" s="161">
        <f>W128</f>
        <v>0</v>
      </c>
      <c r="X127" s="157"/>
      <c r="Y127" s="161">
        <f>Y128</f>
        <v>0</v>
      </c>
      <c r="Z127" s="157"/>
      <c r="AA127" s="162">
        <f>AA128</f>
        <v>0</v>
      </c>
      <c r="AR127" s="163" t="s">
        <v>83</v>
      </c>
      <c r="AT127" s="164" t="s">
        <v>76</v>
      </c>
      <c r="AU127" s="164" t="s">
        <v>83</v>
      </c>
      <c r="AY127" s="163" t="s">
        <v>160</v>
      </c>
      <c r="BK127" s="165">
        <f>BK128</f>
        <v>0</v>
      </c>
    </row>
    <row r="128" spans="2:65" s="1" customFormat="1" ht="31.5" customHeight="1">
      <c r="B128" s="34"/>
      <c r="C128" s="167" t="s">
        <v>83</v>
      </c>
      <c r="D128" s="167" t="s">
        <v>161</v>
      </c>
      <c r="E128" s="168" t="s">
        <v>643</v>
      </c>
      <c r="F128" s="247" t="s">
        <v>644</v>
      </c>
      <c r="G128" s="247"/>
      <c r="H128" s="247"/>
      <c r="I128" s="247"/>
      <c r="J128" s="169" t="s">
        <v>168</v>
      </c>
      <c r="K128" s="170">
        <v>1.228</v>
      </c>
      <c r="L128" s="245">
        <v>0</v>
      </c>
      <c r="M128" s="248"/>
      <c r="N128" s="246">
        <f>ROUND(L128*K128,3)</f>
        <v>0</v>
      </c>
      <c r="O128" s="246"/>
      <c r="P128" s="246"/>
      <c r="Q128" s="246"/>
      <c r="R128" s="36"/>
      <c r="T128" s="172" t="s">
        <v>20</v>
      </c>
      <c r="U128" s="43" t="s">
        <v>44</v>
      </c>
      <c r="V128" s="35"/>
      <c r="W128" s="173">
        <f>V128*K128</f>
        <v>0</v>
      </c>
      <c r="X128" s="173">
        <v>0</v>
      </c>
      <c r="Y128" s="173">
        <f>X128*K128</f>
        <v>0</v>
      </c>
      <c r="Z128" s="173">
        <v>0</v>
      </c>
      <c r="AA128" s="174">
        <f>Z128*K128</f>
        <v>0</v>
      </c>
      <c r="AR128" s="17" t="s">
        <v>92</v>
      </c>
      <c r="AT128" s="17" t="s">
        <v>161</v>
      </c>
      <c r="AU128" s="17" t="s">
        <v>86</v>
      </c>
      <c r="AY128" s="17" t="s">
        <v>160</v>
      </c>
      <c r="BE128" s="109">
        <f>IF(U128="základná",N128,0)</f>
        <v>0</v>
      </c>
      <c r="BF128" s="109">
        <f>IF(U128="znížená",N128,0)</f>
        <v>0</v>
      </c>
      <c r="BG128" s="109">
        <f>IF(U128="zákl. prenesená",N128,0)</f>
        <v>0</v>
      </c>
      <c r="BH128" s="109">
        <f>IF(U128="zníž. prenesená",N128,0)</f>
        <v>0</v>
      </c>
      <c r="BI128" s="109">
        <f>IF(U128="nulová",N128,0)</f>
        <v>0</v>
      </c>
      <c r="BJ128" s="17" t="s">
        <v>86</v>
      </c>
      <c r="BK128" s="175">
        <f>ROUND(L128*K128,3)</f>
        <v>0</v>
      </c>
      <c r="BL128" s="17" t="s">
        <v>92</v>
      </c>
      <c r="BM128" s="17" t="s">
        <v>645</v>
      </c>
    </row>
    <row r="129" spans="2:65" s="9" customFormat="1" ht="29.85" customHeight="1">
      <c r="B129" s="156"/>
      <c r="C129" s="157"/>
      <c r="D129" s="166" t="s">
        <v>636</v>
      </c>
      <c r="E129" s="166"/>
      <c r="F129" s="166"/>
      <c r="G129" s="166"/>
      <c r="H129" s="166"/>
      <c r="I129" s="166"/>
      <c r="J129" s="166"/>
      <c r="K129" s="166"/>
      <c r="L129" s="166"/>
      <c r="M129" s="166"/>
      <c r="N129" s="231">
        <f>BK129</f>
        <v>0</v>
      </c>
      <c r="O129" s="232"/>
      <c r="P129" s="232"/>
      <c r="Q129" s="232"/>
      <c r="R129" s="159"/>
      <c r="T129" s="160"/>
      <c r="U129" s="157"/>
      <c r="V129" s="157"/>
      <c r="W129" s="161">
        <f>SUM(W130:W131)</f>
        <v>0</v>
      </c>
      <c r="X129" s="157"/>
      <c r="Y129" s="161">
        <f>SUM(Y130:Y131)</f>
        <v>0</v>
      </c>
      <c r="Z129" s="157"/>
      <c r="AA129" s="162">
        <f>SUM(AA130:AA131)</f>
        <v>0</v>
      </c>
      <c r="AR129" s="163" t="s">
        <v>83</v>
      </c>
      <c r="AT129" s="164" t="s">
        <v>76</v>
      </c>
      <c r="AU129" s="164" t="s">
        <v>83</v>
      </c>
      <c r="AY129" s="163" t="s">
        <v>160</v>
      </c>
      <c r="BK129" s="165">
        <f>SUM(BK130:BK131)</f>
        <v>0</v>
      </c>
    </row>
    <row r="130" spans="2:65" s="1" customFormat="1" ht="31.5" customHeight="1">
      <c r="B130" s="34"/>
      <c r="C130" s="167" t="s">
        <v>86</v>
      </c>
      <c r="D130" s="167" t="s">
        <v>161</v>
      </c>
      <c r="E130" s="168" t="s">
        <v>646</v>
      </c>
      <c r="F130" s="247" t="s">
        <v>647</v>
      </c>
      <c r="G130" s="247"/>
      <c r="H130" s="247"/>
      <c r="I130" s="247"/>
      <c r="J130" s="169" t="s">
        <v>168</v>
      </c>
      <c r="K130" s="170">
        <v>0.40400000000000003</v>
      </c>
      <c r="L130" s="245">
        <v>0</v>
      </c>
      <c r="M130" s="248"/>
      <c r="N130" s="246">
        <f>ROUND(L130*K130,3)</f>
        <v>0</v>
      </c>
      <c r="O130" s="246"/>
      <c r="P130" s="246"/>
      <c r="Q130" s="246"/>
      <c r="R130" s="36"/>
      <c r="T130" s="172" t="s">
        <v>20</v>
      </c>
      <c r="U130" s="43" t="s">
        <v>44</v>
      </c>
      <c r="V130" s="35"/>
      <c r="W130" s="173">
        <f>V130*K130</f>
        <v>0</v>
      </c>
      <c r="X130" s="173">
        <v>0</v>
      </c>
      <c r="Y130" s="173">
        <f>X130*K130</f>
        <v>0</v>
      </c>
      <c r="Z130" s="173">
        <v>0</v>
      </c>
      <c r="AA130" s="174">
        <f>Z130*K130</f>
        <v>0</v>
      </c>
      <c r="AR130" s="17" t="s">
        <v>92</v>
      </c>
      <c r="AT130" s="17" t="s">
        <v>161</v>
      </c>
      <c r="AU130" s="17" t="s">
        <v>86</v>
      </c>
      <c r="AY130" s="17" t="s">
        <v>160</v>
      </c>
      <c r="BE130" s="109">
        <f>IF(U130="základná",N130,0)</f>
        <v>0</v>
      </c>
      <c r="BF130" s="109">
        <f>IF(U130="znížená",N130,0)</f>
        <v>0</v>
      </c>
      <c r="BG130" s="109">
        <f>IF(U130="zákl. prenesená",N130,0)</f>
        <v>0</v>
      </c>
      <c r="BH130" s="109">
        <f>IF(U130="zníž. prenesená",N130,0)</f>
        <v>0</v>
      </c>
      <c r="BI130" s="109">
        <f>IF(U130="nulová",N130,0)</f>
        <v>0</v>
      </c>
      <c r="BJ130" s="17" t="s">
        <v>86</v>
      </c>
      <c r="BK130" s="175">
        <f>ROUND(L130*K130,3)</f>
        <v>0</v>
      </c>
      <c r="BL130" s="17" t="s">
        <v>92</v>
      </c>
      <c r="BM130" s="17" t="s">
        <v>648</v>
      </c>
    </row>
    <row r="131" spans="2:65" s="1" customFormat="1" ht="31.5" customHeight="1">
      <c r="B131" s="34"/>
      <c r="C131" s="167" t="s">
        <v>89</v>
      </c>
      <c r="D131" s="167" t="s">
        <v>161</v>
      </c>
      <c r="E131" s="168" t="s">
        <v>649</v>
      </c>
      <c r="F131" s="247" t="s">
        <v>650</v>
      </c>
      <c r="G131" s="247"/>
      <c r="H131" s="247"/>
      <c r="I131" s="247"/>
      <c r="J131" s="169" t="s">
        <v>168</v>
      </c>
      <c r="K131" s="170">
        <v>0.82399999999999995</v>
      </c>
      <c r="L131" s="245">
        <v>0</v>
      </c>
      <c r="M131" s="248"/>
      <c r="N131" s="246">
        <f>ROUND(L131*K131,3)</f>
        <v>0</v>
      </c>
      <c r="O131" s="246"/>
      <c r="P131" s="246"/>
      <c r="Q131" s="246"/>
      <c r="R131" s="36"/>
      <c r="T131" s="172" t="s">
        <v>20</v>
      </c>
      <c r="U131" s="43" t="s">
        <v>44</v>
      </c>
      <c r="V131" s="35"/>
      <c r="W131" s="173">
        <f>V131*K131</f>
        <v>0</v>
      </c>
      <c r="X131" s="173">
        <v>0</v>
      </c>
      <c r="Y131" s="173">
        <f>X131*K131</f>
        <v>0</v>
      </c>
      <c r="Z131" s="173">
        <v>0</v>
      </c>
      <c r="AA131" s="174">
        <f>Z131*K131</f>
        <v>0</v>
      </c>
      <c r="AR131" s="17" t="s">
        <v>92</v>
      </c>
      <c r="AT131" s="17" t="s">
        <v>161</v>
      </c>
      <c r="AU131" s="17" t="s">
        <v>86</v>
      </c>
      <c r="AY131" s="17" t="s">
        <v>160</v>
      </c>
      <c r="BE131" s="109">
        <f>IF(U131="základná",N131,0)</f>
        <v>0</v>
      </c>
      <c r="BF131" s="109">
        <f>IF(U131="znížená",N131,0)</f>
        <v>0</v>
      </c>
      <c r="BG131" s="109">
        <f>IF(U131="zákl. prenesená",N131,0)</f>
        <v>0</v>
      </c>
      <c r="BH131" s="109">
        <f>IF(U131="zníž. prenesená",N131,0)</f>
        <v>0</v>
      </c>
      <c r="BI131" s="109">
        <f>IF(U131="nulová",N131,0)</f>
        <v>0</v>
      </c>
      <c r="BJ131" s="17" t="s">
        <v>86</v>
      </c>
      <c r="BK131" s="175">
        <f>ROUND(L131*K131,3)</f>
        <v>0</v>
      </c>
      <c r="BL131" s="17" t="s">
        <v>92</v>
      </c>
      <c r="BM131" s="17" t="s">
        <v>651</v>
      </c>
    </row>
    <row r="132" spans="2:65" s="9" customFormat="1" ht="37.35" customHeight="1">
      <c r="B132" s="156"/>
      <c r="C132" s="157"/>
      <c r="D132" s="158" t="s">
        <v>637</v>
      </c>
      <c r="E132" s="158"/>
      <c r="F132" s="158"/>
      <c r="G132" s="158"/>
      <c r="H132" s="158"/>
      <c r="I132" s="158"/>
      <c r="J132" s="158"/>
      <c r="K132" s="158"/>
      <c r="L132" s="158"/>
      <c r="M132" s="158"/>
      <c r="N132" s="242">
        <f>BK132</f>
        <v>0</v>
      </c>
      <c r="O132" s="243"/>
      <c r="P132" s="243"/>
      <c r="Q132" s="243"/>
      <c r="R132" s="159"/>
      <c r="T132" s="160"/>
      <c r="U132" s="157"/>
      <c r="V132" s="157"/>
      <c r="W132" s="161">
        <f>W133+W139+W150+W162+W177</f>
        <v>0</v>
      </c>
      <c r="X132" s="157"/>
      <c r="Y132" s="161">
        <f>Y133+Y139+Y150+Y162+Y177</f>
        <v>0</v>
      </c>
      <c r="Z132" s="157"/>
      <c r="AA132" s="162">
        <f>AA133+AA139+AA150+AA162+AA177</f>
        <v>0</v>
      </c>
      <c r="AR132" s="163" t="s">
        <v>86</v>
      </c>
      <c r="AT132" s="164" t="s">
        <v>76</v>
      </c>
      <c r="AU132" s="164" t="s">
        <v>77</v>
      </c>
      <c r="AY132" s="163" t="s">
        <v>160</v>
      </c>
      <c r="BK132" s="165">
        <f>BK133+BK139+BK150+BK162+BK177</f>
        <v>0</v>
      </c>
    </row>
    <row r="133" spans="2:65" s="9" customFormat="1" ht="19.899999999999999" customHeight="1">
      <c r="B133" s="156"/>
      <c r="C133" s="157"/>
      <c r="D133" s="166" t="s">
        <v>638</v>
      </c>
      <c r="E133" s="166"/>
      <c r="F133" s="166"/>
      <c r="G133" s="166"/>
      <c r="H133" s="166"/>
      <c r="I133" s="166"/>
      <c r="J133" s="166"/>
      <c r="K133" s="166"/>
      <c r="L133" s="166"/>
      <c r="M133" s="166"/>
      <c r="N133" s="240">
        <f>BK133</f>
        <v>0</v>
      </c>
      <c r="O133" s="241"/>
      <c r="P133" s="241"/>
      <c r="Q133" s="241"/>
      <c r="R133" s="159"/>
      <c r="T133" s="160"/>
      <c r="U133" s="157"/>
      <c r="V133" s="157"/>
      <c r="W133" s="161">
        <f>SUM(W134:W138)</f>
        <v>0</v>
      </c>
      <c r="X133" s="157"/>
      <c r="Y133" s="161">
        <f>SUM(Y134:Y138)</f>
        <v>0</v>
      </c>
      <c r="Z133" s="157"/>
      <c r="AA133" s="162">
        <f>SUM(AA134:AA138)</f>
        <v>0</v>
      </c>
      <c r="AR133" s="163" t="s">
        <v>86</v>
      </c>
      <c r="AT133" s="164" t="s">
        <v>76</v>
      </c>
      <c r="AU133" s="164" t="s">
        <v>83</v>
      </c>
      <c r="AY133" s="163" t="s">
        <v>160</v>
      </c>
      <c r="BK133" s="165">
        <f>SUM(BK134:BK138)</f>
        <v>0</v>
      </c>
    </row>
    <row r="134" spans="2:65" s="1" customFormat="1" ht="22.5" customHeight="1">
      <c r="B134" s="34"/>
      <c r="C134" s="167" t="s">
        <v>92</v>
      </c>
      <c r="D134" s="167" t="s">
        <v>161</v>
      </c>
      <c r="E134" s="168" t="s">
        <v>652</v>
      </c>
      <c r="F134" s="247" t="s">
        <v>653</v>
      </c>
      <c r="G134" s="247"/>
      <c r="H134" s="247"/>
      <c r="I134" s="247"/>
      <c r="J134" s="169" t="s">
        <v>175</v>
      </c>
      <c r="K134" s="170">
        <v>67</v>
      </c>
      <c r="L134" s="245">
        <v>0</v>
      </c>
      <c r="M134" s="248"/>
      <c r="N134" s="246">
        <f>ROUND(L134*K134,3)</f>
        <v>0</v>
      </c>
      <c r="O134" s="246"/>
      <c r="P134" s="246"/>
      <c r="Q134" s="246"/>
      <c r="R134" s="36"/>
      <c r="T134" s="172" t="s">
        <v>20</v>
      </c>
      <c r="U134" s="43" t="s">
        <v>44</v>
      </c>
      <c r="V134" s="35"/>
      <c r="W134" s="173">
        <f>V134*K134</f>
        <v>0</v>
      </c>
      <c r="X134" s="173">
        <v>0</v>
      </c>
      <c r="Y134" s="173">
        <f>X134*K134</f>
        <v>0</v>
      </c>
      <c r="Z134" s="173">
        <v>0</v>
      </c>
      <c r="AA134" s="174">
        <f>Z134*K134</f>
        <v>0</v>
      </c>
      <c r="AR134" s="17" t="s">
        <v>221</v>
      </c>
      <c r="AT134" s="17" t="s">
        <v>161</v>
      </c>
      <c r="AU134" s="17" t="s">
        <v>86</v>
      </c>
      <c r="AY134" s="17" t="s">
        <v>160</v>
      </c>
      <c r="BE134" s="109">
        <f>IF(U134="základná",N134,0)</f>
        <v>0</v>
      </c>
      <c r="BF134" s="109">
        <f>IF(U134="znížená",N134,0)</f>
        <v>0</v>
      </c>
      <c r="BG134" s="109">
        <f>IF(U134="zákl. prenesená",N134,0)</f>
        <v>0</v>
      </c>
      <c r="BH134" s="109">
        <f>IF(U134="zníž. prenesená",N134,0)</f>
        <v>0</v>
      </c>
      <c r="BI134" s="109">
        <f>IF(U134="nulová",N134,0)</f>
        <v>0</v>
      </c>
      <c r="BJ134" s="17" t="s">
        <v>86</v>
      </c>
      <c r="BK134" s="175">
        <f>ROUND(L134*K134,3)</f>
        <v>0</v>
      </c>
      <c r="BL134" s="17" t="s">
        <v>221</v>
      </c>
      <c r="BM134" s="17" t="s">
        <v>654</v>
      </c>
    </row>
    <row r="135" spans="2:65" s="1" customFormat="1" ht="31.5" customHeight="1">
      <c r="B135" s="34"/>
      <c r="C135" s="176" t="s">
        <v>95</v>
      </c>
      <c r="D135" s="176" t="s">
        <v>189</v>
      </c>
      <c r="E135" s="177" t="s">
        <v>655</v>
      </c>
      <c r="F135" s="249" t="s">
        <v>656</v>
      </c>
      <c r="G135" s="249"/>
      <c r="H135" s="249"/>
      <c r="I135" s="249"/>
      <c r="J135" s="178" t="s">
        <v>175</v>
      </c>
      <c r="K135" s="179">
        <v>6.5</v>
      </c>
      <c r="L135" s="250">
        <v>0</v>
      </c>
      <c r="M135" s="251"/>
      <c r="N135" s="252">
        <f>ROUND(L135*K135,3)</f>
        <v>0</v>
      </c>
      <c r="O135" s="246"/>
      <c r="P135" s="246"/>
      <c r="Q135" s="246"/>
      <c r="R135" s="36"/>
      <c r="T135" s="172" t="s">
        <v>20</v>
      </c>
      <c r="U135" s="43" t="s">
        <v>44</v>
      </c>
      <c r="V135" s="35"/>
      <c r="W135" s="173">
        <f>V135*K135</f>
        <v>0</v>
      </c>
      <c r="X135" s="173">
        <v>0</v>
      </c>
      <c r="Y135" s="173">
        <f>X135*K135</f>
        <v>0</v>
      </c>
      <c r="Z135" s="173">
        <v>0</v>
      </c>
      <c r="AA135" s="174">
        <f>Z135*K135</f>
        <v>0</v>
      </c>
      <c r="AR135" s="17" t="s">
        <v>285</v>
      </c>
      <c r="AT135" s="17" t="s">
        <v>189</v>
      </c>
      <c r="AU135" s="17" t="s">
        <v>86</v>
      </c>
      <c r="AY135" s="17" t="s">
        <v>160</v>
      </c>
      <c r="BE135" s="109">
        <f>IF(U135="základná",N135,0)</f>
        <v>0</v>
      </c>
      <c r="BF135" s="109">
        <f>IF(U135="znížená",N135,0)</f>
        <v>0</v>
      </c>
      <c r="BG135" s="109">
        <f>IF(U135="zákl. prenesená",N135,0)</f>
        <v>0</v>
      </c>
      <c r="BH135" s="109">
        <f>IF(U135="zníž. prenesená",N135,0)</f>
        <v>0</v>
      </c>
      <c r="BI135" s="109">
        <f>IF(U135="nulová",N135,0)</f>
        <v>0</v>
      </c>
      <c r="BJ135" s="17" t="s">
        <v>86</v>
      </c>
      <c r="BK135" s="175">
        <f>ROUND(L135*K135,3)</f>
        <v>0</v>
      </c>
      <c r="BL135" s="17" t="s">
        <v>221</v>
      </c>
      <c r="BM135" s="17" t="s">
        <v>657</v>
      </c>
    </row>
    <row r="136" spans="2:65" s="1" customFormat="1" ht="31.5" customHeight="1">
      <c r="B136" s="34"/>
      <c r="C136" s="176" t="s">
        <v>180</v>
      </c>
      <c r="D136" s="176" t="s">
        <v>189</v>
      </c>
      <c r="E136" s="177" t="s">
        <v>658</v>
      </c>
      <c r="F136" s="249" t="s">
        <v>659</v>
      </c>
      <c r="G136" s="249"/>
      <c r="H136" s="249"/>
      <c r="I136" s="249"/>
      <c r="J136" s="178" t="s">
        <v>175</v>
      </c>
      <c r="K136" s="179">
        <v>27</v>
      </c>
      <c r="L136" s="250">
        <v>0</v>
      </c>
      <c r="M136" s="251"/>
      <c r="N136" s="252">
        <f>ROUND(L136*K136,3)</f>
        <v>0</v>
      </c>
      <c r="O136" s="246"/>
      <c r="P136" s="246"/>
      <c r="Q136" s="246"/>
      <c r="R136" s="36"/>
      <c r="T136" s="172" t="s">
        <v>20</v>
      </c>
      <c r="U136" s="43" t="s">
        <v>44</v>
      </c>
      <c r="V136" s="35"/>
      <c r="W136" s="173">
        <f>V136*K136</f>
        <v>0</v>
      </c>
      <c r="X136" s="173">
        <v>0</v>
      </c>
      <c r="Y136" s="173">
        <f>X136*K136</f>
        <v>0</v>
      </c>
      <c r="Z136" s="173">
        <v>0</v>
      </c>
      <c r="AA136" s="174">
        <f>Z136*K136</f>
        <v>0</v>
      </c>
      <c r="AR136" s="17" t="s">
        <v>285</v>
      </c>
      <c r="AT136" s="17" t="s">
        <v>189</v>
      </c>
      <c r="AU136" s="17" t="s">
        <v>86</v>
      </c>
      <c r="AY136" s="17" t="s">
        <v>160</v>
      </c>
      <c r="BE136" s="109">
        <f>IF(U136="základná",N136,0)</f>
        <v>0</v>
      </c>
      <c r="BF136" s="109">
        <f>IF(U136="znížená",N136,0)</f>
        <v>0</v>
      </c>
      <c r="BG136" s="109">
        <f>IF(U136="zákl. prenesená",N136,0)</f>
        <v>0</v>
      </c>
      <c r="BH136" s="109">
        <f>IF(U136="zníž. prenesená",N136,0)</f>
        <v>0</v>
      </c>
      <c r="BI136" s="109">
        <f>IF(U136="nulová",N136,0)</f>
        <v>0</v>
      </c>
      <c r="BJ136" s="17" t="s">
        <v>86</v>
      </c>
      <c r="BK136" s="175">
        <f>ROUND(L136*K136,3)</f>
        <v>0</v>
      </c>
      <c r="BL136" s="17" t="s">
        <v>221</v>
      </c>
      <c r="BM136" s="17" t="s">
        <v>660</v>
      </c>
    </row>
    <row r="137" spans="2:65" s="1" customFormat="1" ht="31.5" customHeight="1">
      <c r="B137" s="34"/>
      <c r="C137" s="176" t="s">
        <v>184</v>
      </c>
      <c r="D137" s="176" t="s">
        <v>189</v>
      </c>
      <c r="E137" s="177" t="s">
        <v>661</v>
      </c>
      <c r="F137" s="249" t="s">
        <v>662</v>
      </c>
      <c r="G137" s="249"/>
      <c r="H137" s="249"/>
      <c r="I137" s="249"/>
      <c r="J137" s="178" t="s">
        <v>175</v>
      </c>
      <c r="K137" s="179">
        <v>6.5</v>
      </c>
      <c r="L137" s="250">
        <v>0</v>
      </c>
      <c r="M137" s="251"/>
      <c r="N137" s="252">
        <f>ROUND(L137*K137,3)</f>
        <v>0</v>
      </c>
      <c r="O137" s="246"/>
      <c r="P137" s="246"/>
      <c r="Q137" s="246"/>
      <c r="R137" s="36"/>
      <c r="T137" s="172" t="s">
        <v>20</v>
      </c>
      <c r="U137" s="43" t="s">
        <v>44</v>
      </c>
      <c r="V137" s="35"/>
      <c r="W137" s="173">
        <f>V137*K137</f>
        <v>0</v>
      </c>
      <c r="X137" s="173">
        <v>0</v>
      </c>
      <c r="Y137" s="173">
        <f>X137*K137</f>
        <v>0</v>
      </c>
      <c r="Z137" s="173">
        <v>0</v>
      </c>
      <c r="AA137" s="174">
        <f>Z137*K137</f>
        <v>0</v>
      </c>
      <c r="AR137" s="17" t="s">
        <v>285</v>
      </c>
      <c r="AT137" s="17" t="s">
        <v>189</v>
      </c>
      <c r="AU137" s="17" t="s">
        <v>86</v>
      </c>
      <c r="AY137" s="17" t="s">
        <v>160</v>
      </c>
      <c r="BE137" s="109">
        <f>IF(U137="základná",N137,0)</f>
        <v>0</v>
      </c>
      <c r="BF137" s="109">
        <f>IF(U137="znížená",N137,0)</f>
        <v>0</v>
      </c>
      <c r="BG137" s="109">
        <f>IF(U137="zákl. prenesená",N137,0)</f>
        <v>0</v>
      </c>
      <c r="BH137" s="109">
        <f>IF(U137="zníž. prenesená",N137,0)</f>
        <v>0</v>
      </c>
      <c r="BI137" s="109">
        <f>IF(U137="nulová",N137,0)</f>
        <v>0</v>
      </c>
      <c r="BJ137" s="17" t="s">
        <v>86</v>
      </c>
      <c r="BK137" s="175">
        <f>ROUND(L137*K137,3)</f>
        <v>0</v>
      </c>
      <c r="BL137" s="17" t="s">
        <v>221</v>
      </c>
      <c r="BM137" s="17" t="s">
        <v>663</v>
      </c>
    </row>
    <row r="138" spans="2:65" s="1" customFormat="1" ht="31.5" customHeight="1">
      <c r="B138" s="34"/>
      <c r="C138" s="176" t="s">
        <v>188</v>
      </c>
      <c r="D138" s="176" t="s">
        <v>189</v>
      </c>
      <c r="E138" s="177" t="s">
        <v>664</v>
      </c>
      <c r="F138" s="249" t="s">
        <v>665</v>
      </c>
      <c r="G138" s="249"/>
      <c r="H138" s="249"/>
      <c r="I138" s="249"/>
      <c r="J138" s="178" t="s">
        <v>175</v>
      </c>
      <c r="K138" s="179">
        <v>27</v>
      </c>
      <c r="L138" s="250">
        <v>0</v>
      </c>
      <c r="M138" s="251"/>
      <c r="N138" s="252">
        <f>ROUND(L138*K138,3)</f>
        <v>0</v>
      </c>
      <c r="O138" s="246"/>
      <c r="P138" s="246"/>
      <c r="Q138" s="246"/>
      <c r="R138" s="36"/>
      <c r="T138" s="172" t="s">
        <v>20</v>
      </c>
      <c r="U138" s="43" t="s">
        <v>44</v>
      </c>
      <c r="V138" s="35"/>
      <c r="W138" s="173">
        <f>V138*K138</f>
        <v>0</v>
      </c>
      <c r="X138" s="173">
        <v>0</v>
      </c>
      <c r="Y138" s="173">
        <f>X138*K138</f>
        <v>0</v>
      </c>
      <c r="Z138" s="173">
        <v>0</v>
      </c>
      <c r="AA138" s="174">
        <f>Z138*K138</f>
        <v>0</v>
      </c>
      <c r="AR138" s="17" t="s">
        <v>285</v>
      </c>
      <c r="AT138" s="17" t="s">
        <v>189</v>
      </c>
      <c r="AU138" s="17" t="s">
        <v>86</v>
      </c>
      <c r="AY138" s="17" t="s">
        <v>160</v>
      </c>
      <c r="BE138" s="109">
        <f>IF(U138="základná",N138,0)</f>
        <v>0</v>
      </c>
      <c r="BF138" s="109">
        <f>IF(U138="znížená",N138,0)</f>
        <v>0</v>
      </c>
      <c r="BG138" s="109">
        <f>IF(U138="zákl. prenesená",N138,0)</f>
        <v>0</v>
      </c>
      <c r="BH138" s="109">
        <f>IF(U138="zníž. prenesená",N138,0)</f>
        <v>0</v>
      </c>
      <c r="BI138" s="109">
        <f>IF(U138="nulová",N138,0)</f>
        <v>0</v>
      </c>
      <c r="BJ138" s="17" t="s">
        <v>86</v>
      </c>
      <c r="BK138" s="175">
        <f>ROUND(L138*K138,3)</f>
        <v>0</v>
      </c>
      <c r="BL138" s="17" t="s">
        <v>221</v>
      </c>
      <c r="BM138" s="17" t="s">
        <v>666</v>
      </c>
    </row>
    <row r="139" spans="2:65" s="9" customFormat="1" ht="29.85" customHeight="1">
      <c r="B139" s="156"/>
      <c r="C139" s="157"/>
      <c r="D139" s="166" t="s">
        <v>639</v>
      </c>
      <c r="E139" s="166"/>
      <c r="F139" s="166"/>
      <c r="G139" s="166"/>
      <c r="H139" s="166"/>
      <c r="I139" s="166"/>
      <c r="J139" s="166"/>
      <c r="K139" s="166"/>
      <c r="L139" s="166"/>
      <c r="M139" s="166"/>
      <c r="N139" s="231">
        <f>BK139</f>
        <v>0</v>
      </c>
      <c r="O139" s="232"/>
      <c r="P139" s="232"/>
      <c r="Q139" s="232"/>
      <c r="R139" s="159"/>
      <c r="T139" s="160"/>
      <c r="U139" s="157"/>
      <c r="V139" s="157"/>
      <c r="W139" s="161">
        <f>SUM(W140:W149)</f>
        <v>0</v>
      </c>
      <c r="X139" s="157"/>
      <c r="Y139" s="161">
        <f>SUM(Y140:Y149)</f>
        <v>0</v>
      </c>
      <c r="Z139" s="157"/>
      <c r="AA139" s="162">
        <f>SUM(AA140:AA149)</f>
        <v>0</v>
      </c>
      <c r="AR139" s="163" t="s">
        <v>86</v>
      </c>
      <c r="AT139" s="164" t="s">
        <v>76</v>
      </c>
      <c r="AU139" s="164" t="s">
        <v>83</v>
      </c>
      <c r="AY139" s="163" t="s">
        <v>160</v>
      </c>
      <c r="BK139" s="165">
        <f>SUM(BK140:BK149)</f>
        <v>0</v>
      </c>
    </row>
    <row r="140" spans="2:65" s="1" customFormat="1" ht="31.5" customHeight="1">
      <c r="B140" s="34"/>
      <c r="C140" s="167" t="s">
        <v>193</v>
      </c>
      <c r="D140" s="167" t="s">
        <v>161</v>
      </c>
      <c r="E140" s="168" t="s">
        <v>667</v>
      </c>
      <c r="F140" s="247" t="s">
        <v>668</v>
      </c>
      <c r="G140" s="247"/>
      <c r="H140" s="247"/>
      <c r="I140" s="247"/>
      <c r="J140" s="169" t="s">
        <v>175</v>
      </c>
      <c r="K140" s="170">
        <v>18</v>
      </c>
      <c r="L140" s="245">
        <v>0</v>
      </c>
      <c r="M140" s="248"/>
      <c r="N140" s="246">
        <f t="shared" ref="N140:N149" si="5">ROUND(L140*K140,3)</f>
        <v>0</v>
      </c>
      <c r="O140" s="246"/>
      <c r="P140" s="246"/>
      <c r="Q140" s="246"/>
      <c r="R140" s="36"/>
      <c r="T140" s="172" t="s">
        <v>20</v>
      </c>
      <c r="U140" s="43" t="s">
        <v>44</v>
      </c>
      <c r="V140" s="35"/>
      <c r="W140" s="173">
        <f t="shared" ref="W140:W149" si="6">V140*K140</f>
        <v>0</v>
      </c>
      <c r="X140" s="173">
        <v>0</v>
      </c>
      <c r="Y140" s="173">
        <f t="shared" ref="Y140:Y149" si="7">X140*K140</f>
        <v>0</v>
      </c>
      <c r="Z140" s="173">
        <v>0</v>
      </c>
      <c r="AA140" s="174">
        <f t="shared" ref="AA140:AA149" si="8">Z140*K140</f>
        <v>0</v>
      </c>
      <c r="AR140" s="17" t="s">
        <v>221</v>
      </c>
      <c r="AT140" s="17" t="s">
        <v>161</v>
      </c>
      <c r="AU140" s="17" t="s">
        <v>86</v>
      </c>
      <c r="AY140" s="17" t="s">
        <v>160</v>
      </c>
      <c r="BE140" s="109">
        <f t="shared" ref="BE140:BE149" si="9">IF(U140="základná",N140,0)</f>
        <v>0</v>
      </c>
      <c r="BF140" s="109">
        <f t="shared" ref="BF140:BF149" si="10">IF(U140="znížená",N140,0)</f>
        <v>0</v>
      </c>
      <c r="BG140" s="109">
        <f t="shared" ref="BG140:BG149" si="11">IF(U140="zákl. prenesená",N140,0)</f>
        <v>0</v>
      </c>
      <c r="BH140" s="109">
        <f t="shared" ref="BH140:BH149" si="12">IF(U140="zníž. prenesená",N140,0)</f>
        <v>0</v>
      </c>
      <c r="BI140" s="109">
        <f t="shared" ref="BI140:BI149" si="13">IF(U140="nulová",N140,0)</f>
        <v>0</v>
      </c>
      <c r="BJ140" s="17" t="s">
        <v>86</v>
      </c>
      <c r="BK140" s="175">
        <f t="shared" ref="BK140:BK149" si="14">ROUND(L140*K140,3)</f>
        <v>0</v>
      </c>
      <c r="BL140" s="17" t="s">
        <v>221</v>
      </c>
      <c r="BM140" s="17" t="s">
        <v>669</v>
      </c>
    </row>
    <row r="141" spans="2:65" s="1" customFormat="1" ht="31.5" customHeight="1">
      <c r="B141" s="34"/>
      <c r="C141" s="167" t="s">
        <v>197</v>
      </c>
      <c r="D141" s="167" t="s">
        <v>161</v>
      </c>
      <c r="E141" s="168" t="s">
        <v>670</v>
      </c>
      <c r="F141" s="247" t="s">
        <v>671</v>
      </c>
      <c r="G141" s="247"/>
      <c r="H141" s="247"/>
      <c r="I141" s="247"/>
      <c r="J141" s="169" t="s">
        <v>175</v>
      </c>
      <c r="K141" s="170">
        <v>6.5</v>
      </c>
      <c r="L141" s="245">
        <v>0</v>
      </c>
      <c r="M141" s="248"/>
      <c r="N141" s="246">
        <f t="shared" si="5"/>
        <v>0</v>
      </c>
      <c r="O141" s="246"/>
      <c r="P141" s="246"/>
      <c r="Q141" s="246"/>
      <c r="R141" s="36"/>
      <c r="T141" s="172" t="s">
        <v>20</v>
      </c>
      <c r="U141" s="43" t="s">
        <v>44</v>
      </c>
      <c r="V141" s="35"/>
      <c r="W141" s="173">
        <f t="shared" si="6"/>
        <v>0</v>
      </c>
      <c r="X141" s="173">
        <v>0</v>
      </c>
      <c r="Y141" s="173">
        <f t="shared" si="7"/>
        <v>0</v>
      </c>
      <c r="Z141" s="173">
        <v>0</v>
      </c>
      <c r="AA141" s="174">
        <f t="shared" si="8"/>
        <v>0</v>
      </c>
      <c r="AR141" s="17" t="s">
        <v>221</v>
      </c>
      <c r="AT141" s="17" t="s">
        <v>161</v>
      </c>
      <c r="AU141" s="17" t="s">
        <v>86</v>
      </c>
      <c r="AY141" s="17" t="s">
        <v>160</v>
      </c>
      <c r="BE141" s="109">
        <f t="shared" si="9"/>
        <v>0</v>
      </c>
      <c r="BF141" s="109">
        <f t="shared" si="10"/>
        <v>0</v>
      </c>
      <c r="BG141" s="109">
        <f t="shared" si="11"/>
        <v>0</v>
      </c>
      <c r="BH141" s="109">
        <f t="shared" si="12"/>
        <v>0</v>
      </c>
      <c r="BI141" s="109">
        <f t="shared" si="13"/>
        <v>0</v>
      </c>
      <c r="BJ141" s="17" t="s">
        <v>86</v>
      </c>
      <c r="BK141" s="175">
        <f t="shared" si="14"/>
        <v>0</v>
      </c>
      <c r="BL141" s="17" t="s">
        <v>221</v>
      </c>
      <c r="BM141" s="17" t="s">
        <v>672</v>
      </c>
    </row>
    <row r="142" spans="2:65" s="1" customFormat="1" ht="22.5" customHeight="1">
      <c r="B142" s="34"/>
      <c r="C142" s="167" t="s">
        <v>201</v>
      </c>
      <c r="D142" s="167" t="s">
        <v>161</v>
      </c>
      <c r="E142" s="168" t="s">
        <v>673</v>
      </c>
      <c r="F142" s="247" t="s">
        <v>674</v>
      </c>
      <c r="G142" s="247"/>
      <c r="H142" s="247"/>
      <c r="I142" s="247"/>
      <c r="J142" s="169" t="s">
        <v>175</v>
      </c>
      <c r="K142" s="170">
        <v>9.5</v>
      </c>
      <c r="L142" s="245">
        <v>0</v>
      </c>
      <c r="M142" s="248"/>
      <c r="N142" s="246">
        <f t="shared" si="5"/>
        <v>0</v>
      </c>
      <c r="O142" s="246"/>
      <c r="P142" s="246"/>
      <c r="Q142" s="246"/>
      <c r="R142" s="36"/>
      <c r="T142" s="172" t="s">
        <v>20</v>
      </c>
      <c r="U142" s="43" t="s">
        <v>44</v>
      </c>
      <c r="V142" s="35"/>
      <c r="W142" s="173">
        <f t="shared" si="6"/>
        <v>0</v>
      </c>
      <c r="X142" s="173">
        <v>0</v>
      </c>
      <c r="Y142" s="173">
        <f t="shared" si="7"/>
        <v>0</v>
      </c>
      <c r="Z142" s="173">
        <v>0</v>
      </c>
      <c r="AA142" s="174">
        <f t="shared" si="8"/>
        <v>0</v>
      </c>
      <c r="AR142" s="17" t="s">
        <v>221</v>
      </c>
      <c r="AT142" s="17" t="s">
        <v>161</v>
      </c>
      <c r="AU142" s="17" t="s">
        <v>86</v>
      </c>
      <c r="AY142" s="17" t="s">
        <v>160</v>
      </c>
      <c r="BE142" s="109">
        <f t="shared" si="9"/>
        <v>0</v>
      </c>
      <c r="BF142" s="109">
        <f t="shared" si="10"/>
        <v>0</v>
      </c>
      <c r="BG142" s="109">
        <f t="shared" si="11"/>
        <v>0</v>
      </c>
      <c r="BH142" s="109">
        <f t="shared" si="12"/>
        <v>0</v>
      </c>
      <c r="BI142" s="109">
        <f t="shared" si="13"/>
        <v>0</v>
      </c>
      <c r="BJ142" s="17" t="s">
        <v>86</v>
      </c>
      <c r="BK142" s="175">
        <f t="shared" si="14"/>
        <v>0</v>
      </c>
      <c r="BL142" s="17" t="s">
        <v>221</v>
      </c>
      <c r="BM142" s="17" t="s">
        <v>675</v>
      </c>
    </row>
    <row r="143" spans="2:65" s="1" customFormat="1" ht="22.5" customHeight="1">
      <c r="B143" s="34"/>
      <c r="C143" s="167" t="s">
        <v>205</v>
      </c>
      <c r="D143" s="167" t="s">
        <v>161</v>
      </c>
      <c r="E143" s="168" t="s">
        <v>676</v>
      </c>
      <c r="F143" s="247" t="s">
        <v>677</v>
      </c>
      <c r="G143" s="247"/>
      <c r="H143" s="247"/>
      <c r="I143" s="247"/>
      <c r="J143" s="169" t="s">
        <v>175</v>
      </c>
      <c r="K143" s="170">
        <v>1.5</v>
      </c>
      <c r="L143" s="245">
        <v>0</v>
      </c>
      <c r="M143" s="248"/>
      <c r="N143" s="246">
        <f t="shared" si="5"/>
        <v>0</v>
      </c>
      <c r="O143" s="246"/>
      <c r="P143" s="246"/>
      <c r="Q143" s="246"/>
      <c r="R143" s="36"/>
      <c r="T143" s="172" t="s">
        <v>20</v>
      </c>
      <c r="U143" s="43" t="s">
        <v>44</v>
      </c>
      <c r="V143" s="35"/>
      <c r="W143" s="173">
        <f t="shared" si="6"/>
        <v>0</v>
      </c>
      <c r="X143" s="173">
        <v>0</v>
      </c>
      <c r="Y143" s="173">
        <f t="shared" si="7"/>
        <v>0</v>
      </c>
      <c r="Z143" s="173">
        <v>0</v>
      </c>
      <c r="AA143" s="174">
        <f t="shared" si="8"/>
        <v>0</v>
      </c>
      <c r="AR143" s="17" t="s">
        <v>221</v>
      </c>
      <c r="AT143" s="17" t="s">
        <v>161</v>
      </c>
      <c r="AU143" s="17" t="s">
        <v>86</v>
      </c>
      <c r="AY143" s="17" t="s">
        <v>160</v>
      </c>
      <c r="BE143" s="109">
        <f t="shared" si="9"/>
        <v>0</v>
      </c>
      <c r="BF143" s="109">
        <f t="shared" si="10"/>
        <v>0</v>
      </c>
      <c r="BG143" s="109">
        <f t="shared" si="11"/>
        <v>0</v>
      </c>
      <c r="BH143" s="109">
        <f t="shared" si="12"/>
        <v>0</v>
      </c>
      <c r="BI143" s="109">
        <f t="shared" si="13"/>
        <v>0</v>
      </c>
      <c r="BJ143" s="17" t="s">
        <v>86</v>
      </c>
      <c r="BK143" s="175">
        <f t="shared" si="14"/>
        <v>0</v>
      </c>
      <c r="BL143" s="17" t="s">
        <v>221</v>
      </c>
      <c r="BM143" s="17" t="s">
        <v>678</v>
      </c>
    </row>
    <row r="144" spans="2:65" s="1" customFormat="1" ht="31.5" customHeight="1">
      <c r="B144" s="34"/>
      <c r="C144" s="167" t="s">
        <v>209</v>
      </c>
      <c r="D144" s="167" t="s">
        <v>161</v>
      </c>
      <c r="E144" s="168" t="s">
        <v>679</v>
      </c>
      <c r="F144" s="247" t="s">
        <v>680</v>
      </c>
      <c r="G144" s="247"/>
      <c r="H144" s="247"/>
      <c r="I144" s="247"/>
      <c r="J144" s="169" t="s">
        <v>164</v>
      </c>
      <c r="K144" s="170">
        <v>12</v>
      </c>
      <c r="L144" s="245">
        <v>0</v>
      </c>
      <c r="M144" s="248"/>
      <c r="N144" s="246">
        <f t="shared" si="5"/>
        <v>0</v>
      </c>
      <c r="O144" s="246"/>
      <c r="P144" s="246"/>
      <c r="Q144" s="246"/>
      <c r="R144" s="36"/>
      <c r="T144" s="172" t="s">
        <v>20</v>
      </c>
      <c r="U144" s="43" t="s">
        <v>44</v>
      </c>
      <c r="V144" s="35"/>
      <c r="W144" s="173">
        <f t="shared" si="6"/>
        <v>0</v>
      </c>
      <c r="X144" s="173">
        <v>0</v>
      </c>
      <c r="Y144" s="173">
        <f t="shared" si="7"/>
        <v>0</v>
      </c>
      <c r="Z144" s="173">
        <v>0</v>
      </c>
      <c r="AA144" s="174">
        <f t="shared" si="8"/>
        <v>0</v>
      </c>
      <c r="AR144" s="17" t="s">
        <v>221</v>
      </c>
      <c r="AT144" s="17" t="s">
        <v>161</v>
      </c>
      <c r="AU144" s="17" t="s">
        <v>86</v>
      </c>
      <c r="AY144" s="17" t="s">
        <v>160</v>
      </c>
      <c r="BE144" s="109">
        <f t="shared" si="9"/>
        <v>0</v>
      </c>
      <c r="BF144" s="109">
        <f t="shared" si="10"/>
        <v>0</v>
      </c>
      <c r="BG144" s="109">
        <f t="shared" si="11"/>
        <v>0</v>
      </c>
      <c r="BH144" s="109">
        <f t="shared" si="12"/>
        <v>0</v>
      </c>
      <c r="BI144" s="109">
        <f t="shared" si="13"/>
        <v>0</v>
      </c>
      <c r="BJ144" s="17" t="s">
        <v>86</v>
      </c>
      <c r="BK144" s="175">
        <f t="shared" si="14"/>
        <v>0</v>
      </c>
      <c r="BL144" s="17" t="s">
        <v>221</v>
      </c>
      <c r="BM144" s="17" t="s">
        <v>681</v>
      </c>
    </row>
    <row r="145" spans="2:65" s="1" customFormat="1" ht="31.5" customHeight="1">
      <c r="B145" s="34"/>
      <c r="C145" s="167" t="s">
        <v>213</v>
      </c>
      <c r="D145" s="167" t="s">
        <v>161</v>
      </c>
      <c r="E145" s="168" t="s">
        <v>682</v>
      </c>
      <c r="F145" s="247" t="s">
        <v>683</v>
      </c>
      <c r="G145" s="247"/>
      <c r="H145" s="247"/>
      <c r="I145" s="247"/>
      <c r="J145" s="169" t="s">
        <v>164</v>
      </c>
      <c r="K145" s="170">
        <v>12</v>
      </c>
      <c r="L145" s="245">
        <v>0</v>
      </c>
      <c r="M145" s="248"/>
      <c r="N145" s="246">
        <f t="shared" si="5"/>
        <v>0</v>
      </c>
      <c r="O145" s="246"/>
      <c r="P145" s="246"/>
      <c r="Q145" s="246"/>
      <c r="R145" s="36"/>
      <c r="T145" s="172" t="s">
        <v>20</v>
      </c>
      <c r="U145" s="43" t="s">
        <v>44</v>
      </c>
      <c r="V145" s="35"/>
      <c r="W145" s="173">
        <f t="shared" si="6"/>
        <v>0</v>
      </c>
      <c r="X145" s="173">
        <v>0</v>
      </c>
      <c r="Y145" s="173">
        <f t="shared" si="7"/>
        <v>0</v>
      </c>
      <c r="Z145" s="173">
        <v>0</v>
      </c>
      <c r="AA145" s="174">
        <f t="shared" si="8"/>
        <v>0</v>
      </c>
      <c r="AR145" s="17" t="s">
        <v>221</v>
      </c>
      <c r="AT145" s="17" t="s">
        <v>161</v>
      </c>
      <c r="AU145" s="17" t="s">
        <v>86</v>
      </c>
      <c r="AY145" s="17" t="s">
        <v>160</v>
      </c>
      <c r="BE145" s="109">
        <f t="shared" si="9"/>
        <v>0</v>
      </c>
      <c r="BF145" s="109">
        <f t="shared" si="10"/>
        <v>0</v>
      </c>
      <c r="BG145" s="109">
        <f t="shared" si="11"/>
        <v>0</v>
      </c>
      <c r="BH145" s="109">
        <f t="shared" si="12"/>
        <v>0</v>
      </c>
      <c r="BI145" s="109">
        <f t="shared" si="13"/>
        <v>0</v>
      </c>
      <c r="BJ145" s="17" t="s">
        <v>86</v>
      </c>
      <c r="BK145" s="175">
        <f t="shared" si="14"/>
        <v>0</v>
      </c>
      <c r="BL145" s="17" t="s">
        <v>221</v>
      </c>
      <c r="BM145" s="17" t="s">
        <v>684</v>
      </c>
    </row>
    <row r="146" spans="2:65" s="1" customFormat="1" ht="31.5" customHeight="1">
      <c r="B146" s="34"/>
      <c r="C146" s="176" t="s">
        <v>217</v>
      </c>
      <c r="D146" s="176" t="s">
        <v>189</v>
      </c>
      <c r="E146" s="177" t="s">
        <v>685</v>
      </c>
      <c r="F146" s="249" t="s">
        <v>686</v>
      </c>
      <c r="G146" s="249"/>
      <c r="H146" s="249"/>
      <c r="I146" s="249"/>
      <c r="J146" s="178" t="s">
        <v>164</v>
      </c>
      <c r="K146" s="179">
        <v>12</v>
      </c>
      <c r="L146" s="250">
        <v>0</v>
      </c>
      <c r="M146" s="251"/>
      <c r="N146" s="252">
        <f t="shared" si="5"/>
        <v>0</v>
      </c>
      <c r="O146" s="246"/>
      <c r="P146" s="246"/>
      <c r="Q146" s="246"/>
      <c r="R146" s="36"/>
      <c r="T146" s="172" t="s">
        <v>20</v>
      </c>
      <c r="U146" s="43" t="s">
        <v>44</v>
      </c>
      <c r="V146" s="35"/>
      <c r="W146" s="173">
        <f t="shared" si="6"/>
        <v>0</v>
      </c>
      <c r="X146" s="173">
        <v>0</v>
      </c>
      <c r="Y146" s="173">
        <f t="shared" si="7"/>
        <v>0</v>
      </c>
      <c r="Z146" s="173">
        <v>0</v>
      </c>
      <c r="AA146" s="174">
        <f t="shared" si="8"/>
        <v>0</v>
      </c>
      <c r="AR146" s="17" t="s">
        <v>285</v>
      </c>
      <c r="AT146" s="17" t="s">
        <v>189</v>
      </c>
      <c r="AU146" s="17" t="s">
        <v>86</v>
      </c>
      <c r="AY146" s="17" t="s">
        <v>160</v>
      </c>
      <c r="BE146" s="109">
        <f t="shared" si="9"/>
        <v>0</v>
      </c>
      <c r="BF146" s="109">
        <f t="shared" si="10"/>
        <v>0</v>
      </c>
      <c r="BG146" s="109">
        <f t="shared" si="11"/>
        <v>0</v>
      </c>
      <c r="BH146" s="109">
        <f t="shared" si="12"/>
        <v>0</v>
      </c>
      <c r="BI146" s="109">
        <f t="shared" si="13"/>
        <v>0</v>
      </c>
      <c r="BJ146" s="17" t="s">
        <v>86</v>
      </c>
      <c r="BK146" s="175">
        <f t="shared" si="14"/>
        <v>0</v>
      </c>
      <c r="BL146" s="17" t="s">
        <v>221</v>
      </c>
      <c r="BM146" s="17" t="s">
        <v>687</v>
      </c>
    </row>
    <row r="147" spans="2:65" s="1" customFormat="1" ht="22.5" customHeight="1">
      <c r="B147" s="34"/>
      <c r="C147" s="167" t="s">
        <v>221</v>
      </c>
      <c r="D147" s="167" t="s">
        <v>161</v>
      </c>
      <c r="E147" s="168" t="s">
        <v>688</v>
      </c>
      <c r="F147" s="247" t="s">
        <v>689</v>
      </c>
      <c r="G147" s="247"/>
      <c r="H147" s="247"/>
      <c r="I147" s="247"/>
      <c r="J147" s="169" t="s">
        <v>164</v>
      </c>
      <c r="K147" s="170">
        <v>4</v>
      </c>
      <c r="L147" s="245">
        <v>0</v>
      </c>
      <c r="M147" s="248"/>
      <c r="N147" s="246">
        <f t="shared" si="5"/>
        <v>0</v>
      </c>
      <c r="O147" s="246"/>
      <c r="P147" s="246"/>
      <c r="Q147" s="246"/>
      <c r="R147" s="36"/>
      <c r="T147" s="172" t="s">
        <v>20</v>
      </c>
      <c r="U147" s="43" t="s">
        <v>44</v>
      </c>
      <c r="V147" s="35"/>
      <c r="W147" s="173">
        <f t="shared" si="6"/>
        <v>0</v>
      </c>
      <c r="X147" s="173">
        <v>0</v>
      </c>
      <c r="Y147" s="173">
        <f t="shared" si="7"/>
        <v>0</v>
      </c>
      <c r="Z147" s="173">
        <v>0</v>
      </c>
      <c r="AA147" s="174">
        <f t="shared" si="8"/>
        <v>0</v>
      </c>
      <c r="AR147" s="17" t="s">
        <v>221</v>
      </c>
      <c r="AT147" s="17" t="s">
        <v>161</v>
      </c>
      <c r="AU147" s="17" t="s">
        <v>86</v>
      </c>
      <c r="AY147" s="17" t="s">
        <v>160</v>
      </c>
      <c r="BE147" s="109">
        <f t="shared" si="9"/>
        <v>0</v>
      </c>
      <c r="BF147" s="109">
        <f t="shared" si="10"/>
        <v>0</v>
      </c>
      <c r="BG147" s="109">
        <f t="shared" si="11"/>
        <v>0</v>
      </c>
      <c r="BH147" s="109">
        <f t="shared" si="12"/>
        <v>0</v>
      </c>
      <c r="BI147" s="109">
        <f t="shared" si="13"/>
        <v>0</v>
      </c>
      <c r="BJ147" s="17" t="s">
        <v>86</v>
      </c>
      <c r="BK147" s="175">
        <f t="shared" si="14"/>
        <v>0</v>
      </c>
      <c r="BL147" s="17" t="s">
        <v>221</v>
      </c>
      <c r="BM147" s="17" t="s">
        <v>690</v>
      </c>
    </row>
    <row r="148" spans="2:65" s="1" customFormat="1" ht="31.5" customHeight="1">
      <c r="B148" s="34"/>
      <c r="C148" s="167" t="s">
        <v>224</v>
      </c>
      <c r="D148" s="167" t="s">
        <v>161</v>
      </c>
      <c r="E148" s="168" t="s">
        <v>691</v>
      </c>
      <c r="F148" s="247" t="s">
        <v>692</v>
      </c>
      <c r="G148" s="247"/>
      <c r="H148" s="247"/>
      <c r="I148" s="247"/>
      <c r="J148" s="169" t="s">
        <v>175</v>
      </c>
      <c r="K148" s="170">
        <v>17.5</v>
      </c>
      <c r="L148" s="245">
        <v>0</v>
      </c>
      <c r="M148" s="248"/>
      <c r="N148" s="246">
        <f t="shared" si="5"/>
        <v>0</v>
      </c>
      <c r="O148" s="246"/>
      <c r="P148" s="246"/>
      <c r="Q148" s="246"/>
      <c r="R148" s="36"/>
      <c r="T148" s="172" t="s">
        <v>20</v>
      </c>
      <c r="U148" s="43" t="s">
        <v>44</v>
      </c>
      <c r="V148" s="35"/>
      <c r="W148" s="173">
        <f t="shared" si="6"/>
        <v>0</v>
      </c>
      <c r="X148" s="173">
        <v>0</v>
      </c>
      <c r="Y148" s="173">
        <f t="shared" si="7"/>
        <v>0</v>
      </c>
      <c r="Z148" s="173">
        <v>0</v>
      </c>
      <c r="AA148" s="174">
        <f t="shared" si="8"/>
        <v>0</v>
      </c>
      <c r="AR148" s="17" t="s">
        <v>221</v>
      </c>
      <c r="AT148" s="17" t="s">
        <v>161</v>
      </c>
      <c r="AU148" s="17" t="s">
        <v>86</v>
      </c>
      <c r="AY148" s="17" t="s">
        <v>160</v>
      </c>
      <c r="BE148" s="109">
        <f t="shared" si="9"/>
        <v>0</v>
      </c>
      <c r="BF148" s="109">
        <f t="shared" si="10"/>
        <v>0</v>
      </c>
      <c r="BG148" s="109">
        <f t="shared" si="11"/>
        <v>0</v>
      </c>
      <c r="BH148" s="109">
        <f t="shared" si="12"/>
        <v>0</v>
      </c>
      <c r="BI148" s="109">
        <f t="shared" si="13"/>
        <v>0</v>
      </c>
      <c r="BJ148" s="17" t="s">
        <v>86</v>
      </c>
      <c r="BK148" s="175">
        <f t="shared" si="14"/>
        <v>0</v>
      </c>
      <c r="BL148" s="17" t="s">
        <v>221</v>
      </c>
      <c r="BM148" s="17" t="s">
        <v>693</v>
      </c>
    </row>
    <row r="149" spans="2:65" s="1" customFormat="1" ht="31.5" customHeight="1">
      <c r="B149" s="34"/>
      <c r="C149" s="167" t="s">
        <v>228</v>
      </c>
      <c r="D149" s="167" t="s">
        <v>161</v>
      </c>
      <c r="E149" s="168" t="s">
        <v>694</v>
      </c>
      <c r="F149" s="247" t="s">
        <v>695</v>
      </c>
      <c r="G149" s="247"/>
      <c r="H149" s="247"/>
      <c r="I149" s="247"/>
      <c r="J149" s="169" t="s">
        <v>279</v>
      </c>
      <c r="K149" s="170">
        <v>3.7999999999999999E-2</v>
      </c>
      <c r="L149" s="245">
        <v>0</v>
      </c>
      <c r="M149" s="248"/>
      <c r="N149" s="246">
        <f t="shared" si="5"/>
        <v>0</v>
      </c>
      <c r="O149" s="246"/>
      <c r="P149" s="246"/>
      <c r="Q149" s="246"/>
      <c r="R149" s="36"/>
      <c r="T149" s="172" t="s">
        <v>20</v>
      </c>
      <c r="U149" s="43" t="s">
        <v>44</v>
      </c>
      <c r="V149" s="35"/>
      <c r="W149" s="173">
        <f t="shared" si="6"/>
        <v>0</v>
      </c>
      <c r="X149" s="173">
        <v>0</v>
      </c>
      <c r="Y149" s="173">
        <f t="shared" si="7"/>
        <v>0</v>
      </c>
      <c r="Z149" s="173">
        <v>0</v>
      </c>
      <c r="AA149" s="174">
        <f t="shared" si="8"/>
        <v>0</v>
      </c>
      <c r="AR149" s="17" t="s">
        <v>221</v>
      </c>
      <c r="AT149" s="17" t="s">
        <v>161</v>
      </c>
      <c r="AU149" s="17" t="s">
        <v>86</v>
      </c>
      <c r="AY149" s="17" t="s">
        <v>160</v>
      </c>
      <c r="BE149" s="109">
        <f t="shared" si="9"/>
        <v>0</v>
      </c>
      <c r="BF149" s="109">
        <f t="shared" si="10"/>
        <v>0</v>
      </c>
      <c r="BG149" s="109">
        <f t="shared" si="11"/>
        <v>0</v>
      </c>
      <c r="BH149" s="109">
        <f t="shared" si="12"/>
        <v>0</v>
      </c>
      <c r="BI149" s="109">
        <f t="shared" si="13"/>
        <v>0</v>
      </c>
      <c r="BJ149" s="17" t="s">
        <v>86</v>
      </c>
      <c r="BK149" s="175">
        <f t="shared" si="14"/>
        <v>0</v>
      </c>
      <c r="BL149" s="17" t="s">
        <v>221</v>
      </c>
      <c r="BM149" s="17" t="s">
        <v>696</v>
      </c>
    </row>
    <row r="150" spans="2:65" s="9" customFormat="1" ht="29.85" customHeight="1">
      <c r="B150" s="156"/>
      <c r="C150" s="157"/>
      <c r="D150" s="166" t="s">
        <v>640</v>
      </c>
      <c r="E150" s="166"/>
      <c r="F150" s="166"/>
      <c r="G150" s="166"/>
      <c r="H150" s="166"/>
      <c r="I150" s="166"/>
      <c r="J150" s="166"/>
      <c r="K150" s="166"/>
      <c r="L150" s="166"/>
      <c r="M150" s="166"/>
      <c r="N150" s="231">
        <f>BK150</f>
        <v>0</v>
      </c>
      <c r="O150" s="232"/>
      <c r="P150" s="232"/>
      <c r="Q150" s="232"/>
      <c r="R150" s="159"/>
      <c r="T150" s="160"/>
      <c r="U150" s="157"/>
      <c r="V150" s="157"/>
      <c r="W150" s="161">
        <f>SUM(W151:W161)</f>
        <v>0</v>
      </c>
      <c r="X150" s="157"/>
      <c r="Y150" s="161">
        <f>SUM(Y151:Y161)</f>
        <v>0</v>
      </c>
      <c r="Z150" s="157"/>
      <c r="AA150" s="162">
        <f>SUM(AA151:AA161)</f>
        <v>0</v>
      </c>
      <c r="AR150" s="163" t="s">
        <v>86</v>
      </c>
      <c r="AT150" s="164" t="s">
        <v>76</v>
      </c>
      <c r="AU150" s="164" t="s">
        <v>83</v>
      </c>
      <c r="AY150" s="163" t="s">
        <v>160</v>
      </c>
      <c r="BK150" s="165">
        <f>SUM(BK151:BK161)</f>
        <v>0</v>
      </c>
    </row>
    <row r="151" spans="2:65" s="1" customFormat="1" ht="31.5" customHeight="1">
      <c r="B151" s="34"/>
      <c r="C151" s="167" t="s">
        <v>232</v>
      </c>
      <c r="D151" s="167" t="s">
        <v>161</v>
      </c>
      <c r="E151" s="168" t="s">
        <v>697</v>
      </c>
      <c r="F151" s="247" t="s">
        <v>698</v>
      </c>
      <c r="G151" s="247"/>
      <c r="H151" s="247"/>
      <c r="I151" s="247"/>
      <c r="J151" s="169" t="s">
        <v>175</v>
      </c>
      <c r="K151" s="170">
        <v>67</v>
      </c>
      <c r="L151" s="245">
        <v>0</v>
      </c>
      <c r="M151" s="248"/>
      <c r="N151" s="246">
        <f t="shared" ref="N151:N161" si="15">ROUND(L151*K151,3)</f>
        <v>0</v>
      </c>
      <c r="O151" s="246"/>
      <c r="P151" s="246"/>
      <c r="Q151" s="246"/>
      <c r="R151" s="36"/>
      <c r="T151" s="172" t="s">
        <v>20</v>
      </c>
      <c r="U151" s="43" t="s">
        <v>44</v>
      </c>
      <c r="V151" s="35"/>
      <c r="W151" s="173">
        <f t="shared" ref="W151:W161" si="16">V151*K151</f>
        <v>0</v>
      </c>
      <c r="X151" s="173">
        <v>0</v>
      </c>
      <c r="Y151" s="173">
        <f t="shared" ref="Y151:Y161" si="17">X151*K151</f>
        <v>0</v>
      </c>
      <c r="Z151" s="173">
        <v>0</v>
      </c>
      <c r="AA151" s="174">
        <f t="shared" ref="AA151:AA161" si="18">Z151*K151</f>
        <v>0</v>
      </c>
      <c r="AR151" s="17" t="s">
        <v>221</v>
      </c>
      <c r="AT151" s="17" t="s">
        <v>161</v>
      </c>
      <c r="AU151" s="17" t="s">
        <v>86</v>
      </c>
      <c r="AY151" s="17" t="s">
        <v>160</v>
      </c>
      <c r="BE151" s="109">
        <f t="shared" ref="BE151:BE161" si="19">IF(U151="základná",N151,0)</f>
        <v>0</v>
      </c>
      <c r="BF151" s="109">
        <f t="shared" ref="BF151:BF161" si="20">IF(U151="znížená",N151,0)</f>
        <v>0</v>
      </c>
      <c r="BG151" s="109">
        <f t="shared" ref="BG151:BG161" si="21">IF(U151="zákl. prenesená",N151,0)</f>
        <v>0</v>
      </c>
      <c r="BH151" s="109">
        <f t="shared" ref="BH151:BH161" si="22">IF(U151="zníž. prenesená",N151,0)</f>
        <v>0</v>
      </c>
      <c r="BI151" s="109">
        <f t="shared" ref="BI151:BI161" si="23">IF(U151="nulová",N151,0)</f>
        <v>0</v>
      </c>
      <c r="BJ151" s="17" t="s">
        <v>86</v>
      </c>
      <c r="BK151" s="175">
        <f t="shared" ref="BK151:BK161" si="24">ROUND(L151*K151,3)</f>
        <v>0</v>
      </c>
      <c r="BL151" s="17" t="s">
        <v>221</v>
      </c>
      <c r="BM151" s="17" t="s">
        <v>699</v>
      </c>
    </row>
    <row r="152" spans="2:65" s="1" customFormat="1" ht="31.5" customHeight="1">
      <c r="B152" s="34"/>
      <c r="C152" s="167" t="s">
        <v>10</v>
      </c>
      <c r="D152" s="167" t="s">
        <v>161</v>
      </c>
      <c r="E152" s="168" t="s">
        <v>700</v>
      </c>
      <c r="F152" s="247" t="s">
        <v>701</v>
      </c>
      <c r="G152" s="247"/>
      <c r="H152" s="247"/>
      <c r="I152" s="247"/>
      <c r="J152" s="169" t="s">
        <v>175</v>
      </c>
      <c r="K152" s="170">
        <v>13</v>
      </c>
      <c r="L152" s="245">
        <v>0</v>
      </c>
      <c r="M152" s="248"/>
      <c r="N152" s="246">
        <f t="shared" si="15"/>
        <v>0</v>
      </c>
      <c r="O152" s="246"/>
      <c r="P152" s="246"/>
      <c r="Q152" s="246"/>
      <c r="R152" s="36"/>
      <c r="T152" s="172" t="s">
        <v>20</v>
      </c>
      <c r="U152" s="43" t="s">
        <v>44</v>
      </c>
      <c r="V152" s="35"/>
      <c r="W152" s="173">
        <f t="shared" si="16"/>
        <v>0</v>
      </c>
      <c r="X152" s="173">
        <v>0</v>
      </c>
      <c r="Y152" s="173">
        <f t="shared" si="17"/>
        <v>0</v>
      </c>
      <c r="Z152" s="173">
        <v>0</v>
      </c>
      <c r="AA152" s="174">
        <f t="shared" si="18"/>
        <v>0</v>
      </c>
      <c r="AR152" s="17" t="s">
        <v>221</v>
      </c>
      <c r="AT152" s="17" t="s">
        <v>161</v>
      </c>
      <c r="AU152" s="17" t="s">
        <v>86</v>
      </c>
      <c r="AY152" s="17" t="s">
        <v>160</v>
      </c>
      <c r="BE152" s="109">
        <f t="shared" si="19"/>
        <v>0</v>
      </c>
      <c r="BF152" s="109">
        <f t="shared" si="20"/>
        <v>0</v>
      </c>
      <c r="BG152" s="109">
        <f t="shared" si="21"/>
        <v>0</v>
      </c>
      <c r="BH152" s="109">
        <f t="shared" si="22"/>
        <v>0</v>
      </c>
      <c r="BI152" s="109">
        <f t="shared" si="23"/>
        <v>0</v>
      </c>
      <c r="BJ152" s="17" t="s">
        <v>86</v>
      </c>
      <c r="BK152" s="175">
        <f t="shared" si="24"/>
        <v>0</v>
      </c>
      <c r="BL152" s="17" t="s">
        <v>221</v>
      </c>
      <c r="BM152" s="17" t="s">
        <v>702</v>
      </c>
    </row>
    <row r="153" spans="2:65" s="1" customFormat="1" ht="31.5" customHeight="1">
      <c r="B153" s="34"/>
      <c r="C153" s="167" t="s">
        <v>239</v>
      </c>
      <c r="D153" s="167" t="s">
        <v>161</v>
      </c>
      <c r="E153" s="168" t="s">
        <v>703</v>
      </c>
      <c r="F153" s="247" t="s">
        <v>704</v>
      </c>
      <c r="G153" s="247"/>
      <c r="H153" s="247"/>
      <c r="I153" s="247"/>
      <c r="J153" s="169" t="s">
        <v>175</v>
      </c>
      <c r="K153" s="170">
        <v>54</v>
      </c>
      <c r="L153" s="245">
        <v>0</v>
      </c>
      <c r="M153" s="248"/>
      <c r="N153" s="246">
        <f t="shared" si="15"/>
        <v>0</v>
      </c>
      <c r="O153" s="246"/>
      <c r="P153" s="246"/>
      <c r="Q153" s="246"/>
      <c r="R153" s="36"/>
      <c r="T153" s="172" t="s">
        <v>20</v>
      </c>
      <c r="U153" s="43" t="s">
        <v>44</v>
      </c>
      <c r="V153" s="35"/>
      <c r="W153" s="173">
        <f t="shared" si="16"/>
        <v>0</v>
      </c>
      <c r="X153" s="173">
        <v>0</v>
      </c>
      <c r="Y153" s="173">
        <f t="shared" si="17"/>
        <v>0</v>
      </c>
      <c r="Z153" s="173">
        <v>0</v>
      </c>
      <c r="AA153" s="174">
        <f t="shared" si="18"/>
        <v>0</v>
      </c>
      <c r="AR153" s="17" t="s">
        <v>221</v>
      </c>
      <c r="AT153" s="17" t="s">
        <v>161</v>
      </c>
      <c r="AU153" s="17" t="s">
        <v>86</v>
      </c>
      <c r="AY153" s="17" t="s">
        <v>160</v>
      </c>
      <c r="BE153" s="109">
        <f t="shared" si="19"/>
        <v>0</v>
      </c>
      <c r="BF153" s="109">
        <f t="shared" si="20"/>
        <v>0</v>
      </c>
      <c r="BG153" s="109">
        <f t="shared" si="21"/>
        <v>0</v>
      </c>
      <c r="BH153" s="109">
        <f t="shared" si="22"/>
        <v>0</v>
      </c>
      <c r="BI153" s="109">
        <f t="shared" si="23"/>
        <v>0</v>
      </c>
      <c r="BJ153" s="17" t="s">
        <v>86</v>
      </c>
      <c r="BK153" s="175">
        <f t="shared" si="24"/>
        <v>0</v>
      </c>
      <c r="BL153" s="17" t="s">
        <v>221</v>
      </c>
      <c r="BM153" s="17" t="s">
        <v>705</v>
      </c>
    </row>
    <row r="154" spans="2:65" s="1" customFormat="1" ht="22.5" customHeight="1">
      <c r="B154" s="34"/>
      <c r="C154" s="167" t="s">
        <v>243</v>
      </c>
      <c r="D154" s="167" t="s">
        <v>161</v>
      </c>
      <c r="E154" s="168" t="s">
        <v>706</v>
      </c>
      <c r="F154" s="247" t="s">
        <v>707</v>
      </c>
      <c r="G154" s="247"/>
      <c r="H154" s="247"/>
      <c r="I154" s="247"/>
      <c r="J154" s="169" t="s">
        <v>164</v>
      </c>
      <c r="K154" s="170">
        <v>24</v>
      </c>
      <c r="L154" s="245">
        <v>0</v>
      </c>
      <c r="M154" s="248"/>
      <c r="N154" s="246">
        <f t="shared" si="15"/>
        <v>0</v>
      </c>
      <c r="O154" s="246"/>
      <c r="P154" s="246"/>
      <c r="Q154" s="246"/>
      <c r="R154" s="36"/>
      <c r="T154" s="172" t="s">
        <v>20</v>
      </c>
      <c r="U154" s="43" t="s">
        <v>44</v>
      </c>
      <c r="V154" s="35"/>
      <c r="W154" s="173">
        <f t="shared" si="16"/>
        <v>0</v>
      </c>
      <c r="X154" s="173">
        <v>0</v>
      </c>
      <c r="Y154" s="173">
        <f t="shared" si="17"/>
        <v>0</v>
      </c>
      <c r="Z154" s="173">
        <v>0</v>
      </c>
      <c r="AA154" s="174">
        <f t="shared" si="18"/>
        <v>0</v>
      </c>
      <c r="AR154" s="17" t="s">
        <v>221</v>
      </c>
      <c r="AT154" s="17" t="s">
        <v>161</v>
      </c>
      <c r="AU154" s="17" t="s">
        <v>86</v>
      </c>
      <c r="AY154" s="17" t="s">
        <v>160</v>
      </c>
      <c r="BE154" s="109">
        <f t="shared" si="19"/>
        <v>0</v>
      </c>
      <c r="BF154" s="109">
        <f t="shared" si="20"/>
        <v>0</v>
      </c>
      <c r="BG154" s="109">
        <f t="shared" si="21"/>
        <v>0</v>
      </c>
      <c r="BH154" s="109">
        <f t="shared" si="22"/>
        <v>0</v>
      </c>
      <c r="BI154" s="109">
        <f t="shared" si="23"/>
        <v>0</v>
      </c>
      <c r="BJ154" s="17" t="s">
        <v>86</v>
      </c>
      <c r="BK154" s="175">
        <f t="shared" si="24"/>
        <v>0</v>
      </c>
      <c r="BL154" s="17" t="s">
        <v>221</v>
      </c>
      <c r="BM154" s="17" t="s">
        <v>708</v>
      </c>
    </row>
    <row r="155" spans="2:65" s="1" customFormat="1" ht="31.5" customHeight="1">
      <c r="B155" s="34"/>
      <c r="C155" s="167" t="s">
        <v>247</v>
      </c>
      <c r="D155" s="167" t="s">
        <v>161</v>
      </c>
      <c r="E155" s="168" t="s">
        <v>709</v>
      </c>
      <c r="F155" s="247" t="s">
        <v>710</v>
      </c>
      <c r="G155" s="247"/>
      <c r="H155" s="247"/>
      <c r="I155" s="247"/>
      <c r="J155" s="169" t="s">
        <v>164</v>
      </c>
      <c r="K155" s="170">
        <v>24</v>
      </c>
      <c r="L155" s="245">
        <v>0</v>
      </c>
      <c r="M155" s="248"/>
      <c r="N155" s="246">
        <f t="shared" si="15"/>
        <v>0</v>
      </c>
      <c r="O155" s="246"/>
      <c r="P155" s="246"/>
      <c r="Q155" s="246"/>
      <c r="R155" s="36"/>
      <c r="T155" s="172" t="s">
        <v>20</v>
      </c>
      <c r="U155" s="43" t="s">
        <v>44</v>
      </c>
      <c r="V155" s="35"/>
      <c r="W155" s="173">
        <f t="shared" si="16"/>
        <v>0</v>
      </c>
      <c r="X155" s="173">
        <v>0</v>
      </c>
      <c r="Y155" s="173">
        <f t="shared" si="17"/>
        <v>0</v>
      </c>
      <c r="Z155" s="173">
        <v>0</v>
      </c>
      <c r="AA155" s="174">
        <f t="shared" si="18"/>
        <v>0</v>
      </c>
      <c r="AR155" s="17" t="s">
        <v>221</v>
      </c>
      <c r="AT155" s="17" t="s">
        <v>161</v>
      </c>
      <c r="AU155" s="17" t="s">
        <v>86</v>
      </c>
      <c r="AY155" s="17" t="s">
        <v>160</v>
      </c>
      <c r="BE155" s="109">
        <f t="shared" si="19"/>
        <v>0</v>
      </c>
      <c r="BF155" s="109">
        <f t="shared" si="20"/>
        <v>0</v>
      </c>
      <c r="BG155" s="109">
        <f t="shared" si="21"/>
        <v>0</v>
      </c>
      <c r="BH155" s="109">
        <f t="shared" si="22"/>
        <v>0</v>
      </c>
      <c r="BI155" s="109">
        <f t="shared" si="23"/>
        <v>0</v>
      </c>
      <c r="BJ155" s="17" t="s">
        <v>86</v>
      </c>
      <c r="BK155" s="175">
        <f t="shared" si="24"/>
        <v>0</v>
      </c>
      <c r="BL155" s="17" t="s">
        <v>221</v>
      </c>
      <c r="BM155" s="17" t="s">
        <v>711</v>
      </c>
    </row>
    <row r="156" spans="2:65" s="1" customFormat="1" ht="22.5" customHeight="1">
      <c r="B156" s="34"/>
      <c r="C156" s="176" t="s">
        <v>252</v>
      </c>
      <c r="D156" s="176" t="s">
        <v>189</v>
      </c>
      <c r="E156" s="177" t="s">
        <v>712</v>
      </c>
      <c r="F156" s="249" t="s">
        <v>713</v>
      </c>
      <c r="G156" s="249"/>
      <c r="H156" s="249"/>
      <c r="I156" s="249"/>
      <c r="J156" s="178" t="s">
        <v>164</v>
      </c>
      <c r="K156" s="179">
        <v>24</v>
      </c>
      <c r="L156" s="250">
        <v>0</v>
      </c>
      <c r="M156" s="251"/>
      <c r="N156" s="252">
        <f t="shared" si="15"/>
        <v>0</v>
      </c>
      <c r="O156" s="246"/>
      <c r="P156" s="246"/>
      <c r="Q156" s="246"/>
      <c r="R156" s="36"/>
      <c r="T156" s="172" t="s">
        <v>20</v>
      </c>
      <c r="U156" s="43" t="s">
        <v>44</v>
      </c>
      <c r="V156" s="35"/>
      <c r="W156" s="173">
        <f t="shared" si="16"/>
        <v>0</v>
      </c>
      <c r="X156" s="173">
        <v>0</v>
      </c>
      <c r="Y156" s="173">
        <f t="shared" si="17"/>
        <v>0</v>
      </c>
      <c r="Z156" s="173">
        <v>0</v>
      </c>
      <c r="AA156" s="174">
        <f t="shared" si="18"/>
        <v>0</v>
      </c>
      <c r="AR156" s="17" t="s">
        <v>285</v>
      </c>
      <c r="AT156" s="17" t="s">
        <v>189</v>
      </c>
      <c r="AU156" s="17" t="s">
        <v>86</v>
      </c>
      <c r="AY156" s="17" t="s">
        <v>160</v>
      </c>
      <c r="BE156" s="109">
        <f t="shared" si="19"/>
        <v>0</v>
      </c>
      <c r="BF156" s="109">
        <f t="shared" si="20"/>
        <v>0</v>
      </c>
      <c r="BG156" s="109">
        <f t="shared" si="21"/>
        <v>0</v>
      </c>
      <c r="BH156" s="109">
        <f t="shared" si="22"/>
        <v>0</v>
      </c>
      <c r="BI156" s="109">
        <f t="shared" si="23"/>
        <v>0</v>
      </c>
      <c r="BJ156" s="17" t="s">
        <v>86</v>
      </c>
      <c r="BK156" s="175">
        <f t="shared" si="24"/>
        <v>0</v>
      </c>
      <c r="BL156" s="17" t="s">
        <v>221</v>
      </c>
      <c r="BM156" s="17" t="s">
        <v>714</v>
      </c>
    </row>
    <row r="157" spans="2:65" s="1" customFormat="1" ht="44.25" customHeight="1">
      <c r="B157" s="34"/>
      <c r="C157" s="167" t="s">
        <v>256</v>
      </c>
      <c r="D157" s="167" t="s">
        <v>161</v>
      </c>
      <c r="E157" s="168" t="s">
        <v>715</v>
      </c>
      <c r="F157" s="247" t="s">
        <v>716</v>
      </c>
      <c r="G157" s="247"/>
      <c r="H157" s="247"/>
      <c r="I157" s="247"/>
      <c r="J157" s="169" t="s">
        <v>164</v>
      </c>
      <c r="K157" s="170">
        <v>8</v>
      </c>
      <c r="L157" s="245">
        <v>0</v>
      </c>
      <c r="M157" s="248"/>
      <c r="N157" s="246">
        <f t="shared" si="15"/>
        <v>0</v>
      </c>
      <c r="O157" s="246"/>
      <c r="P157" s="246"/>
      <c r="Q157" s="246"/>
      <c r="R157" s="36"/>
      <c r="T157" s="172" t="s">
        <v>20</v>
      </c>
      <c r="U157" s="43" t="s">
        <v>44</v>
      </c>
      <c r="V157" s="35"/>
      <c r="W157" s="173">
        <f t="shared" si="16"/>
        <v>0</v>
      </c>
      <c r="X157" s="173">
        <v>0</v>
      </c>
      <c r="Y157" s="173">
        <f t="shared" si="17"/>
        <v>0</v>
      </c>
      <c r="Z157" s="173">
        <v>0</v>
      </c>
      <c r="AA157" s="174">
        <f t="shared" si="18"/>
        <v>0</v>
      </c>
      <c r="AR157" s="17" t="s">
        <v>221</v>
      </c>
      <c r="AT157" s="17" t="s">
        <v>161</v>
      </c>
      <c r="AU157" s="17" t="s">
        <v>86</v>
      </c>
      <c r="AY157" s="17" t="s">
        <v>160</v>
      </c>
      <c r="BE157" s="109">
        <f t="shared" si="19"/>
        <v>0</v>
      </c>
      <c r="BF157" s="109">
        <f t="shared" si="20"/>
        <v>0</v>
      </c>
      <c r="BG157" s="109">
        <f t="shared" si="21"/>
        <v>0</v>
      </c>
      <c r="BH157" s="109">
        <f t="shared" si="22"/>
        <v>0</v>
      </c>
      <c r="BI157" s="109">
        <f t="shared" si="23"/>
        <v>0</v>
      </c>
      <c r="BJ157" s="17" t="s">
        <v>86</v>
      </c>
      <c r="BK157" s="175">
        <f t="shared" si="24"/>
        <v>0</v>
      </c>
      <c r="BL157" s="17" t="s">
        <v>221</v>
      </c>
      <c r="BM157" s="17" t="s">
        <v>717</v>
      </c>
    </row>
    <row r="158" spans="2:65" s="1" customFormat="1" ht="22.5" customHeight="1">
      <c r="B158" s="34"/>
      <c r="C158" s="176" t="s">
        <v>260</v>
      </c>
      <c r="D158" s="176" t="s">
        <v>189</v>
      </c>
      <c r="E158" s="177" t="s">
        <v>718</v>
      </c>
      <c r="F158" s="249" t="s">
        <v>719</v>
      </c>
      <c r="G158" s="249"/>
      <c r="H158" s="249"/>
      <c r="I158" s="249"/>
      <c r="J158" s="178" t="s">
        <v>164</v>
      </c>
      <c r="K158" s="179">
        <v>8</v>
      </c>
      <c r="L158" s="250">
        <v>0</v>
      </c>
      <c r="M158" s="251"/>
      <c r="N158" s="252">
        <f t="shared" si="15"/>
        <v>0</v>
      </c>
      <c r="O158" s="246"/>
      <c r="P158" s="246"/>
      <c r="Q158" s="246"/>
      <c r="R158" s="36"/>
      <c r="T158" s="172" t="s">
        <v>20</v>
      </c>
      <c r="U158" s="43" t="s">
        <v>44</v>
      </c>
      <c r="V158" s="35"/>
      <c r="W158" s="173">
        <f t="shared" si="16"/>
        <v>0</v>
      </c>
      <c r="X158" s="173">
        <v>0</v>
      </c>
      <c r="Y158" s="173">
        <f t="shared" si="17"/>
        <v>0</v>
      </c>
      <c r="Z158" s="173">
        <v>0</v>
      </c>
      <c r="AA158" s="174">
        <f t="shared" si="18"/>
        <v>0</v>
      </c>
      <c r="AR158" s="17" t="s">
        <v>285</v>
      </c>
      <c r="AT158" s="17" t="s">
        <v>189</v>
      </c>
      <c r="AU158" s="17" t="s">
        <v>86</v>
      </c>
      <c r="AY158" s="17" t="s">
        <v>160</v>
      </c>
      <c r="BE158" s="109">
        <f t="shared" si="19"/>
        <v>0</v>
      </c>
      <c r="BF158" s="109">
        <f t="shared" si="20"/>
        <v>0</v>
      </c>
      <c r="BG158" s="109">
        <f t="shared" si="21"/>
        <v>0</v>
      </c>
      <c r="BH158" s="109">
        <f t="shared" si="22"/>
        <v>0</v>
      </c>
      <c r="BI158" s="109">
        <f t="shared" si="23"/>
        <v>0</v>
      </c>
      <c r="BJ158" s="17" t="s">
        <v>86</v>
      </c>
      <c r="BK158" s="175">
        <f t="shared" si="24"/>
        <v>0</v>
      </c>
      <c r="BL158" s="17" t="s">
        <v>221</v>
      </c>
      <c r="BM158" s="17" t="s">
        <v>720</v>
      </c>
    </row>
    <row r="159" spans="2:65" s="1" customFormat="1" ht="31.5" customHeight="1">
      <c r="B159" s="34"/>
      <c r="C159" s="167" t="s">
        <v>264</v>
      </c>
      <c r="D159" s="167" t="s">
        <v>161</v>
      </c>
      <c r="E159" s="168" t="s">
        <v>721</v>
      </c>
      <c r="F159" s="247" t="s">
        <v>722</v>
      </c>
      <c r="G159" s="247"/>
      <c r="H159" s="247"/>
      <c r="I159" s="247"/>
      <c r="J159" s="169" t="s">
        <v>175</v>
      </c>
      <c r="K159" s="170">
        <v>67</v>
      </c>
      <c r="L159" s="245">
        <v>0</v>
      </c>
      <c r="M159" s="248"/>
      <c r="N159" s="246">
        <f t="shared" si="15"/>
        <v>0</v>
      </c>
      <c r="O159" s="246"/>
      <c r="P159" s="246"/>
      <c r="Q159" s="246"/>
      <c r="R159" s="36"/>
      <c r="T159" s="172" t="s">
        <v>20</v>
      </c>
      <c r="U159" s="43" t="s">
        <v>44</v>
      </c>
      <c r="V159" s="35"/>
      <c r="W159" s="173">
        <f t="shared" si="16"/>
        <v>0</v>
      </c>
      <c r="X159" s="173">
        <v>0</v>
      </c>
      <c r="Y159" s="173">
        <f t="shared" si="17"/>
        <v>0</v>
      </c>
      <c r="Z159" s="173">
        <v>0</v>
      </c>
      <c r="AA159" s="174">
        <f t="shared" si="18"/>
        <v>0</v>
      </c>
      <c r="AR159" s="17" t="s">
        <v>221</v>
      </c>
      <c r="AT159" s="17" t="s">
        <v>161</v>
      </c>
      <c r="AU159" s="17" t="s">
        <v>86</v>
      </c>
      <c r="AY159" s="17" t="s">
        <v>160</v>
      </c>
      <c r="BE159" s="109">
        <f t="shared" si="19"/>
        <v>0</v>
      </c>
      <c r="BF159" s="109">
        <f t="shared" si="20"/>
        <v>0</v>
      </c>
      <c r="BG159" s="109">
        <f t="shared" si="21"/>
        <v>0</v>
      </c>
      <c r="BH159" s="109">
        <f t="shared" si="22"/>
        <v>0</v>
      </c>
      <c r="BI159" s="109">
        <f t="shared" si="23"/>
        <v>0</v>
      </c>
      <c r="BJ159" s="17" t="s">
        <v>86</v>
      </c>
      <c r="BK159" s="175">
        <f t="shared" si="24"/>
        <v>0</v>
      </c>
      <c r="BL159" s="17" t="s">
        <v>221</v>
      </c>
      <c r="BM159" s="17" t="s">
        <v>723</v>
      </c>
    </row>
    <row r="160" spans="2:65" s="1" customFormat="1" ht="31.5" customHeight="1">
      <c r="B160" s="34"/>
      <c r="C160" s="167" t="s">
        <v>268</v>
      </c>
      <c r="D160" s="167" t="s">
        <v>161</v>
      </c>
      <c r="E160" s="168" t="s">
        <v>724</v>
      </c>
      <c r="F160" s="247" t="s">
        <v>725</v>
      </c>
      <c r="G160" s="247"/>
      <c r="H160" s="247"/>
      <c r="I160" s="247"/>
      <c r="J160" s="169" t="s">
        <v>175</v>
      </c>
      <c r="K160" s="170">
        <v>67</v>
      </c>
      <c r="L160" s="245">
        <v>0</v>
      </c>
      <c r="M160" s="248"/>
      <c r="N160" s="246">
        <f t="shared" si="15"/>
        <v>0</v>
      </c>
      <c r="O160" s="246"/>
      <c r="P160" s="246"/>
      <c r="Q160" s="246"/>
      <c r="R160" s="36"/>
      <c r="T160" s="172" t="s">
        <v>20</v>
      </c>
      <c r="U160" s="43" t="s">
        <v>44</v>
      </c>
      <c r="V160" s="35"/>
      <c r="W160" s="173">
        <f t="shared" si="16"/>
        <v>0</v>
      </c>
      <c r="X160" s="173">
        <v>0</v>
      </c>
      <c r="Y160" s="173">
        <f t="shared" si="17"/>
        <v>0</v>
      </c>
      <c r="Z160" s="173">
        <v>0</v>
      </c>
      <c r="AA160" s="174">
        <f t="shared" si="18"/>
        <v>0</v>
      </c>
      <c r="AR160" s="17" t="s">
        <v>221</v>
      </c>
      <c r="AT160" s="17" t="s">
        <v>161</v>
      </c>
      <c r="AU160" s="17" t="s">
        <v>86</v>
      </c>
      <c r="AY160" s="17" t="s">
        <v>160</v>
      </c>
      <c r="BE160" s="109">
        <f t="shared" si="19"/>
        <v>0</v>
      </c>
      <c r="BF160" s="109">
        <f t="shared" si="20"/>
        <v>0</v>
      </c>
      <c r="BG160" s="109">
        <f t="shared" si="21"/>
        <v>0</v>
      </c>
      <c r="BH160" s="109">
        <f t="shared" si="22"/>
        <v>0</v>
      </c>
      <c r="BI160" s="109">
        <f t="shared" si="23"/>
        <v>0</v>
      </c>
      <c r="BJ160" s="17" t="s">
        <v>86</v>
      </c>
      <c r="BK160" s="175">
        <f t="shared" si="24"/>
        <v>0</v>
      </c>
      <c r="BL160" s="17" t="s">
        <v>221</v>
      </c>
      <c r="BM160" s="17" t="s">
        <v>726</v>
      </c>
    </row>
    <row r="161" spans="2:65" s="1" customFormat="1" ht="31.5" customHeight="1">
      <c r="B161" s="34"/>
      <c r="C161" s="167" t="s">
        <v>272</v>
      </c>
      <c r="D161" s="167" t="s">
        <v>161</v>
      </c>
      <c r="E161" s="168" t="s">
        <v>727</v>
      </c>
      <c r="F161" s="247" t="s">
        <v>728</v>
      </c>
      <c r="G161" s="247"/>
      <c r="H161" s="247"/>
      <c r="I161" s="247"/>
      <c r="J161" s="169" t="s">
        <v>279</v>
      </c>
      <c r="K161" s="170">
        <v>0.106</v>
      </c>
      <c r="L161" s="245">
        <v>0</v>
      </c>
      <c r="M161" s="248"/>
      <c r="N161" s="246">
        <f t="shared" si="15"/>
        <v>0</v>
      </c>
      <c r="O161" s="246"/>
      <c r="P161" s="246"/>
      <c r="Q161" s="246"/>
      <c r="R161" s="36"/>
      <c r="T161" s="172" t="s">
        <v>20</v>
      </c>
      <c r="U161" s="43" t="s">
        <v>44</v>
      </c>
      <c r="V161" s="35"/>
      <c r="W161" s="173">
        <f t="shared" si="16"/>
        <v>0</v>
      </c>
      <c r="X161" s="173">
        <v>0</v>
      </c>
      <c r="Y161" s="173">
        <f t="shared" si="17"/>
        <v>0</v>
      </c>
      <c r="Z161" s="173">
        <v>0</v>
      </c>
      <c r="AA161" s="174">
        <f t="shared" si="18"/>
        <v>0</v>
      </c>
      <c r="AR161" s="17" t="s">
        <v>221</v>
      </c>
      <c r="AT161" s="17" t="s">
        <v>161</v>
      </c>
      <c r="AU161" s="17" t="s">
        <v>86</v>
      </c>
      <c r="AY161" s="17" t="s">
        <v>160</v>
      </c>
      <c r="BE161" s="109">
        <f t="shared" si="19"/>
        <v>0</v>
      </c>
      <c r="BF161" s="109">
        <f t="shared" si="20"/>
        <v>0</v>
      </c>
      <c r="BG161" s="109">
        <f t="shared" si="21"/>
        <v>0</v>
      </c>
      <c r="BH161" s="109">
        <f t="shared" si="22"/>
        <v>0</v>
      </c>
      <c r="BI161" s="109">
        <f t="shared" si="23"/>
        <v>0</v>
      </c>
      <c r="BJ161" s="17" t="s">
        <v>86</v>
      </c>
      <c r="BK161" s="175">
        <f t="shared" si="24"/>
        <v>0</v>
      </c>
      <c r="BL161" s="17" t="s">
        <v>221</v>
      </c>
      <c r="BM161" s="17" t="s">
        <v>729</v>
      </c>
    </row>
    <row r="162" spans="2:65" s="9" customFormat="1" ht="29.85" customHeight="1">
      <c r="B162" s="156"/>
      <c r="C162" s="157"/>
      <c r="D162" s="166" t="s">
        <v>641</v>
      </c>
      <c r="E162" s="166"/>
      <c r="F162" s="166"/>
      <c r="G162" s="166"/>
      <c r="H162" s="166"/>
      <c r="I162" s="166"/>
      <c r="J162" s="166"/>
      <c r="K162" s="166"/>
      <c r="L162" s="166"/>
      <c r="M162" s="166"/>
      <c r="N162" s="231">
        <f>BK162</f>
        <v>0</v>
      </c>
      <c r="O162" s="232"/>
      <c r="P162" s="232"/>
      <c r="Q162" s="232"/>
      <c r="R162" s="159"/>
      <c r="T162" s="160"/>
      <c r="U162" s="157"/>
      <c r="V162" s="157"/>
      <c r="W162" s="161">
        <f>SUM(W163:W176)</f>
        <v>0</v>
      </c>
      <c r="X162" s="157"/>
      <c r="Y162" s="161">
        <f>SUM(Y163:Y176)</f>
        <v>0</v>
      </c>
      <c r="Z162" s="157"/>
      <c r="AA162" s="162">
        <f>SUM(AA163:AA176)</f>
        <v>0</v>
      </c>
      <c r="AR162" s="163" t="s">
        <v>86</v>
      </c>
      <c r="AT162" s="164" t="s">
        <v>76</v>
      </c>
      <c r="AU162" s="164" t="s">
        <v>83</v>
      </c>
      <c r="AY162" s="163" t="s">
        <v>160</v>
      </c>
      <c r="BK162" s="165">
        <f>SUM(BK163:BK176)</f>
        <v>0</v>
      </c>
    </row>
    <row r="163" spans="2:65" s="1" customFormat="1" ht="22.5" customHeight="1">
      <c r="B163" s="34"/>
      <c r="C163" s="167" t="s">
        <v>276</v>
      </c>
      <c r="D163" s="167" t="s">
        <v>161</v>
      </c>
      <c r="E163" s="168" t="s">
        <v>730</v>
      </c>
      <c r="F163" s="247" t="s">
        <v>731</v>
      </c>
      <c r="G163" s="247"/>
      <c r="H163" s="247"/>
      <c r="I163" s="247"/>
      <c r="J163" s="169" t="s">
        <v>732</v>
      </c>
      <c r="K163" s="170">
        <v>12</v>
      </c>
      <c r="L163" s="245">
        <v>0</v>
      </c>
      <c r="M163" s="248"/>
      <c r="N163" s="246">
        <f t="shared" ref="N163:N176" si="25">ROUND(L163*K163,3)</f>
        <v>0</v>
      </c>
      <c r="O163" s="246"/>
      <c r="P163" s="246"/>
      <c r="Q163" s="246"/>
      <c r="R163" s="36"/>
      <c r="T163" s="172" t="s">
        <v>20</v>
      </c>
      <c r="U163" s="43" t="s">
        <v>44</v>
      </c>
      <c r="V163" s="35"/>
      <c r="W163" s="173">
        <f t="shared" ref="W163:W176" si="26">V163*K163</f>
        <v>0</v>
      </c>
      <c r="X163" s="173">
        <v>0</v>
      </c>
      <c r="Y163" s="173">
        <f t="shared" ref="Y163:Y176" si="27">X163*K163</f>
        <v>0</v>
      </c>
      <c r="Z163" s="173">
        <v>0</v>
      </c>
      <c r="AA163" s="174">
        <f t="shared" ref="AA163:AA176" si="28">Z163*K163</f>
        <v>0</v>
      </c>
      <c r="AR163" s="17" t="s">
        <v>221</v>
      </c>
      <c r="AT163" s="17" t="s">
        <v>161</v>
      </c>
      <c r="AU163" s="17" t="s">
        <v>86</v>
      </c>
      <c r="AY163" s="17" t="s">
        <v>160</v>
      </c>
      <c r="BE163" s="109">
        <f t="shared" ref="BE163:BE176" si="29">IF(U163="základná",N163,0)</f>
        <v>0</v>
      </c>
      <c r="BF163" s="109">
        <f t="shared" ref="BF163:BF176" si="30">IF(U163="znížená",N163,0)</f>
        <v>0</v>
      </c>
      <c r="BG163" s="109">
        <f t="shared" ref="BG163:BG176" si="31">IF(U163="zákl. prenesená",N163,0)</f>
        <v>0</v>
      </c>
      <c r="BH163" s="109">
        <f t="shared" ref="BH163:BH176" si="32">IF(U163="zníž. prenesená",N163,0)</f>
        <v>0</v>
      </c>
      <c r="BI163" s="109">
        <f t="shared" ref="BI163:BI176" si="33">IF(U163="nulová",N163,0)</f>
        <v>0</v>
      </c>
      <c r="BJ163" s="17" t="s">
        <v>86</v>
      </c>
      <c r="BK163" s="175">
        <f t="shared" ref="BK163:BK176" si="34">ROUND(L163*K163,3)</f>
        <v>0</v>
      </c>
      <c r="BL163" s="17" t="s">
        <v>221</v>
      </c>
      <c r="BM163" s="17" t="s">
        <v>733</v>
      </c>
    </row>
    <row r="164" spans="2:65" s="1" customFormat="1" ht="31.5" customHeight="1">
      <c r="B164" s="34"/>
      <c r="C164" s="167" t="s">
        <v>281</v>
      </c>
      <c r="D164" s="167" t="s">
        <v>161</v>
      </c>
      <c r="E164" s="168" t="s">
        <v>734</v>
      </c>
      <c r="F164" s="247" t="s">
        <v>735</v>
      </c>
      <c r="G164" s="247"/>
      <c r="H164" s="247"/>
      <c r="I164" s="247"/>
      <c r="J164" s="169" t="s">
        <v>732</v>
      </c>
      <c r="K164" s="170">
        <v>12</v>
      </c>
      <c r="L164" s="245">
        <v>0</v>
      </c>
      <c r="M164" s="248"/>
      <c r="N164" s="246">
        <f t="shared" si="25"/>
        <v>0</v>
      </c>
      <c r="O164" s="246"/>
      <c r="P164" s="246"/>
      <c r="Q164" s="246"/>
      <c r="R164" s="36"/>
      <c r="T164" s="172" t="s">
        <v>20</v>
      </c>
      <c r="U164" s="43" t="s">
        <v>44</v>
      </c>
      <c r="V164" s="35"/>
      <c r="W164" s="173">
        <f t="shared" si="26"/>
        <v>0</v>
      </c>
      <c r="X164" s="173">
        <v>0</v>
      </c>
      <c r="Y164" s="173">
        <f t="shared" si="27"/>
        <v>0</v>
      </c>
      <c r="Z164" s="173">
        <v>0</v>
      </c>
      <c r="AA164" s="174">
        <f t="shared" si="28"/>
        <v>0</v>
      </c>
      <c r="AR164" s="17" t="s">
        <v>221</v>
      </c>
      <c r="AT164" s="17" t="s">
        <v>161</v>
      </c>
      <c r="AU164" s="17" t="s">
        <v>86</v>
      </c>
      <c r="AY164" s="17" t="s">
        <v>160</v>
      </c>
      <c r="BE164" s="109">
        <f t="shared" si="29"/>
        <v>0</v>
      </c>
      <c r="BF164" s="109">
        <f t="shared" si="30"/>
        <v>0</v>
      </c>
      <c r="BG164" s="109">
        <f t="shared" si="31"/>
        <v>0</v>
      </c>
      <c r="BH164" s="109">
        <f t="shared" si="32"/>
        <v>0</v>
      </c>
      <c r="BI164" s="109">
        <f t="shared" si="33"/>
        <v>0</v>
      </c>
      <c r="BJ164" s="17" t="s">
        <v>86</v>
      </c>
      <c r="BK164" s="175">
        <f t="shared" si="34"/>
        <v>0</v>
      </c>
      <c r="BL164" s="17" t="s">
        <v>221</v>
      </c>
      <c r="BM164" s="17" t="s">
        <v>736</v>
      </c>
    </row>
    <row r="165" spans="2:65" s="1" customFormat="1" ht="57" customHeight="1">
      <c r="B165" s="34"/>
      <c r="C165" s="176" t="s">
        <v>285</v>
      </c>
      <c r="D165" s="176" t="s">
        <v>189</v>
      </c>
      <c r="E165" s="177" t="s">
        <v>737</v>
      </c>
      <c r="F165" s="249" t="s">
        <v>738</v>
      </c>
      <c r="G165" s="249"/>
      <c r="H165" s="249"/>
      <c r="I165" s="249"/>
      <c r="J165" s="178" t="s">
        <v>164</v>
      </c>
      <c r="K165" s="179">
        <v>1</v>
      </c>
      <c r="L165" s="250">
        <v>0</v>
      </c>
      <c r="M165" s="251"/>
      <c r="N165" s="252">
        <f t="shared" si="25"/>
        <v>0</v>
      </c>
      <c r="O165" s="246"/>
      <c r="P165" s="246"/>
      <c r="Q165" s="246"/>
      <c r="R165" s="36"/>
      <c r="T165" s="172" t="s">
        <v>20</v>
      </c>
      <c r="U165" s="43" t="s">
        <v>44</v>
      </c>
      <c r="V165" s="35"/>
      <c r="W165" s="173">
        <f t="shared" si="26"/>
        <v>0</v>
      </c>
      <c r="X165" s="173">
        <v>0</v>
      </c>
      <c r="Y165" s="173">
        <f t="shared" si="27"/>
        <v>0</v>
      </c>
      <c r="Z165" s="173">
        <v>0</v>
      </c>
      <c r="AA165" s="174">
        <f t="shared" si="28"/>
        <v>0</v>
      </c>
      <c r="AR165" s="17" t="s">
        <v>285</v>
      </c>
      <c r="AT165" s="17" t="s">
        <v>189</v>
      </c>
      <c r="AU165" s="17" t="s">
        <v>86</v>
      </c>
      <c r="AY165" s="17" t="s">
        <v>160</v>
      </c>
      <c r="BE165" s="109">
        <f t="shared" si="29"/>
        <v>0</v>
      </c>
      <c r="BF165" s="109">
        <f t="shared" si="30"/>
        <v>0</v>
      </c>
      <c r="BG165" s="109">
        <f t="shared" si="31"/>
        <v>0</v>
      </c>
      <c r="BH165" s="109">
        <f t="shared" si="32"/>
        <v>0</v>
      </c>
      <c r="BI165" s="109">
        <f t="shared" si="33"/>
        <v>0</v>
      </c>
      <c r="BJ165" s="17" t="s">
        <v>86</v>
      </c>
      <c r="BK165" s="175">
        <f t="shared" si="34"/>
        <v>0</v>
      </c>
      <c r="BL165" s="17" t="s">
        <v>221</v>
      </c>
      <c r="BM165" s="17" t="s">
        <v>739</v>
      </c>
    </row>
    <row r="166" spans="2:65" s="1" customFormat="1" ht="69.75" customHeight="1">
      <c r="B166" s="34"/>
      <c r="C166" s="176" t="s">
        <v>289</v>
      </c>
      <c r="D166" s="176" t="s">
        <v>189</v>
      </c>
      <c r="E166" s="177" t="s">
        <v>740</v>
      </c>
      <c r="F166" s="249" t="s">
        <v>741</v>
      </c>
      <c r="G166" s="249"/>
      <c r="H166" s="249"/>
      <c r="I166" s="249"/>
      <c r="J166" s="178" t="s">
        <v>164</v>
      </c>
      <c r="K166" s="179">
        <v>11</v>
      </c>
      <c r="L166" s="250">
        <v>0</v>
      </c>
      <c r="M166" s="251"/>
      <c r="N166" s="252">
        <f t="shared" si="25"/>
        <v>0</v>
      </c>
      <c r="O166" s="246"/>
      <c r="P166" s="246"/>
      <c r="Q166" s="246"/>
      <c r="R166" s="36"/>
      <c r="T166" s="172" t="s">
        <v>20</v>
      </c>
      <c r="U166" s="43" t="s">
        <v>44</v>
      </c>
      <c r="V166" s="35"/>
      <c r="W166" s="173">
        <f t="shared" si="26"/>
        <v>0</v>
      </c>
      <c r="X166" s="173">
        <v>0</v>
      </c>
      <c r="Y166" s="173">
        <f t="shared" si="27"/>
        <v>0</v>
      </c>
      <c r="Z166" s="173">
        <v>0</v>
      </c>
      <c r="AA166" s="174">
        <f t="shared" si="28"/>
        <v>0</v>
      </c>
      <c r="AR166" s="17" t="s">
        <v>285</v>
      </c>
      <c r="AT166" s="17" t="s">
        <v>189</v>
      </c>
      <c r="AU166" s="17" t="s">
        <v>86</v>
      </c>
      <c r="AY166" s="17" t="s">
        <v>160</v>
      </c>
      <c r="BE166" s="109">
        <f t="shared" si="29"/>
        <v>0</v>
      </c>
      <c r="BF166" s="109">
        <f t="shared" si="30"/>
        <v>0</v>
      </c>
      <c r="BG166" s="109">
        <f t="shared" si="31"/>
        <v>0</v>
      </c>
      <c r="BH166" s="109">
        <f t="shared" si="32"/>
        <v>0</v>
      </c>
      <c r="BI166" s="109">
        <f t="shared" si="33"/>
        <v>0</v>
      </c>
      <c r="BJ166" s="17" t="s">
        <v>86</v>
      </c>
      <c r="BK166" s="175">
        <f t="shared" si="34"/>
        <v>0</v>
      </c>
      <c r="BL166" s="17" t="s">
        <v>221</v>
      </c>
      <c r="BM166" s="17" t="s">
        <v>742</v>
      </c>
    </row>
    <row r="167" spans="2:65" s="1" customFormat="1" ht="22.5" customHeight="1">
      <c r="B167" s="34"/>
      <c r="C167" s="176" t="s">
        <v>293</v>
      </c>
      <c r="D167" s="176" t="s">
        <v>189</v>
      </c>
      <c r="E167" s="177" t="s">
        <v>632</v>
      </c>
      <c r="F167" s="249" t="s">
        <v>20</v>
      </c>
      <c r="G167" s="249"/>
      <c r="H167" s="249"/>
      <c r="I167" s="249"/>
      <c r="J167" s="178" t="s">
        <v>164</v>
      </c>
      <c r="K167" s="179">
        <v>0</v>
      </c>
      <c r="L167" s="250">
        <v>0</v>
      </c>
      <c r="M167" s="251"/>
      <c r="N167" s="252">
        <f t="shared" si="25"/>
        <v>0</v>
      </c>
      <c r="O167" s="246"/>
      <c r="P167" s="246"/>
      <c r="Q167" s="246"/>
      <c r="R167" s="36"/>
      <c r="T167" s="172" t="s">
        <v>20</v>
      </c>
      <c r="U167" s="43" t="s">
        <v>44</v>
      </c>
      <c r="V167" s="35"/>
      <c r="W167" s="173">
        <f t="shared" si="26"/>
        <v>0</v>
      </c>
      <c r="X167" s="173">
        <v>0</v>
      </c>
      <c r="Y167" s="173">
        <f t="shared" si="27"/>
        <v>0</v>
      </c>
      <c r="Z167" s="173">
        <v>0</v>
      </c>
      <c r="AA167" s="174">
        <f t="shared" si="28"/>
        <v>0</v>
      </c>
      <c r="AR167" s="17" t="s">
        <v>285</v>
      </c>
      <c r="AT167" s="17" t="s">
        <v>189</v>
      </c>
      <c r="AU167" s="17" t="s">
        <v>86</v>
      </c>
      <c r="AY167" s="17" t="s">
        <v>160</v>
      </c>
      <c r="BE167" s="109">
        <f t="shared" si="29"/>
        <v>0</v>
      </c>
      <c r="BF167" s="109">
        <f t="shared" si="30"/>
        <v>0</v>
      </c>
      <c r="BG167" s="109">
        <f t="shared" si="31"/>
        <v>0</v>
      </c>
      <c r="BH167" s="109">
        <f t="shared" si="32"/>
        <v>0</v>
      </c>
      <c r="BI167" s="109">
        <f t="shared" si="33"/>
        <v>0</v>
      </c>
      <c r="BJ167" s="17" t="s">
        <v>86</v>
      </c>
      <c r="BK167" s="175">
        <f t="shared" si="34"/>
        <v>0</v>
      </c>
      <c r="BL167" s="17" t="s">
        <v>221</v>
      </c>
      <c r="BM167" s="17" t="s">
        <v>743</v>
      </c>
    </row>
    <row r="168" spans="2:65" s="1" customFormat="1" ht="22.5" customHeight="1">
      <c r="B168" s="34"/>
      <c r="C168" s="176" t="s">
        <v>297</v>
      </c>
      <c r="D168" s="176" t="s">
        <v>189</v>
      </c>
      <c r="E168" s="177" t="s">
        <v>632</v>
      </c>
      <c r="F168" s="249" t="s">
        <v>20</v>
      </c>
      <c r="G168" s="249"/>
      <c r="H168" s="249"/>
      <c r="I168" s="249"/>
      <c r="J168" s="178" t="s">
        <v>164</v>
      </c>
      <c r="K168" s="179">
        <v>0</v>
      </c>
      <c r="L168" s="250">
        <v>0</v>
      </c>
      <c r="M168" s="251"/>
      <c r="N168" s="252">
        <f t="shared" si="25"/>
        <v>0</v>
      </c>
      <c r="O168" s="246"/>
      <c r="P168" s="246"/>
      <c r="Q168" s="246"/>
      <c r="R168" s="36"/>
      <c r="T168" s="172" t="s">
        <v>20</v>
      </c>
      <c r="U168" s="43" t="s">
        <v>44</v>
      </c>
      <c r="V168" s="35"/>
      <c r="W168" s="173">
        <f t="shared" si="26"/>
        <v>0</v>
      </c>
      <c r="X168" s="173">
        <v>0</v>
      </c>
      <c r="Y168" s="173">
        <f t="shared" si="27"/>
        <v>0</v>
      </c>
      <c r="Z168" s="173">
        <v>0</v>
      </c>
      <c r="AA168" s="174">
        <f t="shared" si="28"/>
        <v>0</v>
      </c>
      <c r="AR168" s="17" t="s">
        <v>285</v>
      </c>
      <c r="AT168" s="17" t="s">
        <v>189</v>
      </c>
      <c r="AU168" s="17" t="s">
        <v>86</v>
      </c>
      <c r="AY168" s="17" t="s">
        <v>160</v>
      </c>
      <c r="BE168" s="109">
        <f t="shared" si="29"/>
        <v>0</v>
      </c>
      <c r="BF168" s="109">
        <f t="shared" si="30"/>
        <v>0</v>
      </c>
      <c r="BG168" s="109">
        <f t="shared" si="31"/>
        <v>0</v>
      </c>
      <c r="BH168" s="109">
        <f t="shared" si="32"/>
        <v>0</v>
      </c>
      <c r="BI168" s="109">
        <f t="shared" si="33"/>
        <v>0</v>
      </c>
      <c r="BJ168" s="17" t="s">
        <v>86</v>
      </c>
      <c r="BK168" s="175">
        <f t="shared" si="34"/>
        <v>0</v>
      </c>
      <c r="BL168" s="17" t="s">
        <v>221</v>
      </c>
      <c r="BM168" s="17" t="s">
        <v>744</v>
      </c>
    </row>
    <row r="169" spans="2:65" s="1" customFormat="1" ht="22.5" customHeight="1">
      <c r="B169" s="34"/>
      <c r="C169" s="176" t="s">
        <v>301</v>
      </c>
      <c r="D169" s="176" t="s">
        <v>189</v>
      </c>
      <c r="E169" s="177" t="s">
        <v>745</v>
      </c>
      <c r="F169" s="249" t="s">
        <v>20</v>
      </c>
      <c r="G169" s="249"/>
      <c r="H169" s="249"/>
      <c r="I169" s="249"/>
      <c r="J169" s="178" t="s">
        <v>164</v>
      </c>
      <c r="K169" s="179">
        <v>0</v>
      </c>
      <c r="L169" s="250">
        <v>0</v>
      </c>
      <c r="M169" s="251"/>
      <c r="N169" s="252">
        <f t="shared" si="25"/>
        <v>0</v>
      </c>
      <c r="O169" s="246"/>
      <c r="P169" s="246"/>
      <c r="Q169" s="246"/>
      <c r="R169" s="36"/>
      <c r="T169" s="172" t="s">
        <v>20</v>
      </c>
      <c r="U169" s="43" t="s">
        <v>44</v>
      </c>
      <c r="V169" s="35"/>
      <c r="W169" s="173">
        <f t="shared" si="26"/>
        <v>0</v>
      </c>
      <c r="X169" s="173">
        <v>0</v>
      </c>
      <c r="Y169" s="173">
        <f t="shared" si="27"/>
        <v>0</v>
      </c>
      <c r="Z169" s="173">
        <v>0</v>
      </c>
      <c r="AA169" s="174">
        <f t="shared" si="28"/>
        <v>0</v>
      </c>
      <c r="AR169" s="17" t="s">
        <v>285</v>
      </c>
      <c r="AT169" s="17" t="s">
        <v>189</v>
      </c>
      <c r="AU169" s="17" t="s">
        <v>86</v>
      </c>
      <c r="AY169" s="17" t="s">
        <v>160</v>
      </c>
      <c r="BE169" s="109">
        <f t="shared" si="29"/>
        <v>0</v>
      </c>
      <c r="BF169" s="109">
        <f t="shared" si="30"/>
        <v>0</v>
      </c>
      <c r="BG169" s="109">
        <f t="shared" si="31"/>
        <v>0</v>
      </c>
      <c r="BH169" s="109">
        <f t="shared" si="32"/>
        <v>0</v>
      </c>
      <c r="BI169" s="109">
        <f t="shared" si="33"/>
        <v>0</v>
      </c>
      <c r="BJ169" s="17" t="s">
        <v>86</v>
      </c>
      <c r="BK169" s="175">
        <f t="shared" si="34"/>
        <v>0</v>
      </c>
      <c r="BL169" s="17" t="s">
        <v>221</v>
      </c>
      <c r="BM169" s="17" t="s">
        <v>746</v>
      </c>
    </row>
    <row r="170" spans="2:65" s="1" customFormat="1" ht="22.5" customHeight="1">
      <c r="B170" s="34"/>
      <c r="C170" s="167" t="s">
        <v>305</v>
      </c>
      <c r="D170" s="167" t="s">
        <v>161</v>
      </c>
      <c r="E170" s="168" t="s">
        <v>747</v>
      </c>
      <c r="F170" s="247" t="s">
        <v>748</v>
      </c>
      <c r="G170" s="247"/>
      <c r="H170" s="247"/>
      <c r="I170" s="247"/>
      <c r="J170" s="169" t="s">
        <v>732</v>
      </c>
      <c r="K170" s="170">
        <v>11</v>
      </c>
      <c r="L170" s="245">
        <v>0</v>
      </c>
      <c r="M170" s="248"/>
      <c r="N170" s="246">
        <f t="shared" si="25"/>
        <v>0</v>
      </c>
      <c r="O170" s="246"/>
      <c r="P170" s="246"/>
      <c r="Q170" s="246"/>
      <c r="R170" s="36"/>
      <c r="T170" s="172" t="s">
        <v>20</v>
      </c>
      <c r="U170" s="43" t="s">
        <v>44</v>
      </c>
      <c r="V170" s="35"/>
      <c r="W170" s="173">
        <f t="shared" si="26"/>
        <v>0</v>
      </c>
      <c r="X170" s="173">
        <v>0</v>
      </c>
      <c r="Y170" s="173">
        <f t="shared" si="27"/>
        <v>0</v>
      </c>
      <c r="Z170" s="173">
        <v>0</v>
      </c>
      <c r="AA170" s="174">
        <f t="shared" si="28"/>
        <v>0</v>
      </c>
      <c r="AR170" s="17" t="s">
        <v>221</v>
      </c>
      <c r="AT170" s="17" t="s">
        <v>161</v>
      </c>
      <c r="AU170" s="17" t="s">
        <v>86</v>
      </c>
      <c r="AY170" s="17" t="s">
        <v>160</v>
      </c>
      <c r="BE170" s="109">
        <f t="shared" si="29"/>
        <v>0</v>
      </c>
      <c r="BF170" s="109">
        <f t="shared" si="30"/>
        <v>0</v>
      </c>
      <c r="BG170" s="109">
        <f t="shared" si="31"/>
        <v>0</v>
      </c>
      <c r="BH170" s="109">
        <f t="shared" si="32"/>
        <v>0</v>
      </c>
      <c r="BI170" s="109">
        <f t="shared" si="33"/>
        <v>0</v>
      </c>
      <c r="BJ170" s="17" t="s">
        <v>86</v>
      </c>
      <c r="BK170" s="175">
        <f t="shared" si="34"/>
        <v>0</v>
      </c>
      <c r="BL170" s="17" t="s">
        <v>221</v>
      </c>
      <c r="BM170" s="17" t="s">
        <v>749</v>
      </c>
    </row>
    <row r="171" spans="2:65" s="1" customFormat="1" ht="31.5" customHeight="1">
      <c r="B171" s="34"/>
      <c r="C171" s="167" t="s">
        <v>313</v>
      </c>
      <c r="D171" s="167" t="s">
        <v>161</v>
      </c>
      <c r="E171" s="168" t="s">
        <v>750</v>
      </c>
      <c r="F171" s="247" t="s">
        <v>751</v>
      </c>
      <c r="G171" s="247"/>
      <c r="H171" s="247"/>
      <c r="I171" s="247"/>
      <c r="J171" s="169" t="s">
        <v>164</v>
      </c>
      <c r="K171" s="170">
        <v>12</v>
      </c>
      <c r="L171" s="245">
        <v>0</v>
      </c>
      <c r="M171" s="248"/>
      <c r="N171" s="246">
        <f t="shared" si="25"/>
        <v>0</v>
      </c>
      <c r="O171" s="246"/>
      <c r="P171" s="246"/>
      <c r="Q171" s="246"/>
      <c r="R171" s="36"/>
      <c r="T171" s="172" t="s">
        <v>20</v>
      </c>
      <c r="U171" s="43" t="s">
        <v>44</v>
      </c>
      <c r="V171" s="35"/>
      <c r="W171" s="173">
        <f t="shared" si="26"/>
        <v>0</v>
      </c>
      <c r="X171" s="173">
        <v>0</v>
      </c>
      <c r="Y171" s="173">
        <f t="shared" si="27"/>
        <v>0</v>
      </c>
      <c r="Z171" s="173">
        <v>0</v>
      </c>
      <c r="AA171" s="174">
        <f t="shared" si="28"/>
        <v>0</v>
      </c>
      <c r="AR171" s="17" t="s">
        <v>221</v>
      </c>
      <c r="AT171" s="17" t="s">
        <v>161</v>
      </c>
      <c r="AU171" s="17" t="s">
        <v>86</v>
      </c>
      <c r="AY171" s="17" t="s">
        <v>160</v>
      </c>
      <c r="BE171" s="109">
        <f t="shared" si="29"/>
        <v>0</v>
      </c>
      <c r="BF171" s="109">
        <f t="shared" si="30"/>
        <v>0</v>
      </c>
      <c r="BG171" s="109">
        <f t="shared" si="31"/>
        <v>0</v>
      </c>
      <c r="BH171" s="109">
        <f t="shared" si="32"/>
        <v>0</v>
      </c>
      <c r="BI171" s="109">
        <f t="shared" si="33"/>
        <v>0</v>
      </c>
      <c r="BJ171" s="17" t="s">
        <v>86</v>
      </c>
      <c r="BK171" s="175">
        <f t="shared" si="34"/>
        <v>0</v>
      </c>
      <c r="BL171" s="17" t="s">
        <v>221</v>
      </c>
      <c r="BM171" s="17" t="s">
        <v>752</v>
      </c>
    </row>
    <row r="172" spans="2:65" s="1" customFormat="1" ht="69.75" customHeight="1">
      <c r="B172" s="34"/>
      <c r="C172" s="176" t="s">
        <v>321</v>
      </c>
      <c r="D172" s="176" t="s">
        <v>189</v>
      </c>
      <c r="E172" s="177" t="s">
        <v>753</v>
      </c>
      <c r="F172" s="249" t="s">
        <v>754</v>
      </c>
      <c r="G172" s="249"/>
      <c r="H172" s="249"/>
      <c r="I172" s="249"/>
      <c r="J172" s="178" t="s">
        <v>164</v>
      </c>
      <c r="K172" s="179">
        <v>11</v>
      </c>
      <c r="L172" s="250">
        <v>0</v>
      </c>
      <c r="M172" s="251"/>
      <c r="N172" s="252">
        <f t="shared" si="25"/>
        <v>0</v>
      </c>
      <c r="O172" s="246"/>
      <c r="P172" s="246"/>
      <c r="Q172" s="246"/>
      <c r="R172" s="36"/>
      <c r="T172" s="172" t="s">
        <v>20</v>
      </c>
      <c r="U172" s="43" t="s">
        <v>44</v>
      </c>
      <c r="V172" s="35"/>
      <c r="W172" s="173">
        <f t="shared" si="26"/>
        <v>0</v>
      </c>
      <c r="X172" s="173">
        <v>0</v>
      </c>
      <c r="Y172" s="173">
        <f t="shared" si="27"/>
        <v>0</v>
      </c>
      <c r="Z172" s="173">
        <v>0</v>
      </c>
      <c r="AA172" s="174">
        <f t="shared" si="28"/>
        <v>0</v>
      </c>
      <c r="AR172" s="17" t="s">
        <v>285</v>
      </c>
      <c r="AT172" s="17" t="s">
        <v>189</v>
      </c>
      <c r="AU172" s="17" t="s">
        <v>86</v>
      </c>
      <c r="AY172" s="17" t="s">
        <v>160</v>
      </c>
      <c r="BE172" s="109">
        <f t="shared" si="29"/>
        <v>0</v>
      </c>
      <c r="BF172" s="109">
        <f t="shared" si="30"/>
        <v>0</v>
      </c>
      <c r="BG172" s="109">
        <f t="shared" si="31"/>
        <v>0</v>
      </c>
      <c r="BH172" s="109">
        <f t="shared" si="32"/>
        <v>0</v>
      </c>
      <c r="BI172" s="109">
        <f t="shared" si="33"/>
        <v>0</v>
      </c>
      <c r="BJ172" s="17" t="s">
        <v>86</v>
      </c>
      <c r="BK172" s="175">
        <f t="shared" si="34"/>
        <v>0</v>
      </c>
      <c r="BL172" s="17" t="s">
        <v>221</v>
      </c>
      <c r="BM172" s="17" t="s">
        <v>755</v>
      </c>
    </row>
    <row r="173" spans="2:65" s="1" customFormat="1" ht="69.75" customHeight="1">
      <c r="B173" s="34"/>
      <c r="C173" s="176" t="s">
        <v>325</v>
      </c>
      <c r="D173" s="176" t="s">
        <v>189</v>
      </c>
      <c r="E173" s="177" t="s">
        <v>756</v>
      </c>
      <c r="F173" s="249" t="s">
        <v>757</v>
      </c>
      <c r="G173" s="249"/>
      <c r="H173" s="249"/>
      <c r="I173" s="249"/>
      <c r="J173" s="178" t="s">
        <v>164</v>
      </c>
      <c r="K173" s="179">
        <v>1</v>
      </c>
      <c r="L173" s="250">
        <v>0</v>
      </c>
      <c r="M173" s="251"/>
      <c r="N173" s="252">
        <f t="shared" si="25"/>
        <v>0</v>
      </c>
      <c r="O173" s="246"/>
      <c r="P173" s="246"/>
      <c r="Q173" s="246"/>
      <c r="R173" s="36"/>
      <c r="T173" s="172" t="s">
        <v>20</v>
      </c>
      <c r="U173" s="43" t="s">
        <v>44</v>
      </c>
      <c r="V173" s="35"/>
      <c r="W173" s="173">
        <f t="shared" si="26"/>
        <v>0</v>
      </c>
      <c r="X173" s="173">
        <v>0</v>
      </c>
      <c r="Y173" s="173">
        <f t="shared" si="27"/>
        <v>0</v>
      </c>
      <c r="Z173" s="173">
        <v>0</v>
      </c>
      <c r="AA173" s="174">
        <f t="shared" si="28"/>
        <v>0</v>
      </c>
      <c r="AR173" s="17" t="s">
        <v>285</v>
      </c>
      <c r="AT173" s="17" t="s">
        <v>189</v>
      </c>
      <c r="AU173" s="17" t="s">
        <v>86</v>
      </c>
      <c r="AY173" s="17" t="s">
        <v>160</v>
      </c>
      <c r="BE173" s="109">
        <f t="shared" si="29"/>
        <v>0</v>
      </c>
      <c r="BF173" s="109">
        <f t="shared" si="30"/>
        <v>0</v>
      </c>
      <c r="BG173" s="109">
        <f t="shared" si="31"/>
        <v>0</v>
      </c>
      <c r="BH173" s="109">
        <f t="shared" si="32"/>
        <v>0</v>
      </c>
      <c r="BI173" s="109">
        <f t="shared" si="33"/>
        <v>0</v>
      </c>
      <c r="BJ173" s="17" t="s">
        <v>86</v>
      </c>
      <c r="BK173" s="175">
        <f t="shared" si="34"/>
        <v>0</v>
      </c>
      <c r="BL173" s="17" t="s">
        <v>221</v>
      </c>
      <c r="BM173" s="17" t="s">
        <v>758</v>
      </c>
    </row>
    <row r="174" spans="2:65" s="1" customFormat="1" ht="22.5" customHeight="1">
      <c r="B174" s="34"/>
      <c r="C174" s="167" t="s">
        <v>333</v>
      </c>
      <c r="D174" s="167" t="s">
        <v>161</v>
      </c>
      <c r="E174" s="168" t="s">
        <v>759</v>
      </c>
      <c r="F174" s="247" t="s">
        <v>760</v>
      </c>
      <c r="G174" s="247"/>
      <c r="H174" s="247"/>
      <c r="I174" s="247"/>
      <c r="J174" s="169" t="s">
        <v>164</v>
      </c>
      <c r="K174" s="170">
        <v>8</v>
      </c>
      <c r="L174" s="245">
        <v>0</v>
      </c>
      <c r="M174" s="248"/>
      <c r="N174" s="246">
        <f t="shared" si="25"/>
        <v>0</v>
      </c>
      <c r="O174" s="246"/>
      <c r="P174" s="246"/>
      <c r="Q174" s="246"/>
      <c r="R174" s="36"/>
      <c r="T174" s="172" t="s">
        <v>20</v>
      </c>
      <c r="U174" s="43" t="s">
        <v>44</v>
      </c>
      <c r="V174" s="35"/>
      <c r="W174" s="173">
        <f t="shared" si="26"/>
        <v>0</v>
      </c>
      <c r="X174" s="173">
        <v>0</v>
      </c>
      <c r="Y174" s="173">
        <f t="shared" si="27"/>
        <v>0</v>
      </c>
      <c r="Z174" s="173">
        <v>0</v>
      </c>
      <c r="AA174" s="174">
        <f t="shared" si="28"/>
        <v>0</v>
      </c>
      <c r="AR174" s="17" t="s">
        <v>221</v>
      </c>
      <c r="AT174" s="17" t="s">
        <v>161</v>
      </c>
      <c r="AU174" s="17" t="s">
        <v>86</v>
      </c>
      <c r="AY174" s="17" t="s">
        <v>160</v>
      </c>
      <c r="BE174" s="109">
        <f t="shared" si="29"/>
        <v>0</v>
      </c>
      <c r="BF174" s="109">
        <f t="shared" si="30"/>
        <v>0</v>
      </c>
      <c r="BG174" s="109">
        <f t="shared" si="31"/>
        <v>0</v>
      </c>
      <c r="BH174" s="109">
        <f t="shared" si="32"/>
        <v>0</v>
      </c>
      <c r="BI174" s="109">
        <f t="shared" si="33"/>
        <v>0</v>
      </c>
      <c r="BJ174" s="17" t="s">
        <v>86</v>
      </c>
      <c r="BK174" s="175">
        <f t="shared" si="34"/>
        <v>0</v>
      </c>
      <c r="BL174" s="17" t="s">
        <v>221</v>
      </c>
      <c r="BM174" s="17" t="s">
        <v>761</v>
      </c>
    </row>
    <row r="175" spans="2:65" s="1" customFormat="1" ht="22.5" customHeight="1">
      <c r="B175" s="34"/>
      <c r="C175" s="176" t="s">
        <v>337</v>
      </c>
      <c r="D175" s="176" t="s">
        <v>189</v>
      </c>
      <c r="E175" s="177" t="s">
        <v>762</v>
      </c>
      <c r="F175" s="249" t="s">
        <v>763</v>
      </c>
      <c r="G175" s="249"/>
      <c r="H175" s="249"/>
      <c r="I175" s="249"/>
      <c r="J175" s="178" t="s">
        <v>164</v>
      </c>
      <c r="K175" s="179">
        <v>8</v>
      </c>
      <c r="L175" s="250">
        <v>0</v>
      </c>
      <c r="M175" s="251"/>
      <c r="N175" s="252">
        <f t="shared" si="25"/>
        <v>0</v>
      </c>
      <c r="O175" s="246"/>
      <c r="P175" s="246"/>
      <c r="Q175" s="246"/>
      <c r="R175" s="36"/>
      <c r="T175" s="172" t="s">
        <v>20</v>
      </c>
      <c r="U175" s="43" t="s">
        <v>44</v>
      </c>
      <c r="V175" s="35"/>
      <c r="W175" s="173">
        <f t="shared" si="26"/>
        <v>0</v>
      </c>
      <c r="X175" s="173">
        <v>0</v>
      </c>
      <c r="Y175" s="173">
        <f t="shared" si="27"/>
        <v>0</v>
      </c>
      <c r="Z175" s="173">
        <v>0</v>
      </c>
      <c r="AA175" s="174">
        <f t="shared" si="28"/>
        <v>0</v>
      </c>
      <c r="AR175" s="17" t="s">
        <v>285</v>
      </c>
      <c r="AT175" s="17" t="s">
        <v>189</v>
      </c>
      <c r="AU175" s="17" t="s">
        <v>86</v>
      </c>
      <c r="AY175" s="17" t="s">
        <v>160</v>
      </c>
      <c r="BE175" s="109">
        <f t="shared" si="29"/>
        <v>0</v>
      </c>
      <c r="BF175" s="109">
        <f t="shared" si="30"/>
        <v>0</v>
      </c>
      <c r="BG175" s="109">
        <f t="shared" si="31"/>
        <v>0</v>
      </c>
      <c r="BH175" s="109">
        <f t="shared" si="32"/>
        <v>0</v>
      </c>
      <c r="BI175" s="109">
        <f t="shared" si="33"/>
        <v>0</v>
      </c>
      <c r="BJ175" s="17" t="s">
        <v>86</v>
      </c>
      <c r="BK175" s="175">
        <f t="shared" si="34"/>
        <v>0</v>
      </c>
      <c r="BL175" s="17" t="s">
        <v>221</v>
      </c>
      <c r="BM175" s="17" t="s">
        <v>764</v>
      </c>
    </row>
    <row r="176" spans="2:65" s="1" customFormat="1" ht="31.5" customHeight="1">
      <c r="B176" s="34"/>
      <c r="C176" s="167" t="s">
        <v>341</v>
      </c>
      <c r="D176" s="167" t="s">
        <v>161</v>
      </c>
      <c r="E176" s="168" t="s">
        <v>765</v>
      </c>
      <c r="F176" s="247" t="s">
        <v>766</v>
      </c>
      <c r="G176" s="247"/>
      <c r="H176" s="247"/>
      <c r="I176" s="247"/>
      <c r="J176" s="169" t="s">
        <v>279</v>
      </c>
      <c r="K176" s="170">
        <v>0.29499999999999998</v>
      </c>
      <c r="L176" s="245">
        <v>0</v>
      </c>
      <c r="M176" s="248"/>
      <c r="N176" s="246">
        <f t="shared" si="25"/>
        <v>0</v>
      </c>
      <c r="O176" s="246"/>
      <c r="P176" s="246"/>
      <c r="Q176" s="246"/>
      <c r="R176" s="36"/>
      <c r="T176" s="172" t="s">
        <v>20</v>
      </c>
      <c r="U176" s="43" t="s">
        <v>44</v>
      </c>
      <c r="V176" s="35"/>
      <c r="W176" s="173">
        <f t="shared" si="26"/>
        <v>0</v>
      </c>
      <c r="X176" s="173">
        <v>0</v>
      </c>
      <c r="Y176" s="173">
        <f t="shared" si="27"/>
        <v>0</v>
      </c>
      <c r="Z176" s="173">
        <v>0</v>
      </c>
      <c r="AA176" s="174">
        <f t="shared" si="28"/>
        <v>0</v>
      </c>
      <c r="AR176" s="17" t="s">
        <v>221</v>
      </c>
      <c r="AT176" s="17" t="s">
        <v>161</v>
      </c>
      <c r="AU176" s="17" t="s">
        <v>86</v>
      </c>
      <c r="AY176" s="17" t="s">
        <v>160</v>
      </c>
      <c r="BE176" s="109">
        <f t="shared" si="29"/>
        <v>0</v>
      </c>
      <c r="BF176" s="109">
        <f t="shared" si="30"/>
        <v>0</v>
      </c>
      <c r="BG176" s="109">
        <f t="shared" si="31"/>
        <v>0</v>
      </c>
      <c r="BH176" s="109">
        <f t="shared" si="32"/>
        <v>0</v>
      </c>
      <c r="BI176" s="109">
        <f t="shared" si="33"/>
        <v>0</v>
      </c>
      <c r="BJ176" s="17" t="s">
        <v>86</v>
      </c>
      <c r="BK176" s="175">
        <f t="shared" si="34"/>
        <v>0</v>
      </c>
      <c r="BL176" s="17" t="s">
        <v>221</v>
      </c>
      <c r="BM176" s="17" t="s">
        <v>767</v>
      </c>
    </row>
    <row r="177" spans="2:65" s="9" customFormat="1" ht="29.85" customHeight="1">
      <c r="B177" s="156"/>
      <c r="C177" s="157"/>
      <c r="D177" s="166" t="s">
        <v>642</v>
      </c>
      <c r="E177" s="166"/>
      <c r="F177" s="166"/>
      <c r="G177" s="166"/>
      <c r="H177" s="166"/>
      <c r="I177" s="166"/>
      <c r="J177" s="166"/>
      <c r="K177" s="166"/>
      <c r="L177" s="166"/>
      <c r="M177" s="166"/>
      <c r="N177" s="231">
        <f>BK177</f>
        <v>0</v>
      </c>
      <c r="O177" s="232"/>
      <c r="P177" s="232"/>
      <c r="Q177" s="232"/>
      <c r="R177" s="159"/>
      <c r="T177" s="160"/>
      <c r="U177" s="157"/>
      <c r="V177" s="157"/>
      <c r="W177" s="161">
        <f>SUM(W178:W180)</f>
        <v>0</v>
      </c>
      <c r="X177" s="157"/>
      <c r="Y177" s="161">
        <f>SUM(Y178:Y180)</f>
        <v>0</v>
      </c>
      <c r="Z177" s="157"/>
      <c r="AA177" s="162">
        <f>SUM(AA178:AA180)</f>
        <v>0</v>
      </c>
      <c r="AR177" s="163" t="s">
        <v>89</v>
      </c>
      <c r="AT177" s="164" t="s">
        <v>76</v>
      </c>
      <c r="AU177" s="164" t="s">
        <v>83</v>
      </c>
      <c r="AY177" s="163" t="s">
        <v>160</v>
      </c>
      <c r="BK177" s="165">
        <f>SUM(BK178:BK180)</f>
        <v>0</v>
      </c>
    </row>
    <row r="178" spans="2:65" s="1" customFormat="1" ht="22.5" customHeight="1">
      <c r="B178" s="34"/>
      <c r="C178" s="167" t="s">
        <v>345</v>
      </c>
      <c r="D178" s="167" t="s">
        <v>161</v>
      </c>
      <c r="E178" s="168" t="s">
        <v>768</v>
      </c>
      <c r="F178" s="247" t="s">
        <v>769</v>
      </c>
      <c r="G178" s="247"/>
      <c r="H178" s="247"/>
      <c r="I178" s="247"/>
      <c r="J178" s="169" t="s">
        <v>504</v>
      </c>
      <c r="K178" s="170">
        <v>1</v>
      </c>
      <c r="L178" s="245">
        <v>0</v>
      </c>
      <c r="M178" s="248"/>
      <c r="N178" s="246">
        <f>ROUND(L178*K178,3)</f>
        <v>0</v>
      </c>
      <c r="O178" s="246"/>
      <c r="P178" s="246"/>
      <c r="Q178" s="246"/>
      <c r="R178" s="36"/>
      <c r="T178" s="172" t="s">
        <v>20</v>
      </c>
      <c r="U178" s="43" t="s">
        <v>44</v>
      </c>
      <c r="V178" s="35"/>
      <c r="W178" s="173">
        <f>V178*K178</f>
        <v>0</v>
      </c>
      <c r="X178" s="173">
        <v>0</v>
      </c>
      <c r="Y178" s="173">
        <f>X178*K178</f>
        <v>0</v>
      </c>
      <c r="Z178" s="173">
        <v>0</v>
      </c>
      <c r="AA178" s="174">
        <f>Z178*K178</f>
        <v>0</v>
      </c>
      <c r="AR178" s="17" t="s">
        <v>413</v>
      </c>
      <c r="AT178" s="17" t="s">
        <v>161</v>
      </c>
      <c r="AU178" s="17" t="s">
        <v>86</v>
      </c>
      <c r="AY178" s="17" t="s">
        <v>160</v>
      </c>
      <c r="BE178" s="109">
        <f>IF(U178="základná",N178,0)</f>
        <v>0</v>
      </c>
      <c r="BF178" s="109">
        <f>IF(U178="znížená",N178,0)</f>
        <v>0</v>
      </c>
      <c r="BG178" s="109">
        <f>IF(U178="zákl. prenesená",N178,0)</f>
        <v>0</v>
      </c>
      <c r="BH178" s="109">
        <f>IF(U178="zníž. prenesená",N178,0)</f>
        <v>0</v>
      </c>
      <c r="BI178" s="109">
        <f>IF(U178="nulová",N178,0)</f>
        <v>0</v>
      </c>
      <c r="BJ178" s="17" t="s">
        <v>86</v>
      </c>
      <c r="BK178" s="175">
        <f>ROUND(L178*K178,3)</f>
        <v>0</v>
      </c>
      <c r="BL178" s="17" t="s">
        <v>413</v>
      </c>
      <c r="BM178" s="17" t="s">
        <v>770</v>
      </c>
    </row>
    <row r="179" spans="2:65" s="1" customFormat="1" ht="31.5" customHeight="1">
      <c r="B179" s="34"/>
      <c r="C179" s="167" t="s">
        <v>349</v>
      </c>
      <c r="D179" s="167" t="s">
        <v>161</v>
      </c>
      <c r="E179" s="168" t="s">
        <v>771</v>
      </c>
      <c r="F179" s="247" t="s">
        <v>772</v>
      </c>
      <c r="G179" s="247"/>
      <c r="H179" s="247"/>
      <c r="I179" s="247"/>
      <c r="J179" s="169" t="s">
        <v>504</v>
      </c>
      <c r="K179" s="170">
        <v>10</v>
      </c>
      <c r="L179" s="245">
        <v>0</v>
      </c>
      <c r="M179" s="248"/>
      <c r="N179" s="246">
        <f>ROUND(L179*K179,3)</f>
        <v>0</v>
      </c>
      <c r="O179" s="246"/>
      <c r="P179" s="246"/>
      <c r="Q179" s="246"/>
      <c r="R179" s="36"/>
      <c r="T179" s="172" t="s">
        <v>20</v>
      </c>
      <c r="U179" s="43" t="s">
        <v>44</v>
      </c>
      <c r="V179" s="35"/>
      <c r="W179" s="173">
        <f>V179*K179</f>
        <v>0</v>
      </c>
      <c r="X179" s="173">
        <v>0</v>
      </c>
      <c r="Y179" s="173">
        <f>X179*K179</f>
        <v>0</v>
      </c>
      <c r="Z179" s="173">
        <v>0</v>
      </c>
      <c r="AA179" s="174">
        <f>Z179*K179</f>
        <v>0</v>
      </c>
      <c r="AR179" s="17" t="s">
        <v>413</v>
      </c>
      <c r="AT179" s="17" t="s">
        <v>161</v>
      </c>
      <c r="AU179" s="17" t="s">
        <v>86</v>
      </c>
      <c r="AY179" s="17" t="s">
        <v>160</v>
      </c>
      <c r="BE179" s="109">
        <f>IF(U179="základná",N179,0)</f>
        <v>0</v>
      </c>
      <c r="BF179" s="109">
        <f>IF(U179="znížená",N179,0)</f>
        <v>0</v>
      </c>
      <c r="BG179" s="109">
        <f>IF(U179="zákl. prenesená",N179,0)</f>
        <v>0</v>
      </c>
      <c r="BH179" s="109">
        <f>IF(U179="zníž. prenesená",N179,0)</f>
        <v>0</v>
      </c>
      <c r="BI179" s="109">
        <f>IF(U179="nulová",N179,0)</f>
        <v>0</v>
      </c>
      <c r="BJ179" s="17" t="s">
        <v>86</v>
      </c>
      <c r="BK179" s="175">
        <f>ROUND(L179*K179,3)</f>
        <v>0</v>
      </c>
      <c r="BL179" s="17" t="s">
        <v>413</v>
      </c>
      <c r="BM179" s="17" t="s">
        <v>773</v>
      </c>
    </row>
    <row r="180" spans="2:65" s="1" customFormat="1" ht="22.5" customHeight="1">
      <c r="B180" s="34"/>
      <c r="C180" s="167" t="s">
        <v>353</v>
      </c>
      <c r="D180" s="167" t="s">
        <v>161</v>
      </c>
      <c r="E180" s="168" t="s">
        <v>774</v>
      </c>
      <c r="F180" s="247" t="s">
        <v>775</v>
      </c>
      <c r="G180" s="247"/>
      <c r="H180" s="247"/>
      <c r="I180" s="247"/>
      <c r="J180" s="169" t="s">
        <v>504</v>
      </c>
      <c r="K180" s="170">
        <v>10</v>
      </c>
      <c r="L180" s="245">
        <v>0</v>
      </c>
      <c r="M180" s="248"/>
      <c r="N180" s="246">
        <f>ROUND(L180*K180,3)</f>
        <v>0</v>
      </c>
      <c r="O180" s="246"/>
      <c r="P180" s="246"/>
      <c r="Q180" s="246"/>
      <c r="R180" s="36"/>
      <c r="T180" s="172" t="s">
        <v>20</v>
      </c>
      <c r="U180" s="43" t="s">
        <v>44</v>
      </c>
      <c r="V180" s="35"/>
      <c r="W180" s="173">
        <f>V180*K180</f>
        <v>0</v>
      </c>
      <c r="X180" s="173">
        <v>0</v>
      </c>
      <c r="Y180" s="173">
        <f>X180*K180</f>
        <v>0</v>
      </c>
      <c r="Z180" s="173">
        <v>0</v>
      </c>
      <c r="AA180" s="174">
        <f>Z180*K180</f>
        <v>0</v>
      </c>
      <c r="AR180" s="17" t="s">
        <v>413</v>
      </c>
      <c r="AT180" s="17" t="s">
        <v>161</v>
      </c>
      <c r="AU180" s="17" t="s">
        <v>86</v>
      </c>
      <c r="AY180" s="17" t="s">
        <v>160</v>
      </c>
      <c r="BE180" s="109">
        <f>IF(U180="základná",N180,0)</f>
        <v>0</v>
      </c>
      <c r="BF180" s="109">
        <f>IF(U180="znížená",N180,0)</f>
        <v>0</v>
      </c>
      <c r="BG180" s="109">
        <f>IF(U180="zákl. prenesená",N180,0)</f>
        <v>0</v>
      </c>
      <c r="BH180" s="109">
        <f>IF(U180="zníž. prenesená",N180,0)</f>
        <v>0</v>
      </c>
      <c r="BI180" s="109">
        <f>IF(U180="nulová",N180,0)</f>
        <v>0</v>
      </c>
      <c r="BJ180" s="17" t="s">
        <v>86</v>
      </c>
      <c r="BK180" s="175">
        <f>ROUND(L180*K180,3)</f>
        <v>0</v>
      </c>
      <c r="BL180" s="17" t="s">
        <v>413</v>
      </c>
      <c r="BM180" s="17" t="s">
        <v>776</v>
      </c>
    </row>
    <row r="181" spans="2:65" s="1" customFormat="1" ht="49.9" customHeight="1">
      <c r="B181" s="34"/>
      <c r="C181" s="35"/>
      <c r="D181" s="158" t="s">
        <v>631</v>
      </c>
      <c r="E181" s="35"/>
      <c r="F181" s="35"/>
      <c r="G181" s="35"/>
      <c r="H181" s="35"/>
      <c r="I181" s="35"/>
      <c r="J181" s="35"/>
      <c r="K181" s="35"/>
      <c r="L181" s="35"/>
      <c r="M181" s="35"/>
      <c r="N181" s="233">
        <f t="shared" ref="N181:N186" si="35">BK181</f>
        <v>0</v>
      </c>
      <c r="O181" s="234"/>
      <c r="P181" s="234"/>
      <c r="Q181" s="234"/>
      <c r="R181" s="36"/>
      <c r="T181" s="142"/>
      <c r="U181" s="35"/>
      <c r="V181" s="35"/>
      <c r="W181" s="35"/>
      <c r="X181" s="35"/>
      <c r="Y181" s="35"/>
      <c r="Z181" s="35"/>
      <c r="AA181" s="77"/>
      <c r="AT181" s="17" t="s">
        <v>76</v>
      </c>
      <c r="AU181" s="17" t="s">
        <v>77</v>
      </c>
      <c r="AY181" s="17" t="s">
        <v>632</v>
      </c>
      <c r="BK181" s="175">
        <f>SUM(BK182:BK186)</f>
        <v>0</v>
      </c>
    </row>
    <row r="182" spans="2:65" s="1" customFormat="1" ht="22.35" customHeight="1">
      <c r="B182" s="34"/>
      <c r="C182" s="180" t="s">
        <v>20</v>
      </c>
      <c r="D182" s="180" t="s">
        <v>161</v>
      </c>
      <c r="E182" s="181" t="s">
        <v>20</v>
      </c>
      <c r="F182" s="244" t="s">
        <v>20</v>
      </c>
      <c r="G182" s="244"/>
      <c r="H182" s="244"/>
      <c r="I182" s="244"/>
      <c r="J182" s="182" t="s">
        <v>20</v>
      </c>
      <c r="K182" s="171"/>
      <c r="L182" s="245"/>
      <c r="M182" s="246"/>
      <c r="N182" s="246">
        <f t="shared" si="35"/>
        <v>0</v>
      </c>
      <c r="O182" s="246"/>
      <c r="P182" s="246"/>
      <c r="Q182" s="246"/>
      <c r="R182" s="36"/>
      <c r="T182" s="172" t="s">
        <v>20</v>
      </c>
      <c r="U182" s="183" t="s">
        <v>44</v>
      </c>
      <c r="V182" s="35"/>
      <c r="W182" s="35"/>
      <c r="X182" s="35"/>
      <c r="Y182" s="35"/>
      <c r="Z182" s="35"/>
      <c r="AA182" s="77"/>
      <c r="AT182" s="17" t="s">
        <v>632</v>
      </c>
      <c r="AU182" s="17" t="s">
        <v>83</v>
      </c>
      <c r="AY182" s="17" t="s">
        <v>632</v>
      </c>
      <c r="BE182" s="109">
        <f>IF(U182="základná",N182,0)</f>
        <v>0</v>
      </c>
      <c r="BF182" s="109">
        <f>IF(U182="znížená",N182,0)</f>
        <v>0</v>
      </c>
      <c r="BG182" s="109">
        <f>IF(U182="zákl. prenesená",N182,0)</f>
        <v>0</v>
      </c>
      <c r="BH182" s="109">
        <f>IF(U182="zníž. prenesená",N182,0)</f>
        <v>0</v>
      </c>
      <c r="BI182" s="109">
        <f>IF(U182="nulová",N182,0)</f>
        <v>0</v>
      </c>
      <c r="BJ182" s="17" t="s">
        <v>86</v>
      </c>
      <c r="BK182" s="175">
        <f>L182*K182</f>
        <v>0</v>
      </c>
    </row>
    <row r="183" spans="2:65" s="1" customFormat="1" ht="22.35" customHeight="1">
      <c r="B183" s="34"/>
      <c r="C183" s="180" t="s">
        <v>20</v>
      </c>
      <c r="D183" s="180" t="s">
        <v>161</v>
      </c>
      <c r="E183" s="181" t="s">
        <v>20</v>
      </c>
      <c r="F183" s="244" t="s">
        <v>20</v>
      </c>
      <c r="G183" s="244"/>
      <c r="H183" s="244"/>
      <c r="I183" s="244"/>
      <c r="J183" s="182" t="s">
        <v>20</v>
      </c>
      <c r="K183" s="171"/>
      <c r="L183" s="245"/>
      <c r="M183" s="246"/>
      <c r="N183" s="246">
        <f t="shared" si="35"/>
        <v>0</v>
      </c>
      <c r="O183" s="246"/>
      <c r="P183" s="246"/>
      <c r="Q183" s="246"/>
      <c r="R183" s="36"/>
      <c r="T183" s="172" t="s">
        <v>20</v>
      </c>
      <c r="U183" s="183" t="s">
        <v>44</v>
      </c>
      <c r="V183" s="35"/>
      <c r="W183" s="35"/>
      <c r="X183" s="35"/>
      <c r="Y183" s="35"/>
      <c r="Z183" s="35"/>
      <c r="AA183" s="77"/>
      <c r="AT183" s="17" t="s">
        <v>632</v>
      </c>
      <c r="AU183" s="17" t="s">
        <v>83</v>
      </c>
      <c r="AY183" s="17" t="s">
        <v>632</v>
      </c>
      <c r="BE183" s="109">
        <f>IF(U183="základná",N183,0)</f>
        <v>0</v>
      </c>
      <c r="BF183" s="109">
        <f>IF(U183="znížená",N183,0)</f>
        <v>0</v>
      </c>
      <c r="BG183" s="109">
        <f>IF(U183="zákl. prenesená",N183,0)</f>
        <v>0</v>
      </c>
      <c r="BH183" s="109">
        <f>IF(U183="zníž. prenesená",N183,0)</f>
        <v>0</v>
      </c>
      <c r="BI183" s="109">
        <f>IF(U183="nulová",N183,0)</f>
        <v>0</v>
      </c>
      <c r="BJ183" s="17" t="s">
        <v>86</v>
      </c>
      <c r="BK183" s="175">
        <f>L183*K183</f>
        <v>0</v>
      </c>
    </row>
    <row r="184" spans="2:65" s="1" customFormat="1" ht="22.35" customHeight="1">
      <c r="B184" s="34"/>
      <c r="C184" s="180" t="s">
        <v>20</v>
      </c>
      <c r="D184" s="180" t="s">
        <v>161</v>
      </c>
      <c r="E184" s="181" t="s">
        <v>20</v>
      </c>
      <c r="F184" s="244" t="s">
        <v>20</v>
      </c>
      <c r="G184" s="244"/>
      <c r="H184" s="244"/>
      <c r="I184" s="244"/>
      <c r="J184" s="182" t="s">
        <v>20</v>
      </c>
      <c r="K184" s="171"/>
      <c r="L184" s="245"/>
      <c r="M184" s="246"/>
      <c r="N184" s="246">
        <f t="shared" si="35"/>
        <v>0</v>
      </c>
      <c r="O184" s="246"/>
      <c r="P184" s="246"/>
      <c r="Q184" s="246"/>
      <c r="R184" s="36"/>
      <c r="T184" s="172" t="s">
        <v>20</v>
      </c>
      <c r="U184" s="183" t="s">
        <v>44</v>
      </c>
      <c r="V184" s="35"/>
      <c r="W184" s="35"/>
      <c r="X184" s="35"/>
      <c r="Y184" s="35"/>
      <c r="Z184" s="35"/>
      <c r="AA184" s="77"/>
      <c r="AT184" s="17" t="s">
        <v>632</v>
      </c>
      <c r="AU184" s="17" t="s">
        <v>83</v>
      </c>
      <c r="AY184" s="17" t="s">
        <v>632</v>
      </c>
      <c r="BE184" s="109">
        <f>IF(U184="základná",N184,0)</f>
        <v>0</v>
      </c>
      <c r="BF184" s="109">
        <f>IF(U184="znížená",N184,0)</f>
        <v>0</v>
      </c>
      <c r="BG184" s="109">
        <f>IF(U184="zákl. prenesená",N184,0)</f>
        <v>0</v>
      </c>
      <c r="BH184" s="109">
        <f>IF(U184="zníž. prenesená",N184,0)</f>
        <v>0</v>
      </c>
      <c r="BI184" s="109">
        <f>IF(U184="nulová",N184,0)</f>
        <v>0</v>
      </c>
      <c r="BJ184" s="17" t="s">
        <v>86</v>
      </c>
      <c r="BK184" s="175">
        <f>L184*K184</f>
        <v>0</v>
      </c>
    </row>
    <row r="185" spans="2:65" s="1" customFormat="1" ht="22.35" customHeight="1">
      <c r="B185" s="34"/>
      <c r="C185" s="180" t="s">
        <v>20</v>
      </c>
      <c r="D185" s="180" t="s">
        <v>161</v>
      </c>
      <c r="E185" s="181" t="s">
        <v>20</v>
      </c>
      <c r="F185" s="244" t="s">
        <v>20</v>
      </c>
      <c r="G185" s="244"/>
      <c r="H185" s="244"/>
      <c r="I185" s="244"/>
      <c r="J185" s="182" t="s">
        <v>20</v>
      </c>
      <c r="K185" s="171"/>
      <c r="L185" s="245"/>
      <c r="M185" s="246"/>
      <c r="N185" s="246">
        <f t="shared" si="35"/>
        <v>0</v>
      </c>
      <c r="O185" s="246"/>
      <c r="P185" s="246"/>
      <c r="Q185" s="246"/>
      <c r="R185" s="36"/>
      <c r="T185" s="172" t="s">
        <v>20</v>
      </c>
      <c r="U185" s="183" t="s">
        <v>44</v>
      </c>
      <c r="V185" s="35"/>
      <c r="W185" s="35"/>
      <c r="X185" s="35"/>
      <c r="Y185" s="35"/>
      <c r="Z185" s="35"/>
      <c r="AA185" s="77"/>
      <c r="AT185" s="17" t="s">
        <v>632</v>
      </c>
      <c r="AU185" s="17" t="s">
        <v>83</v>
      </c>
      <c r="AY185" s="17" t="s">
        <v>632</v>
      </c>
      <c r="BE185" s="109">
        <f>IF(U185="základná",N185,0)</f>
        <v>0</v>
      </c>
      <c r="BF185" s="109">
        <f>IF(U185="znížená",N185,0)</f>
        <v>0</v>
      </c>
      <c r="BG185" s="109">
        <f>IF(U185="zákl. prenesená",N185,0)</f>
        <v>0</v>
      </c>
      <c r="BH185" s="109">
        <f>IF(U185="zníž. prenesená",N185,0)</f>
        <v>0</v>
      </c>
      <c r="BI185" s="109">
        <f>IF(U185="nulová",N185,0)</f>
        <v>0</v>
      </c>
      <c r="BJ185" s="17" t="s">
        <v>86</v>
      </c>
      <c r="BK185" s="175">
        <f>L185*K185</f>
        <v>0</v>
      </c>
    </row>
    <row r="186" spans="2:65" s="1" customFormat="1" ht="22.35" customHeight="1">
      <c r="B186" s="34"/>
      <c r="C186" s="180" t="s">
        <v>20</v>
      </c>
      <c r="D186" s="180" t="s">
        <v>161</v>
      </c>
      <c r="E186" s="181" t="s">
        <v>20</v>
      </c>
      <c r="F186" s="244" t="s">
        <v>20</v>
      </c>
      <c r="G186" s="244"/>
      <c r="H186" s="244"/>
      <c r="I186" s="244"/>
      <c r="J186" s="182" t="s">
        <v>20</v>
      </c>
      <c r="K186" s="171"/>
      <c r="L186" s="245"/>
      <c r="M186" s="246"/>
      <c r="N186" s="246">
        <f t="shared" si="35"/>
        <v>0</v>
      </c>
      <c r="O186" s="246"/>
      <c r="P186" s="246"/>
      <c r="Q186" s="246"/>
      <c r="R186" s="36"/>
      <c r="T186" s="172" t="s">
        <v>20</v>
      </c>
      <c r="U186" s="183" t="s">
        <v>44</v>
      </c>
      <c r="V186" s="55"/>
      <c r="W186" s="55"/>
      <c r="X186" s="55"/>
      <c r="Y186" s="55"/>
      <c r="Z186" s="55"/>
      <c r="AA186" s="57"/>
      <c r="AT186" s="17" t="s">
        <v>632</v>
      </c>
      <c r="AU186" s="17" t="s">
        <v>83</v>
      </c>
      <c r="AY186" s="17" t="s">
        <v>632</v>
      </c>
      <c r="BE186" s="109">
        <f>IF(U186="základná",N186,0)</f>
        <v>0</v>
      </c>
      <c r="BF186" s="109">
        <f>IF(U186="znížená",N186,0)</f>
        <v>0</v>
      </c>
      <c r="BG186" s="109">
        <f>IF(U186="zákl. prenesená",N186,0)</f>
        <v>0</v>
      </c>
      <c r="BH186" s="109">
        <f>IF(U186="zníž. prenesená",N186,0)</f>
        <v>0</v>
      </c>
      <c r="BI186" s="109">
        <f>IF(U186="nulová",N186,0)</f>
        <v>0</v>
      </c>
      <c r="BJ186" s="17" t="s">
        <v>86</v>
      </c>
      <c r="BK186" s="175">
        <f>L186*K186</f>
        <v>0</v>
      </c>
    </row>
    <row r="187" spans="2:65" s="1" customFormat="1" ht="6.95" customHeight="1">
      <c r="B187" s="58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60"/>
    </row>
  </sheetData>
  <sheetProtection algorithmName="SHA-512" hashValue="GaWA/DSFa6ZWgYYIIFv0wg73hAELgXGWH9o37zV+AXINiK6ACZDjyT7hH9IMX6Xww+zwPF2SK5j6BgjAg0Oz/g==" saltValue="x8KW7vbV/bA9FC11A+S/Ug==" spinCount="100000" sheet="1" objects="1" scenarios="1" formatCells="0" formatColumns="0" formatRows="0" sort="0" autoFilter="0"/>
  <mergeCells count="236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100:Q100"/>
    <mergeCell ref="D101:H101"/>
    <mergeCell ref="N101:Q101"/>
    <mergeCell ref="D102:H102"/>
    <mergeCell ref="N102:Q102"/>
    <mergeCell ref="D103:H103"/>
    <mergeCell ref="N103:Q103"/>
    <mergeCell ref="D104:H104"/>
    <mergeCell ref="N104:Q104"/>
    <mergeCell ref="D105:H105"/>
    <mergeCell ref="N105:Q105"/>
    <mergeCell ref="N106:Q106"/>
    <mergeCell ref="L108:Q108"/>
    <mergeCell ref="C114:Q114"/>
    <mergeCell ref="F116:P116"/>
    <mergeCell ref="F117:P117"/>
    <mergeCell ref="M119:P119"/>
    <mergeCell ref="M121:Q121"/>
    <mergeCell ref="M122:Q122"/>
    <mergeCell ref="F124:I124"/>
    <mergeCell ref="L124:M124"/>
    <mergeCell ref="N124:Q124"/>
    <mergeCell ref="F128:I128"/>
    <mergeCell ref="L128:M128"/>
    <mergeCell ref="N128:Q128"/>
    <mergeCell ref="F130:I130"/>
    <mergeCell ref="L130:M130"/>
    <mergeCell ref="N130:Q130"/>
    <mergeCell ref="F131:I131"/>
    <mergeCell ref="L131:M131"/>
    <mergeCell ref="N131:Q131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8:I178"/>
    <mergeCell ref="L178:M178"/>
    <mergeCell ref="N178:Q178"/>
    <mergeCell ref="N185:Q185"/>
    <mergeCell ref="F179:I179"/>
    <mergeCell ref="L179:M179"/>
    <mergeCell ref="N179:Q179"/>
    <mergeCell ref="F180:I180"/>
    <mergeCell ref="L180:M180"/>
    <mergeCell ref="N180:Q180"/>
    <mergeCell ref="F182:I182"/>
    <mergeCell ref="L182:M182"/>
    <mergeCell ref="N182:Q182"/>
    <mergeCell ref="H1:K1"/>
    <mergeCell ref="S2:AC2"/>
    <mergeCell ref="F186:I186"/>
    <mergeCell ref="L186:M186"/>
    <mergeCell ref="N186:Q186"/>
    <mergeCell ref="N125:Q125"/>
    <mergeCell ref="N126:Q126"/>
    <mergeCell ref="N127:Q127"/>
    <mergeCell ref="N129:Q129"/>
    <mergeCell ref="N132:Q132"/>
    <mergeCell ref="N133:Q133"/>
    <mergeCell ref="N139:Q139"/>
    <mergeCell ref="N150:Q150"/>
    <mergeCell ref="N162:Q162"/>
    <mergeCell ref="N177:Q177"/>
    <mergeCell ref="N181:Q181"/>
    <mergeCell ref="F183:I183"/>
    <mergeCell ref="L183:M183"/>
    <mergeCell ref="N183:Q183"/>
    <mergeCell ref="F184:I184"/>
    <mergeCell ref="L184:M184"/>
    <mergeCell ref="N184:Q184"/>
    <mergeCell ref="F185:I185"/>
    <mergeCell ref="L185:M185"/>
  </mergeCells>
  <dataValidations count="2">
    <dataValidation type="list" allowBlank="1" showInputMessage="1" showErrorMessage="1" error="Povolené sú hodnoty K, M." sqref="D182:D187">
      <formula1>"K, M"</formula1>
    </dataValidation>
    <dataValidation type="list" allowBlank="1" showInputMessage="1" showErrorMessage="1" error="Povolené sú hodnoty základná, znížená, nulová." sqref="U182:U187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24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30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1"/>
      <c r="C1" s="11"/>
      <c r="D1" s="12" t="s">
        <v>1</v>
      </c>
      <c r="E1" s="11"/>
      <c r="F1" s="13" t="s">
        <v>107</v>
      </c>
      <c r="G1" s="13"/>
      <c r="H1" s="235" t="s">
        <v>108</v>
      </c>
      <c r="I1" s="235"/>
      <c r="J1" s="235"/>
      <c r="K1" s="235"/>
      <c r="L1" s="13" t="s">
        <v>109</v>
      </c>
      <c r="M1" s="11"/>
      <c r="N1" s="11"/>
      <c r="O1" s="12" t="s">
        <v>110</v>
      </c>
      <c r="P1" s="11"/>
      <c r="Q1" s="11"/>
      <c r="R1" s="11"/>
      <c r="S1" s="13" t="s">
        <v>111</v>
      </c>
      <c r="T1" s="13"/>
      <c r="U1" s="118"/>
      <c r="V1" s="118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>
      <c r="C2" s="218" t="s">
        <v>7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S2" s="186" t="s">
        <v>8</v>
      </c>
      <c r="T2" s="187"/>
      <c r="U2" s="187"/>
      <c r="V2" s="187"/>
      <c r="W2" s="187"/>
      <c r="X2" s="187"/>
      <c r="Y2" s="187"/>
      <c r="Z2" s="187"/>
      <c r="AA2" s="187"/>
      <c r="AB2" s="187"/>
      <c r="AC2" s="187"/>
      <c r="AT2" s="17" t="s">
        <v>91</v>
      </c>
    </row>
    <row r="3" spans="1:6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77</v>
      </c>
    </row>
    <row r="4" spans="1:66" ht="36.950000000000003" customHeight="1">
      <c r="B4" s="21"/>
      <c r="C4" s="200" t="s">
        <v>112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2"/>
      <c r="T4" s="23" t="s">
        <v>12</v>
      </c>
      <c r="AT4" s="17" t="s">
        <v>6</v>
      </c>
    </row>
    <row r="5" spans="1:66" ht="6.95" customHeight="1">
      <c r="B5" s="21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2"/>
    </row>
    <row r="6" spans="1:66" ht="25.35" customHeight="1">
      <c r="B6" s="21"/>
      <c r="C6" s="25"/>
      <c r="D6" s="29" t="s">
        <v>17</v>
      </c>
      <c r="E6" s="25"/>
      <c r="F6" s="254" t="str">
        <f>'Rekapitulácia stavby'!K6</f>
        <v>Stavebné úpravy priestorov bloku B objektu UKF v NItre na Triede A. Hlinku 1, Nitra</v>
      </c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"/>
      <c r="R6" s="22"/>
    </row>
    <row r="7" spans="1:66" s="1" customFormat="1" ht="32.85" customHeight="1">
      <c r="B7" s="34"/>
      <c r="C7" s="35"/>
      <c r="D7" s="28" t="s">
        <v>113</v>
      </c>
      <c r="E7" s="35"/>
      <c r="F7" s="224" t="s">
        <v>777</v>
      </c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35"/>
      <c r="R7" s="36"/>
    </row>
    <row r="8" spans="1:66" s="1" customFormat="1" ht="14.45" customHeight="1">
      <c r="B8" s="34"/>
      <c r="C8" s="35"/>
      <c r="D8" s="29" t="s">
        <v>19</v>
      </c>
      <c r="E8" s="35"/>
      <c r="F8" s="27" t="s">
        <v>20</v>
      </c>
      <c r="G8" s="35"/>
      <c r="H8" s="35"/>
      <c r="I8" s="35"/>
      <c r="J8" s="35"/>
      <c r="K8" s="35"/>
      <c r="L8" s="35"/>
      <c r="M8" s="29" t="s">
        <v>21</v>
      </c>
      <c r="N8" s="35"/>
      <c r="O8" s="27" t="s">
        <v>20</v>
      </c>
      <c r="P8" s="35"/>
      <c r="Q8" s="35"/>
      <c r="R8" s="36"/>
    </row>
    <row r="9" spans="1:66" s="1" customFormat="1" ht="14.45" customHeight="1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71" t="str">
        <f>'Rekapitulácia stavby'!AN8</f>
        <v>12. 2. 2018</v>
      </c>
      <c r="P9" s="256"/>
      <c r="Q9" s="35"/>
      <c r="R9" s="36"/>
    </row>
    <row r="10" spans="1:66" s="1" customFormat="1" ht="10.9" customHeight="1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222" t="s">
        <v>20</v>
      </c>
      <c r="P11" s="222"/>
      <c r="Q11" s="35"/>
      <c r="R11" s="36"/>
    </row>
    <row r="12" spans="1:66" s="1" customFormat="1" ht="18" customHeight="1">
      <c r="B12" s="34"/>
      <c r="C12" s="35"/>
      <c r="D12" s="35"/>
      <c r="E12" s="27" t="s">
        <v>28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222" t="s">
        <v>20</v>
      </c>
      <c r="P12" s="222"/>
      <c r="Q12" s="35"/>
      <c r="R12" s="36"/>
    </row>
    <row r="13" spans="1:66" s="1" customFormat="1" ht="6.95" customHeight="1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72" t="s">
        <v>20</v>
      </c>
      <c r="P14" s="222"/>
      <c r="Q14" s="35"/>
      <c r="R14" s="36"/>
    </row>
    <row r="15" spans="1:66" s="1" customFormat="1" ht="18" customHeight="1">
      <c r="B15" s="34"/>
      <c r="C15" s="35"/>
      <c r="D15" s="35"/>
      <c r="E15" s="272" t="s">
        <v>23</v>
      </c>
      <c r="F15" s="273"/>
      <c r="G15" s="273"/>
      <c r="H15" s="273"/>
      <c r="I15" s="273"/>
      <c r="J15" s="273"/>
      <c r="K15" s="273"/>
      <c r="L15" s="273"/>
      <c r="M15" s="29" t="s">
        <v>29</v>
      </c>
      <c r="N15" s="35"/>
      <c r="O15" s="272" t="s">
        <v>20</v>
      </c>
      <c r="P15" s="222"/>
      <c r="Q15" s="35"/>
      <c r="R15" s="36"/>
    </row>
    <row r="16" spans="1:66" s="1" customFormat="1" ht="6.95" customHeight="1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222" t="s">
        <v>20</v>
      </c>
      <c r="P17" s="222"/>
      <c r="Q17" s="35"/>
      <c r="R17" s="36"/>
    </row>
    <row r="18" spans="2:18" s="1" customFormat="1" ht="18" customHeight="1">
      <c r="B18" s="34"/>
      <c r="C18" s="35"/>
      <c r="D18" s="35"/>
      <c r="E18" s="27" t="s">
        <v>33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222" t="s">
        <v>20</v>
      </c>
      <c r="P18" s="222"/>
      <c r="Q18" s="35"/>
      <c r="R18" s="36"/>
    </row>
    <row r="19" spans="2:18" s="1" customFormat="1" ht="6.95" customHeight="1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>
      <c r="B20" s="34"/>
      <c r="C20" s="35"/>
      <c r="D20" s="29" t="s">
        <v>36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222" t="s">
        <v>20</v>
      </c>
      <c r="P20" s="222"/>
      <c r="Q20" s="35"/>
      <c r="R20" s="36"/>
    </row>
    <row r="21" spans="2:18" s="1" customFormat="1" ht="18" customHeight="1">
      <c r="B21" s="34"/>
      <c r="C21" s="35"/>
      <c r="D21" s="35"/>
      <c r="E21" s="27" t="s">
        <v>23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222" t="s">
        <v>20</v>
      </c>
      <c r="P21" s="222"/>
      <c r="Q21" s="35"/>
      <c r="R21" s="36"/>
    </row>
    <row r="22" spans="2:18" s="1" customFormat="1" ht="6.95" customHeight="1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>
      <c r="B23" s="34"/>
      <c r="C23" s="35"/>
      <c r="D23" s="29" t="s">
        <v>37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22.5" customHeight="1">
      <c r="B24" s="34"/>
      <c r="C24" s="35"/>
      <c r="D24" s="35"/>
      <c r="E24" s="227" t="s">
        <v>20</v>
      </c>
      <c r="F24" s="227"/>
      <c r="G24" s="227"/>
      <c r="H24" s="227"/>
      <c r="I24" s="227"/>
      <c r="J24" s="227"/>
      <c r="K24" s="227"/>
      <c r="L24" s="227"/>
      <c r="M24" s="35"/>
      <c r="N24" s="35"/>
      <c r="O24" s="35"/>
      <c r="P24" s="35"/>
      <c r="Q24" s="35"/>
      <c r="R24" s="36"/>
    </row>
    <row r="25" spans="2:18" s="1" customFormat="1" ht="6.95" customHeight="1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>
      <c r="B27" s="34"/>
      <c r="C27" s="35"/>
      <c r="D27" s="119" t="s">
        <v>115</v>
      </c>
      <c r="E27" s="35"/>
      <c r="F27" s="35"/>
      <c r="G27" s="35"/>
      <c r="H27" s="35"/>
      <c r="I27" s="35"/>
      <c r="J27" s="35"/>
      <c r="K27" s="35"/>
      <c r="L27" s="35"/>
      <c r="M27" s="228">
        <f>N88</f>
        <v>0</v>
      </c>
      <c r="N27" s="228"/>
      <c r="O27" s="228"/>
      <c r="P27" s="228"/>
      <c r="Q27" s="35"/>
      <c r="R27" s="36"/>
    </row>
    <row r="28" spans="2:18" s="1" customFormat="1" ht="14.45" customHeight="1">
      <c r="B28" s="34"/>
      <c r="C28" s="35"/>
      <c r="D28" s="33" t="s">
        <v>101</v>
      </c>
      <c r="E28" s="35"/>
      <c r="F28" s="35"/>
      <c r="G28" s="35"/>
      <c r="H28" s="35"/>
      <c r="I28" s="35"/>
      <c r="J28" s="35"/>
      <c r="K28" s="35"/>
      <c r="L28" s="35"/>
      <c r="M28" s="228">
        <f>N96</f>
        <v>0</v>
      </c>
      <c r="N28" s="228"/>
      <c r="O28" s="228"/>
      <c r="P28" s="228"/>
      <c r="Q28" s="35"/>
      <c r="R28" s="36"/>
    </row>
    <row r="29" spans="2:18" s="1" customFormat="1" ht="6.95" customHeight="1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>
      <c r="B30" s="34"/>
      <c r="C30" s="35"/>
      <c r="D30" s="120" t="s">
        <v>40</v>
      </c>
      <c r="E30" s="35"/>
      <c r="F30" s="35"/>
      <c r="G30" s="35"/>
      <c r="H30" s="35"/>
      <c r="I30" s="35"/>
      <c r="J30" s="35"/>
      <c r="K30" s="35"/>
      <c r="L30" s="35"/>
      <c r="M30" s="270">
        <f>ROUND(M27+M28,2)</f>
        <v>0</v>
      </c>
      <c r="N30" s="253"/>
      <c r="O30" s="253"/>
      <c r="P30" s="253"/>
      <c r="Q30" s="35"/>
      <c r="R30" s="36"/>
    </row>
    <row r="31" spans="2:18" s="1" customFormat="1" ht="6.95" customHeight="1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>
      <c r="B32" s="34"/>
      <c r="C32" s="35"/>
      <c r="D32" s="41" t="s">
        <v>41</v>
      </c>
      <c r="E32" s="41" t="s">
        <v>42</v>
      </c>
      <c r="F32" s="42">
        <v>0.2</v>
      </c>
      <c r="G32" s="121" t="s">
        <v>43</v>
      </c>
      <c r="H32" s="267">
        <f>ROUND((((SUM(BE96:BE103)+SUM(BE121:BE223))+SUM(BE225:BE229))),2)</f>
        <v>0</v>
      </c>
      <c r="I32" s="253"/>
      <c r="J32" s="253"/>
      <c r="K32" s="35"/>
      <c r="L32" s="35"/>
      <c r="M32" s="267">
        <f>ROUND(((ROUND((SUM(BE96:BE103)+SUM(BE121:BE223)), 2)*F32)+SUM(BE225:BE229)*F32),2)</f>
        <v>0</v>
      </c>
      <c r="N32" s="253"/>
      <c r="O32" s="253"/>
      <c r="P32" s="253"/>
      <c r="Q32" s="35"/>
      <c r="R32" s="36"/>
    </row>
    <row r="33" spans="2:18" s="1" customFormat="1" ht="14.45" customHeight="1">
      <c r="B33" s="34"/>
      <c r="C33" s="35"/>
      <c r="D33" s="35"/>
      <c r="E33" s="41" t="s">
        <v>44</v>
      </c>
      <c r="F33" s="42">
        <v>0.2</v>
      </c>
      <c r="G33" s="121" t="s">
        <v>43</v>
      </c>
      <c r="H33" s="267">
        <f>ROUND((((SUM(BF96:BF103)+SUM(BF121:BF223))+SUM(BF225:BF229))),2)</f>
        <v>0</v>
      </c>
      <c r="I33" s="253"/>
      <c r="J33" s="253"/>
      <c r="K33" s="35"/>
      <c r="L33" s="35"/>
      <c r="M33" s="267">
        <f>ROUND(((ROUND((SUM(BF96:BF103)+SUM(BF121:BF223)), 2)*F33)+SUM(BF225:BF229)*F33),2)</f>
        <v>0</v>
      </c>
      <c r="N33" s="253"/>
      <c r="O33" s="253"/>
      <c r="P33" s="253"/>
      <c r="Q33" s="35"/>
      <c r="R33" s="36"/>
    </row>
    <row r="34" spans="2:18" s="1" customFormat="1" ht="14.45" hidden="1" customHeight="1">
      <c r="B34" s="34"/>
      <c r="C34" s="35"/>
      <c r="D34" s="35"/>
      <c r="E34" s="41" t="s">
        <v>45</v>
      </c>
      <c r="F34" s="42">
        <v>0.2</v>
      </c>
      <c r="G34" s="121" t="s">
        <v>43</v>
      </c>
      <c r="H34" s="267">
        <f>ROUND((((SUM(BG96:BG103)+SUM(BG121:BG223))+SUM(BG225:BG229))),2)</f>
        <v>0</v>
      </c>
      <c r="I34" s="253"/>
      <c r="J34" s="253"/>
      <c r="K34" s="35"/>
      <c r="L34" s="35"/>
      <c r="M34" s="267">
        <v>0</v>
      </c>
      <c r="N34" s="253"/>
      <c r="O34" s="253"/>
      <c r="P34" s="253"/>
      <c r="Q34" s="35"/>
      <c r="R34" s="36"/>
    </row>
    <row r="35" spans="2:18" s="1" customFormat="1" ht="14.45" hidden="1" customHeight="1">
      <c r="B35" s="34"/>
      <c r="C35" s="35"/>
      <c r="D35" s="35"/>
      <c r="E35" s="41" t="s">
        <v>46</v>
      </c>
      <c r="F35" s="42">
        <v>0.2</v>
      </c>
      <c r="G35" s="121" t="s">
        <v>43</v>
      </c>
      <c r="H35" s="267">
        <f>ROUND((((SUM(BH96:BH103)+SUM(BH121:BH223))+SUM(BH225:BH229))),2)</f>
        <v>0</v>
      </c>
      <c r="I35" s="253"/>
      <c r="J35" s="253"/>
      <c r="K35" s="35"/>
      <c r="L35" s="35"/>
      <c r="M35" s="267">
        <v>0</v>
      </c>
      <c r="N35" s="253"/>
      <c r="O35" s="253"/>
      <c r="P35" s="253"/>
      <c r="Q35" s="35"/>
      <c r="R35" s="36"/>
    </row>
    <row r="36" spans="2:18" s="1" customFormat="1" ht="14.45" hidden="1" customHeight="1">
      <c r="B36" s="34"/>
      <c r="C36" s="35"/>
      <c r="D36" s="35"/>
      <c r="E36" s="41" t="s">
        <v>47</v>
      </c>
      <c r="F36" s="42">
        <v>0</v>
      </c>
      <c r="G36" s="121" t="s">
        <v>43</v>
      </c>
      <c r="H36" s="267">
        <f>ROUND((((SUM(BI96:BI103)+SUM(BI121:BI223))+SUM(BI225:BI229))),2)</f>
        <v>0</v>
      </c>
      <c r="I36" s="253"/>
      <c r="J36" s="253"/>
      <c r="K36" s="35"/>
      <c r="L36" s="35"/>
      <c r="M36" s="267">
        <v>0</v>
      </c>
      <c r="N36" s="253"/>
      <c r="O36" s="253"/>
      <c r="P36" s="253"/>
      <c r="Q36" s="35"/>
      <c r="R36" s="36"/>
    </row>
    <row r="37" spans="2:18" s="1" customFormat="1" ht="6.95" customHeight="1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>
      <c r="B38" s="34"/>
      <c r="C38" s="117"/>
      <c r="D38" s="122" t="s">
        <v>48</v>
      </c>
      <c r="E38" s="78"/>
      <c r="F38" s="78"/>
      <c r="G38" s="123" t="s">
        <v>49</v>
      </c>
      <c r="H38" s="124" t="s">
        <v>50</v>
      </c>
      <c r="I38" s="78"/>
      <c r="J38" s="78"/>
      <c r="K38" s="78"/>
      <c r="L38" s="268">
        <f>SUM(M30:M36)</f>
        <v>0</v>
      </c>
      <c r="M38" s="268"/>
      <c r="N38" s="268"/>
      <c r="O38" s="268"/>
      <c r="P38" s="269"/>
      <c r="Q38" s="117"/>
      <c r="R38" s="36"/>
    </row>
    <row r="39" spans="2:18" s="1" customFormat="1" ht="14.45" customHeight="1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>
      <c r="B41" s="21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2"/>
    </row>
    <row r="42" spans="2:18">
      <c r="B42" s="2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2"/>
    </row>
    <row r="43" spans="2:18">
      <c r="B43" s="2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2"/>
    </row>
    <row r="44" spans="2:18">
      <c r="B44" s="2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2"/>
    </row>
    <row r="45" spans="2:18">
      <c r="B45" s="21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2"/>
    </row>
    <row r="46" spans="2:18">
      <c r="B46" s="21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2"/>
    </row>
    <row r="47" spans="2:18">
      <c r="B47" s="21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2"/>
    </row>
    <row r="48" spans="2:18">
      <c r="B48" s="21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2"/>
    </row>
    <row r="49" spans="2:18">
      <c r="B49" s="21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2"/>
    </row>
    <row r="50" spans="2:18" s="1" customFormat="1" ht="15">
      <c r="B50" s="34"/>
      <c r="C50" s="35"/>
      <c r="D50" s="49" t="s">
        <v>51</v>
      </c>
      <c r="E50" s="50"/>
      <c r="F50" s="50"/>
      <c r="G50" s="50"/>
      <c r="H50" s="51"/>
      <c r="I50" s="35"/>
      <c r="J50" s="49" t="s">
        <v>52</v>
      </c>
      <c r="K50" s="50"/>
      <c r="L50" s="50"/>
      <c r="M50" s="50"/>
      <c r="N50" s="50"/>
      <c r="O50" s="50"/>
      <c r="P50" s="51"/>
      <c r="Q50" s="35"/>
      <c r="R50" s="36"/>
    </row>
    <row r="51" spans="2:18">
      <c r="B51" s="21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2"/>
    </row>
    <row r="52" spans="2:18">
      <c r="B52" s="21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2"/>
    </row>
    <row r="53" spans="2:18">
      <c r="B53" s="21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2"/>
    </row>
    <row r="54" spans="2:18">
      <c r="B54" s="21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2"/>
    </row>
    <row r="55" spans="2:18">
      <c r="B55" s="21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2"/>
    </row>
    <row r="56" spans="2:18">
      <c r="B56" s="21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2"/>
    </row>
    <row r="57" spans="2:18">
      <c r="B57" s="21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2"/>
    </row>
    <row r="58" spans="2:18">
      <c r="B58" s="21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2"/>
    </row>
    <row r="59" spans="2:18" s="1" customFormat="1" ht="15">
      <c r="B59" s="34"/>
      <c r="C59" s="35"/>
      <c r="D59" s="54" t="s">
        <v>53</v>
      </c>
      <c r="E59" s="55"/>
      <c r="F59" s="55"/>
      <c r="G59" s="56" t="s">
        <v>54</v>
      </c>
      <c r="H59" s="57"/>
      <c r="I59" s="35"/>
      <c r="J59" s="54" t="s">
        <v>53</v>
      </c>
      <c r="K59" s="55"/>
      <c r="L59" s="55"/>
      <c r="M59" s="55"/>
      <c r="N59" s="56" t="s">
        <v>54</v>
      </c>
      <c r="O59" s="55"/>
      <c r="P59" s="57"/>
      <c r="Q59" s="35"/>
      <c r="R59" s="36"/>
    </row>
    <row r="60" spans="2:18">
      <c r="B60" s="21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2"/>
    </row>
    <row r="61" spans="2:18" s="1" customFormat="1" ht="15">
      <c r="B61" s="34"/>
      <c r="C61" s="35"/>
      <c r="D61" s="49" t="s">
        <v>55</v>
      </c>
      <c r="E61" s="50"/>
      <c r="F61" s="50"/>
      <c r="G61" s="50"/>
      <c r="H61" s="51"/>
      <c r="I61" s="35"/>
      <c r="J61" s="49" t="s">
        <v>56</v>
      </c>
      <c r="K61" s="50"/>
      <c r="L61" s="50"/>
      <c r="M61" s="50"/>
      <c r="N61" s="50"/>
      <c r="O61" s="50"/>
      <c r="P61" s="51"/>
      <c r="Q61" s="35"/>
      <c r="R61" s="36"/>
    </row>
    <row r="62" spans="2:18">
      <c r="B62" s="21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2"/>
    </row>
    <row r="63" spans="2:18">
      <c r="B63" s="21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2"/>
    </row>
    <row r="64" spans="2:18">
      <c r="B64" s="21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2"/>
    </row>
    <row r="65" spans="2:21">
      <c r="B65" s="21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2"/>
    </row>
    <row r="66" spans="2:21">
      <c r="B66" s="21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2"/>
    </row>
    <row r="67" spans="2:21">
      <c r="B67" s="21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2"/>
    </row>
    <row r="68" spans="2:21">
      <c r="B68" s="21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2"/>
    </row>
    <row r="69" spans="2:21">
      <c r="B69" s="21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2"/>
    </row>
    <row r="70" spans="2:21" s="1" customFormat="1" ht="15">
      <c r="B70" s="34"/>
      <c r="C70" s="35"/>
      <c r="D70" s="54" t="s">
        <v>53</v>
      </c>
      <c r="E70" s="55"/>
      <c r="F70" s="55"/>
      <c r="G70" s="56" t="s">
        <v>54</v>
      </c>
      <c r="H70" s="57"/>
      <c r="I70" s="35"/>
      <c r="J70" s="54" t="s">
        <v>53</v>
      </c>
      <c r="K70" s="55"/>
      <c r="L70" s="55"/>
      <c r="M70" s="55"/>
      <c r="N70" s="56" t="s">
        <v>54</v>
      </c>
      <c r="O70" s="55"/>
      <c r="P70" s="57"/>
      <c r="Q70" s="35"/>
      <c r="R70" s="36"/>
    </row>
    <row r="71" spans="2:21" s="1" customFormat="1" ht="14.45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21" s="1" customFormat="1" ht="6.95" customHeight="1">
      <c r="B75" s="125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7"/>
    </row>
    <row r="76" spans="2:21" s="1" customFormat="1" ht="36.950000000000003" customHeight="1">
      <c r="B76" s="34"/>
      <c r="C76" s="200" t="s">
        <v>116</v>
      </c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36"/>
      <c r="T76" s="128"/>
      <c r="U76" s="128"/>
    </row>
    <row r="77" spans="2:21" s="1" customFormat="1" ht="6.95" customHeight="1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  <c r="T77" s="128"/>
      <c r="U77" s="128"/>
    </row>
    <row r="78" spans="2:21" s="1" customFormat="1" ht="30" customHeight="1">
      <c r="B78" s="34"/>
      <c r="C78" s="29" t="s">
        <v>17</v>
      </c>
      <c r="D78" s="35"/>
      <c r="E78" s="35"/>
      <c r="F78" s="254" t="str">
        <f>F6</f>
        <v>Stavebné úpravy priestorov bloku B objektu UKF v NItre na Triede A. Hlinku 1, Nitra</v>
      </c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35"/>
      <c r="R78" s="36"/>
      <c r="T78" s="128"/>
      <c r="U78" s="128"/>
    </row>
    <row r="79" spans="2:21" s="1" customFormat="1" ht="36.950000000000003" customHeight="1">
      <c r="B79" s="34"/>
      <c r="C79" s="68" t="s">
        <v>113</v>
      </c>
      <c r="D79" s="35"/>
      <c r="E79" s="35"/>
      <c r="F79" s="202" t="str">
        <f>F7</f>
        <v>3 - Elektroinštalácia</v>
      </c>
      <c r="G79" s="253"/>
      <c r="H79" s="253"/>
      <c r="I79" s="253"/>
      <c r="J79" s="253"/>
      <c r="K79" s="253"/>
      <c r="L79" s="253"/>
      <c r="M79" s="253"/>
      <c r="N79" s="253"/>
      <c r="O79" s="253"/>
      <c r="P79" s="253"/>
      <c r="Q79" s="35"/>
      <c r="R79" s="36"/>
      <c r="T79" s="128"/>
      <c r="U79" s="128"/>
    </row>
    <row r="80" spans="2:21" s="1" customFormat="1" ht="6.95" customHeight="1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  <c r="T80" s="128"/>
      <c r="U80" s="128"/>
    </row>
    <row r="81" spans="2:47" s="1" customFormat="1" ht="18" customHeight="1">
      <c r="B81" s="34"/>
      <c r="C81" s="29" t="s">
        <v>22</v>
      </c>
      <c r="D81" s="35"/>
      <c r="E81" s="35"/>
      <c r="F81" s="27" t="str">
        <f>F9</f>
        <v xml:space="preserve"> </v>
      </c>
      <c r="G81" s="35"/>
      <c r="H81" s="35"/>
      <c r="I81" s="35"/>
      <c r="J81" s="35"/>
      <c r="K81" s="29" t="s">
        <v>24</v>
      </c>
      <c r="L81" s="35"/>
      <c r="M81" s="256" t="str">
        <f>IF(O9="","",O9)</f>
        <v>12. 2. 2018</v>
      </c>
      <c r="N81" s="256"/>
      <c r="O81" s="256"/>
      <c r="P81" s="256"/>
      <c r="Q81" s="35"/>
      <c r="R81" s="36"/>
      <c r="T81" s="128"/>
      <c r="U81" s="128"/>
    </row>
    <row r="82" spans="2:47" s="1" customFormat="1" ht="6.95" customHeight="1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  <c r="T82" s="128"/>
      <c r="U82" s="128"/>
    </row>
    <row r="83" spans="2:47" s="1" customFormat="1" ht="15">
      <c r="B83" s="34"/>
      <c r="C83" s="29" t="s">
        <v>26</v>
      </c>
      <c r="D83" s="35"/>
      <c r="E83" s="35"/>
      <c r="F83" s="27" t="str">
        <f>E12</f>
        <v>UKF v NItre, Trieda A. Hlinku 1, Nitra</v>
      </c>
      <c r="G83" s="35"/>
      <c r="H83" s="35"/>
      <c r="I83" s="35"/>
      <c r="J83" s="35"/>
      <c r="K83" s="29" t="s">
        <v>32</v>
      </c>
      <c r="L83" s="35"/>
      <c r="M83" s="222" t="str">
        <f>E18</f>
        <v xml:space="preserve">K2 ateliér s.r.o., Nitra </v>
      </c>
      <c r="N83" s="222"/>
      <c r="O83" s="222"/>
      <c r="P83" s="222"/>
      <c r="Q83" s="222"/>
      <c r="R83" s="36"/>
      <c r="T83" s="128"/>
      <c r="U83" s="128"/>
    </row>
    <row r="84" spans="2:47" s="1" customFormat="1" ht="14.45" customHeight="1">
      <c r="B84" s="34"/>
      <c r="C84" s="29" t="s">
        <v>30</v>
      </c>
      <c r="D84" s="35"/>
      <c r="E84" s="35"/>
      <c r="F84" s="27" t="str">
        <f>IF(E15="","",E15)</f>
        <v xml:space="preserve"> </v>
      </c>
      <c r="G84" s="35"/>
      <c r="H84" s="35"/>
      <c r="I84" s="35"/>
      <c r="J84" s="35"/>
      <c r="K84" s="29" t="s">
        <v>36</v>
      </c>
      <c r="L84" s="35"/>
      <c r="M84" s="222" t="str">
        <f>E21</f>
        <v xml:space="preserve"> </v>
      </c>
      <c r="N84" s="222"/>
      <c r="O84" s="222"/>
      <c r="P84" s="222"/>
      <c r="Q84" s="222"/>
      <c r="R84" s="36"/>
      <c r="T84" s="128"/>
      <c r="U84" s="128"/>
    </row>
    <row r="85" spans="2:47" s="1" customFormat="1" ht="10.35" customHeight="1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  <c r="T85" s="128"/>
      <c r="U85" s="128"/>
    </row>
    <row r="86" spans="2:47" s="1" customFormat="1" ht="29.25" customHeight="1">
      <c r="B86" s="34"/>
      <c r="C86" s="265" t="s">
        <v>117</v>
      </c>
      <c r="D86" s="266"/>
      <c r="E86" s="266"/>
      <c r="F86" s="266"/>
      <c r="G86" s="266"/>
      <c r="H86" s="117"/>
      <c r="I86" s="117"/>
      <c r="J86" s="117"/>
      <c r="K86" s="117"/>
      <c r="L86" s="117"/>
      <c r="M86" s="117"/>
      <c r="N86" s="265" t="s">
        <v>118</v>
      </c>
      <c r="O86" s="266"/>
      <c r="P86" s="266"/>
      <c r="Q86" s="266"/>
      <c r="R86" s="36"/>
      <c r="T86" s="128"/>
      <c r="U86" s="128"/>
    </row>
    <row r="87" spans="2:47" s="1" customFormat="1" ht="10.35" customHeight="1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  <c r="T87" s="128"/>
      <c r="U87" s="128"/>
    </row>
    <row r="88" spans="2:47" s="1" customFormat="1" ht="29.25" customHeight="1">
      <c r="B88" s="34"/>
      <c r="C88" s="129" t="s">
        <v>119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184">
        <f>N121</f>
        <v>0</v>
      </c>
      <c r="O88" s="262"/>
      <c r="P88" s="262"/>
      <c r="Q88" s="262"/>
      <c r="R88" s="36"/>
      <c r="T88" s="128"/>
      <c r="U88" s="128"/>
      <c r="AU88" s="17" t="s">
        <v>120</v>
      </c>
    </row>
    <row r="89" spans="2:47" s="6" customFormat="1" ht="24.95" customHeight="1">
      <c r="B89" s="130"/>
      <c r="C89" s="131"/>
      <c r="D89" s="132" t="s">
        <v>778</v>
      </c>
      <c r="E89" s="131"/>
      <c r="F89" s="131"/>
      <c r="G89" s="131"/>
      <c r="H89" s="131"/>
      <c r="I89" s="131"/>
      <c r="J89" s="131"/>
      <c r="K89" s="131"/>
      <c r="L89" s="131"/>
      <c r="M89" s="131"/>
      <c r="N89" s="264">
        <f>N122</f>
        <v>0</v>
      </c>
      <c r="O89" s="261"/>
      <c r="P89" s="261"/>
      <c r="Q89" s="261"/>
      <c r="R89" s="133"/>
      <c r="T89" s="134"/>
      <c r="U89" s="134"/>
    </row>
    <row r="90" spans="2:47" s="7" customFormat="1" ht="19.899999999999999" customHeight="1">
      <c r="B90" s="135"/>
      <c r="C90" s="136"/>
      <c r="D90" s="105" t="s">
        <v>779</v>
      </c>
      <c r="E90" s="136"/>
      <c r="F90" s="136"/>
      <c r="G90" s="136"/>
      <c r="H90" s="136"/>
      <c r="I90" s="136"/>
      <c r="J90" s="136"/>
      <c r="K90" s="136"/>
      <c r="L90" s="136"/>
      <c r="M90" s="136"/>
      <c r="N90" s="191">
        <f>N123</f>
        <v>0</v>
      </c>
      <c r="O90" s="260"/>
      <c r="P90" s="260"/>
      <c r="Q90" s="260"/>
      <c r="R90" s="137"/>
      <c r="T90" s="138"/>
      <c r="U90" s="138"/>
    </row>
    <row r="91" spans="2:47" s="7" customFormat="1" ht="19.899999999999999" customHeight="1">
      <c r="B91" s="135"/>
      <c r="C91" s="136"/>
      <c r="D91" s="105" t="s">
        <v>780</v>
      </c>
      <c r="E91" s="136"/>
      <c r="F91" s="136"/>
      <c r="G91" s="136"/>
      <c r="H91" s="136"/>
      <c r="I91" s="136"/>
      <c r="J91" s="136"/>
      <c r="K91" s="136"/>
      <c r="L91" s="136"/>
      <c r="M91" s="136"/>
      <c r="N91" s="191">
        <f>N127</f>
        <v>0</v>
      </c>
      <c r="O91" s="260"/>
      <c r="P91" s="260"/>
      <c r="Q91" s="260"/>
      <c r="R91" s="137"/>
      <c r="T91" s="138"/>
      <c r="U91" s="138"/>
    </row>
    <row r="92" spans="2:47" s="7" customFormat="1" ht="19.899999999999999" customHeight="1">
      <c r="B92" s="135"/>
      <c r="C92" s="136"/>
      <c r="D92" s="105" t="s">
        <v>781</v>
      </c>
      <c r="E92" s="136"/>
      <c r="F92" s="136"/>
      <c r="G92" s="136"/>
      <c r="H92" s="136"/>
      <c r="I92" s="136"/>
      <c r="J92" s="136"/>
      <c r="K92" s="136"/>
      <c r="L92" s="136"/>
      <c r="M92" s="136"/>
      <c r="N92" s="191">
        <f>N138</f>
        <v>0</v>
      </c>
      <c r="O92" s="260"/>
      <c r="P92" s="260"/>
      <c r="Q92" s="260"/>
      <c r="R92" s="137"/>
      <c r="T92" s="138"/>
      <c r="U92" s="138"/>
    </row>
    <row r="93" spans="2:47" s="7" customFormat="1" ht="19.899999999999999" customHeight="1">
      <c r="B93" s="135"/>
      <c r="C93" s="136"/>
      <c r="D93" s="105" t="s">
        <v>782</v>
      </c>
      <c r="E93" s="136"/>
      <c r="F93" s="136"/>
      <c r="G93" s="136"/>
      <c r="H93" s="136"/>
      <c r="I93" s="136"/>
      <c r="J93" s="136"/>
      <c r="K93" s="136"/>
      <c r="L93" s="136"/>
      <c r="M93" s="136"/>
      <c r="N93" s="191">
        <f>N148</f>
        <v>0</v>
      </c>
      <c r="O93" s="260"/>
      <c r="P93" s="260"/>
      <c r="Q93" s="260"/>
      <c r="R93" s="137"/>
      <c r="T93" s="138"/>
      <c r="U93" s="138"/>
    </row>
    <row r="94" spans="2:47" s="6" customFormat="1" ht="21.75" customHeight="1">
      <c r="B94" s="130"/>
      <c r="C94" s="131"/>
      <c r="D94" s="132" t="s">
        <v>136</v>
      </c>
      <c r="E94" s="131"/>
      <c r="F94" s="131"/>
      <c r="G94" s="131"/>
      <c r="H94" s="131"/>
      <c r="I94" s="131"/>
      <c r="J94" s="131"/>
      <c r="K94" s="131"/>
      <c r="L94" s="131"/>
      <c r="M94" s="131"/>
      <c r="N94" s="238">
        <f>N224</f>
        <v>0</v>
      </c>
      <c r="O94" s="261"/>
      <c r="P94" s="261"/>
      <c r="Q94" s="261"/>
      <c r="R94" s="133"/>
      <c r="T94" s="134"/>
      <c r="U94" s="134"/>
    </row>
    <row r="95" spans="2:47" s="1" customFormat="1" ht="21.75" customHeight="1">
      <c r="B95" s="34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6"/>
      <c r="T95" s="128"/>
      <c r="U95" s="128"/>
    </row>
    <row r="96" spans="2:47" s="1" customFormat="1" ht="29.25" customHeight="1">
      <c r="B96" s="34"/>
      <c r="C96" s="129" t="s">
        <v>137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262">
        <f>ROUND(N97+N98+N99+N100+N101+N102,2)</f>
        <v>0</v>
      </c>
      <c r="O96" s="263"/>
      <c r="P96" s="263"/>
      <c r="Q96" s="263"/>
      <c r="R96" s="36"/>
      <c r="T96" s="139"/>
      <c r="U96" s="140" t="s">
        <v>41</v>
      </c>
    </row>
    <row r="97" spans="2:65" s="1" customFormat="1" ht="18" customHeight="1">
      <c r="B97" s="34"/>
      <c r="C97" s="35"/>
      <c r="D97" s="188" t="s">
        <v>138</v>
      </c>
      <c r="E97" s="189"/>
      <c r="F97" s="189"/>
      <c r="G97" s="189"/>
      <c r="H97" s="189"/>
      <c r="I97" s="35"/>
      <c r="J97" s="35"/>
      <c r="K97" s="35"/>
      <c r="L97" s="35"/>
      <c r="M97" s="35"/>
      <c r="N97" s="190">
        <f>ROUND(N88*T97,2)</f>
        <v>0</v>
      </c>
      <c r="O97" s="191"/>
      <c r="P97" s="191"/>
      <c r="Q97" s="191"/>
      <c r="R97" s="36"/>
      <c r="S97" s="141"/>
      <c r="T97" s="142"/>
      <c r="U97" s="143" t="s">
        <v>44</v>
      </c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  <c r="AY97" s="145" t="s">
        <v>139</v>
      </c>
      <c r="AZ97" s="144"/>
      <c r="BA97" s="144"/>
      <c r="BB97" s="144"/>
      <c r="BC97" s="144"/>
      <c r="BD97" s="144"/>
      <c r="BE97" s="146">
        <f t="shared" ref="BE97:BE102" si="0">IF(U97="základná",N97,0)</f>
        <v>0</v>
      </c>
      <c r="BF97" s="146">
        <f t="shared" ref="BF97:BF102" si="1">IF(U97="znížená",N97,0)</f>
        <v>0</v>
      </c>
      <c r="BG97" s="146">
        <f t="shared" ref="BG97:BG102" si="2">IF(U97="zákl. prenesená",N97,0)</f>
        <v>0</v>
      </c>
      <c r="BH97" s="146">
        <f t="shared" ref="BH97:BH102" si="3">IF(U97="zníž. prenesená",N97,0)</f>
        <v>0</v>
      </c>
      <c r="BI97" s="146">
        <f t="shared" ref="BI97:BI102" si="4">IF(U97="nulová",N97,0)</f>
        <v>0</v>
      </c>
      <c r="BJ97" s="145" t="s">
        <v>86</v>
      </c>
      <c r="BK97" s="144"/>
      <c r="BL97" s="144"/>
      <c r="BM97" s="144"/>
    </row>
    <row r="98" spans="2:65" s="1" customFormat="1" ht="18" customHeight="1">
      <c r="B98" s="34"/>
      <c r="C98" s="35"/>
      <c r="D98" s="188" t="s">
        <v>140</v>
      </c>
      <c r="E98" s="189"/>
      <c r="F98" s="189"/>
      <c r="G98" s="189"/>
      <c r="H98" s="189"/>
      <c r="I98" s="35"/>
      <c r="J98" s="35"/>
      <c r="K98" s="35"/>
      <c r="L98" s="35"/>
      <c r="M98" s="35"/>
      <c r="N98" s="190">
        <f>ROUND(N88*T98,2)</f>
        <v>0</v>
      </c>
      <c r="O98" s="191"/>
      <c r="P98" s="191"/>
      <c r="Q98" s="191"/>
      <c r="R98" s="36"/>
      <c r="S98" s="141"/>
      <c r="T98" s="142"/>
      <c r="U98" s="143" t="s">
        <v>44</v>
      </c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5" t="s">
        <v>139</v>
      </c>
      <c r="AZ98" s="144"/>
      <c r="BA98" s="144"/>
      <c r="BB98" s="144"/>
      <c r="BC98" s="144"/>
      <c r="BD98" s="144"/>
      <c r="BE98" s="146">
        <f t="shared" si="0"/>
        <v>0</v>
      </c>
      <c r="BF98" s="146">
        <f t="shared" si="1"/>
        <v>0</v>
      </c>
      <c r="BG98" s="146">
        <f t="shared" si="2"/>
        <v>0</v>
      </c>
      <c r="BH98" s="146">
        <f t="shared" si="3"/>
        <v>0</v>
      </c>
      <c r="BI98" s="146">
        <f t="shared" si="4"/>
        <v>0</v>
      </c>
      <c r="BJ98" s="145" t="s">
        <v>86</v>
      </c>
      <c r="BK98" s="144"/>
      <c r="BL98" s="144"/>
      <c r="BM98" s="144"/>
    </row>
    <row r="99" spans="2:65" s="1" customFormat="1" ht="18" customHeight="1">
      <c r="B99" s="34"/>
      <c r="C99" s="35"/>
      <c r="D99" s="188" t="s">
        <v>141</v>
      </c>
      <c r="E99" s="189"/>
      <c r="F99" s="189"/>
      <c r="G99" s="189"/>
      <c r="H99" s="189"/>
      <c r="I99" s="35"/>
      <c r="J99" s="35"/>
      <c r="K99" s="35"/>
      <c r="L99" s="35"/>
      <c r="M99" s="35"/>
      <c r="N99" s="190">
        <f>ROUND(N88*T99,2)</f>
        <v>0</v>
      </c>
      <c r="O99" s="191"/>
      <c r="P99" s="191"/>
      <c r="Q99" s="191"/>
      <c r="R99" s="36"/>
      <c r="S99" s="141"/>
      <c r="T99" s="142"/>
      <c r="U99" s="143" t="s">
        <v>44</v>
      </c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5" t="s">
        <v>139</v>
      </c>
      <c r="AZ99" s="144"/>
      <c r="BA99" s="144"/>
      <c r="BB99" s="144"/>
      <c r="BC99" s="144"/>
      <c r="BD99" s="144"/>
      <c r="BE99" s="146">
        <f t="shared" si="0"/>
        <v>0</v>
      </c>
      <c r="BF99" s="146">
        <f t="shared" si="1"/>
        <v>0</v>
      </c>
      <c r="BG99" s="146">
        <f t="shared" si="2"/>
        <v>0</v>
      </c>
      <c r="BH99" s="146">
        <f t="shared" si="3"/>
        <v>0</v>
      </c>
      <c r="BI99" s="146">
        <f t="shared" si="4"/>
        <v>0</v>
      </c>
      <c r="BJ99" s="145" t="s">
        <v>86</v>
      </c>
      <c r="BK99" s="144"/>
      <c r="BL99" s="144"/>
      <c r="BM99" s="144"/>
    </row>
    <row r="100" spans="2:65" s="1" customFormat="1" ht="18" customHeight="1">
      <c r="B100" s="34"/>
      <c r="C100" s="35"/>
      <c r="D100" s="188" t="s">
        <v>142</v>
      </c>
      <c r="E100" s="189"/>
      <c r="F100" s="189"/>
      <c r="G100" s="189"/>
      <c r="H100" s="189"/>
      <c r="I100" s="35"/>
      <c r="J100" s="35"/>
      <c r="K100" s="35"/>
      <c r="L100" s="35"/>
      <c r="M100" s="35"/>
      <c r="N100" s="190">
        <f>ROUND(N88*T100,2)</f>
        <v>0</v>
      </c>
      <c r="O100" s="191"/>
      <c r="P100" s="191"/>
      <c r="Q100" s="191"/>
      <c r="R100" s="36"/>
      <c r="S100" s="141"/>
      <c r="T100" s="142"/>
      <c r="U100" s="143" t="s">
        <v>44</v>
      </c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5" t="s">
        <v>139</v>
      </c>
      <c r="AZ100" s="144"/>
      <c r="BA100" s="144"/>
      <c r="BB100" s="144"/>
      <c r="BC100" s="144"/>
      <c r="BD100" s="144"/>
      <c r="BE100" s="146">
        <f t="shared" si="0"/>
        <v>0</v>
      </c>
      <c r="BF100" s="146">
        <f t="shared" si="1"/>
        <v>0</v>
      </c>
      <c r="BG100" s="146">
        <f t="shared" si="2"/>
        <v>0</v>
      </c>
      <c r="BH100" s="146">
        <f t="shared" si="3"/>
        <v>0</v>
      </c>
      <c r="BI100" s="146">
        <f t="shared" si="4"/>
        <v>0</v>
      </c>
      <c r="BJ100" s="145" t="s">
        <v>86</v>
      </c>
      <c r="BK100" s="144"/>
      <c r="BL100" s="144"/>
      <c r="BM100" s="144"/>
    </row>
    <row r="101" spans="2:65" s="1" customFormat="1" ht="18" customHeight="1">
      <c r="B101" s="34"/>
      <c r="C101" s="35"/>
      <c r="D101" s="188" t="s">
        <v>143</v>
      </c>
      <c r="E101" s="189"/>
      <c r="F101" s="189"/>
      <c r="G101" s="189"/>
      <c r="H101" s="189"/>
      <c r="I101" s="35"/>
      <c r="J101" s="35"/>
      <c r="K101" s="35"/>
      <c r="L101" s="35"/>
      <c r="M101" s="35"/>
      <c r="N101" s="190">
        <f>ROUND(N88*T101,2)</f>
        <v>0</v>
      </c>
      <c r="O101" s="191"/>
      <c r="P101" s="191"/>
      <c r="Q101" s="191"/>
      <c r="R101" s="36"/>
      <c r="S101" s="141"/>
      <c r="T101" s="142"/>
      <c r="U101" s="143" t="s">
        <v>44</v>
      </c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5" t="s">
        <v>139</v>
      </c>
      <c r="AZ101" s="144"/>
      <c r="BA101" s="144"/>
      <c r="BB101" s="144"/>
      <c r="BC101" s="144"/>
      <c r="BD101" s="144"/>
      <c r="BE101" s="146">
        <f t="shared" si="0"/>
        <v>0</v>
      </c>
      <c r="BF101" s="146">
        <f t="shared" si="1"/>
        <v>0</v>
      </c>
      <c r="BG101" s="146">
        <f t="shared" si="2"/>
        <v>0</v>
      </c>
      <c r="BH101" s="146">
        <f t="shared" si="3"/>
        <v>0</v>
      </c>
      <c r="BI101" s="146">
        <f t="shared" si="4"/>
        <v>0</v>
      </c>
      <c r="BJ101" s="145" t="s">
        <v>86</v>
      </c>
      <c r="BK101" s="144"/>
      <c r="BL101" s="144"/>
      <c r="BM101" s="144"/>
    </row>
    <row r="102" spans="2:65" s="1" customFormat="1" ht="18" customHeight="1">
      <c r="B102" s="34"/>
      <c r="C102" s="35"/>
      <c r="D102" s="105" t="s">
        <v>144</v>
      </c>
      <c r="E102" s="35"/>
      <c r="F102" s="35"/>
      <c r="G102" s="35"/>
      <c r="H102" s="35"/>
      <c r="I102" s="35"/>
      <c r="J102" s="35"/>
      <c r="K102" s="35"/>
      <c r="L102" s="35"/>
      <c r="M102" s="35"/>
      <c r="N102" s="190">
        <f>ROUND(N88*T102,2)</f>
        <v>0</v>
      </c>
      <c r="O102" s="191"/>
      <c r="P102" s="191"/>
      <c r="Q102" s="191"/>
      <c r="R102" s="36"/>
      <c r="S102" s="141"/>
      <c r="T102" s="147"/>
      <c r="U102" s="148" t="s">
        <v>44</v>
      </c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5" t="s">
        <v>145</v>
      </c>
      <c r="AZ102" s="144"/>
      <c r="BA102" s="144"/>
      <c r="BB102" s="144"/>
      <c r="BC102" s="144"/>
      <c r="BD102" s="144"/>
      <c r="BE102" s="146">
        <f t="shared" si="0"/>
        <v>0</v>
      </c>
      <c r="BF102" s="146">
        <f t="shared" si="1"/>
        <v>0</v>
      </c>
      <c r="BG102" s="146">
        <f t="shared" si="2"/>
        <v>0</v>
      </c>
      <c r="BH102" s="146">
        <f t="shared" si="3"/>
        <v>0</v>
      </c>
      <c r="BI102" s="146">
        <f t="shared" si="4"/>
        <v>0</v>
      </c>
      <c r="BJ102" s="145" t="s">
        <v>86</v>
      </c>
      <c r="BK102" s="144"/>
      <c r="BL102" s="144"/>
      <c r="BM102" s="144"/>
    </row>
    <row r="103" spans="2:65" s="1" customFormat="1">
      <c r="B103" s="34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6"/>
      <c r="T103" s="128"/>
      <c r="U103" s="128"/>
    </row>
    <row r="104" spans="2:65" s="1" customFormat="1" ht="29.25" customHeight="1">
      <c r="B104" s="34"/>
      <c r="C104" s="116" t="s">
        <v>106</v>
      </c>
      <c r="D104" s="117"/>
      <c r="E104" s="117"/>
      <c r="F104" s="117"/>
      <c r="G104" s="117"/>
      <c r="H104" s="117"/>
      <c r="I104" s="117"/>
      <c r="J104" s="117"/>
      <c r="K104" s="117"/>
      <c r="L104" s="185">
        <f>ROUND(SUM(N88+N96),2)</f>
        <v>0</v>
      </c>
      <c r="M104" s="185"/>
      <c r="N104" s="185"/>
      <c r="O104" s="185"/>
      <c r="P104" s="185"/>
      <c r="Q104" s="185"/>
      <c r="R104" s="36"/>
      <c r="T104" s="128"/>
      <c r="U104" s="128"/>
    </row>
    <row r="105" spans="2:65" s="1" customFormat="1" ht="6.95" customHeight="1">
      <c r="B105" s="58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60"/>
      <c r="T105" s="128"/>
      <c r="U105" s="128"/>
    </row>
    <row r="109" spans="2:65" s="1" customFormat="1" ht="6.95" customHeight="1">
      <c r="B109" s="61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3"/>
    </row>
    <row r="110" spans="2:65" s="1" customFormat="1" ht="36.950000000000003" customHeight="1">
      <c r="B110" s="34"/>
      <c r="C110" s="200" t="s">
        <v>146</v>
      </c>
      <c r="D110" s="253"/>
      <c r="E110" s="253"/>
      <c r="F110" s="253"/>
      <c r="G110" s="253"/>
      <c r="H110" s="253"/>
      <c r="I110" s="253"/>
      <c r="J110" s="253"/>
      <c r="K110" s="253"/>
      <c r="L110" s="253"/>
      <c r="M110" s="253"/>
      <c r="N110" s="253"/>
      <c r="O110" s="253"/>
      <c r="P110" s="253"/>
      <c r="Q110" s="253"/>
      <c r="R110" s="36"/>
    </row>
    <row r="111" spans="2:65" s="1" customFormat="1" ht="6.95" customHeight="1"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6"/>
    </row>
    <row r="112" spans="2:65" s="1" customFormat="1" ht="30" customHeight="1">
      <c r="B112" s="34"/>
      <c r="C112" s="29" t="s">
        <v>17</v>
      </c>
      <c r="D112" s="35"/>
      <c r="E112" s="35"/>
      <c r="F112" s="254" t="str">
        <f>F6</f>
        <v>Stavebné úpravy priestorov bloku B objektu UKF v NItre na Triede A. Hlinku 1, Nitra</v>
      </c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35"/>
      <c r="R112" s="36"/>
    </row>
    <row r="113" spans="2:65" s="1" customFormat="1" ht="36.950000000000003" customHeight="1">
      <c r="B113" s="34"/>
      <c r="C113" s="68" t="s">
        <v>113</v>
      </c>
      <c r="D113" s="35"/>
      <c r="E113" s="35"/>
      <c r="F113" s="202" t="str">
        <f>F7</f>
        <v>3 - Elektroinštalácia</v>
      </c>
      <c r="G113" s="253"/>
      <c r="H113" s="253"/>
      <c r="I113" s="253"/>
      <c r="J113" s="253"/>
      <c r="K113" s="253"/>
      <c r="L113" s="253"/>
      <c r="M113" s="253"/>
      <c r="N113" s="253"/>
      <c r="O113" s="253"/>
      <c r="P113" s="253"/>
      <c r="Q113" s="35"/>
      <c r="R113" s="36"/>
    </row>
    <row r="114" spans="2:65" s="1" customFormat="1" ht="6.95" customHeight="1">
      <c r="B114" s="34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6"/>
    </row>
    <row r="115" spans="2:65" s="1" customFormat="1" ht="18" customHeight="1">
      <c r="B115" s="34"/>
      <c r="C115" s="29" t="s">
        <v>22</v>
      </c>
      <c r="D115" s="35"/>
      <c r="E115" s="35"/>
      <c r="F115" s="27" t="str">
        <f>F9</f>
        <v xml:space="preserve"> </v>
      </c>
      <c r="G115" s="35"/>
      <c r="H115" s="35"/>
      <c r="I115" s="35"/>
      <c r="J115" s="35"/>
      <c r="K115" s="29" t="s">
        <v>24</v>
      </c>
      <c r="L115" s="35"/>
      <c r="M115" s="256" t="str">
        <f>IF(O9="","",O9)</f>
        <v>12. 2. 2018</v>
      </c>
      <c r="N115" s="256"/>
      <c r="O115" s="256"/>
      <c r="P115" s="256"/>
      <c r="Q115" s="35"/>
      <c r="R115" s="36"/>
    </row>
    <row r="116" spans="2:65" s="1" customFormat="1" ht="6.95" customHeight="1">
      <c r="B116" s="34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6"/>
    </row>
    <row r="117" spans="2:65" s="1" customFormat="1" ht="15">
      <c r="B117" s="34"/>
      <c r="C117" s="29" t="s">
        <v>26</v>
      </c>
      <c r="D117" s="35"/>
      <c r="E117" s="35"/>
      <c r="F117" s="27" t="str">
        <f>E12</f>
        <v>UKF v NItre, Trieda A. Hlinku 1, Nitra</v>
      </c>
      <c r="G117" s="35"/>
      <c r="H117" s="35"/>
      <c r="I117" s="35"/>
      <c r="J117" s="35"/>
      <c r="K117" s="29" t="s">
        <v>32</v>
      </c>
      <c r="L117" s="35"/>
      <c r="M117" s="222" t="str">
        <f>E18</f>
        <v xml:space="preserve">K2 ateliér s.r.o., Nitra </v>
      </c>
      <c r="N117" s="222"/>
      <c r="O117" s="222"/>
      <c r="P117" s="222"/>
      <c r="Q117" s="222"/>
      <c r="R117" s="36"/>
    </row>
    <row r="118" spans="2:65" s="1" customFormat="1" ht="14.45" customHeight="1">
      <c r="B118" s="34"/>
      <c r="C118" s="29" t="s">
        <v>30</v>
      </c>
      <c r="D118" s="35"/>
      <c r="E118" s="35"/>
      <c r="F118" s="27" t="str">
        <f>IF(E15="","",E15)</f>
        <v xml:space="preserve"> </v>
      </c>
      <c r="G118" s="35"/>
      <c r="H118" s="35"/>
      <c r="I118" s="35"/>
      <c r="J118" s="35"/>
      <c r="K118" s="29" t="s">
        <v>36</v>
      </c>
      <c r="L118" s="35"/>
      <c r="M118" s="222" t="str">
        <f>E21</f>
        <v xml:space="preserve"> </v>
      </c>
      <c r="N118" s="222"/>
      <c r="O118" s="222"/>
      <c r="P118" s="222"/>
      <c r="Q118" s="222"/>
      <c r="R118" s="36"/>
    </row>
    <row r="119" spans="2:65" s="1" customFormat="1" ht="10.35" customHeight="1">
      <c r="B119" s="34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6"/>
    </row>
    <row r="120" spans="2:65" s="8" customFormat="1" ht="29.25" customHeight="1">
      <c r="B120" s="149"/>
      <c r="C120" s="150" t="s">
        <v>147</v>
      </c>
      <c r="D120" s="151" t="s">
        <v>148</v>
      </c>
      <c r="E120" s="151" t="s">
        <v>59</v>
      </c>
      <c r="F120" s="257" t="s">
        <v>149</v>
      </c>
      <c r="G120" s="257"/>
      <c r="H120" s="257"/>
      <c r="I120" s="257"/>
      <c r="J120" s="151" t="s">
        <v>150</v>
      </c>
      <c r="K120" s="151" t="s">
        <v>151</v>
      </c>
      <c r="L120" s="258" t="s">
        <v>152</v>
      </c>
      <c r="M120" s="258"/>
      <c r="N120" s="257" t="s">
        <v>118</v>
      </c>
      <c r="O120" s="257"/>
      <c r="P120" s="257"/>
      <c r="Q120" s="259"/>
      <c r="R120" s="152"/>
      <c r="T120" s="79" t="s">
        <v>153</v>
      </c>
      <c r="U120" s="80" t="s">
        <v>41</v>
      </c>
      <c r="V120" s="80" t="s">
        <v>154</v>
      </c>
      <c r="W120" s="80" t="s">
        <v>155</v>
      </c>
      <c r="X120" s="80" t="s">
        <v>156</v>
      </c>
      <c r="Y120" s="80" t="s">
        <v>157</v>
      </c>
      <c r="Z120" s="80" t="s">
        <v>158</v>
      </c>
      <c r="AA120" s="81" t="s">
        <v>159</v>
      </c>
    </row>
    <row r="121" spans="2:65" s="1" customFormat="1" ht="29.25" customHeight="1">
      <c r="B121" s="34"/>
      <c r="C121" s="83" t="s">
        <v>115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236">
        <f>BK121</f>
        <v>0</v>
      </c>
      <c r="O121" s="237"/>
      <c r="P121" s="237"/>
      <c r="Q121" s="237"/>
      <c r="R121" s="36"/>
      <c r="T121" s="82"/>
      <c r="U121" s="50"/>
      <c r="V121" s="50"/>
      <c r="W121" s="153">
        <f>W122+W224</f>
        <v>0</v>
      </c>
      <c r="X121" s="50"/>
      <c r="Y121" s="153">
        <f>Y122+Y224</f>
        <v>0</v>
      </c>
      <c r="Z121" s="50"/>
      <c r="AA121" s="154">
        <f>AA122+AA224</f>
        <v>0</v>
      </c>
      <c r="AT121" s="17" t="s">
        <v>76</v>
      </c>
      <c r="AU121" s="17" t="s">
        <v>120</v>
      </c>
      <c r="BK121" s="155">
        <f>BK122+BK224</f>
        <v>0</v>
      </c>
    </row>
    <row r="122" spans="2:65" s="9" customFormat="1" ht="37.35" customHeight="1">
      <c r="B122" s="156"/>
      <c r="C122" s="157"/>
      <c r="D122" s="158" t="s">
        <v>778</v>
      </c>
      <c r="E122" s="158"/>
      <c r="F122" s="158"/>
      <c r="G122" s="158"/>
      <c r="H122" s="158"/>
      <c r="I122" s="158"/>
      <c r="J122" s="158"/>
      <c r="K122" s="158"/>
      <c r="L122" s="158"/>
      <c r="M122" s="158"/>
      <c r="N122" s="238">
        <f>BK122</f>
        <v>0</v>
      </c>
      <c r="O122" s="239"/>
      <c r="P122" s="239"/>
      <c r="Q122" s="239"/>
      <c r="R122" s="159"/>
      <c r="T122" s="160"/>
      <c r="U122" s="157"/>
      <c r="V122" s="157"/>
      <c r="W122" s="161">
        <f>W123+W127+W138+W148</f>
        <v>0</v>
      </c>
      <c r="X122" s="157"/>
      <c r="Y122" s="161">
        <f>Y123+Y127+Y138+Y148</f>
        <v>0</v>
      </c>
      <c r="Z122" s="157"/>
      <c r="AA122" s="162">
        <f>AA123+AA127+AA138+AA148</f>
        <v>0</v>
      </c>
      <c r="AR122" s="163" t="s">
        <v>83</v>
      </c>
      <c r="AT122" s="164" t="s">
        <v>76</v>
      </c>
      <c r="AU122" s="164" t="s">
        <v>77</v>
      </c>
      <c r="AY122" s="163" t="s">
        <v>160</v>
      </c>
      <c r="BK122" s="165">
        <f>BK123+BK127+BK138+BK148</f>
        <v>0</v>
      </c>
    </row>
    <row r="123" spans="2:65" s="9" customFormat="1" ht="19.899999999999999" customHeight="1">
      <c r="B123" s="156"/>
      <c r="C123" s="157"/>
      <c r="D123" s="166" t="s">
        <v>779</v>
      </c>
      <c r="E123" s="166"/>
      <c r="F123" s="166"/>
      <c r="G123" s="166"/>
      <c r="H123" s="166"/>
      <c r="I123" s="166"/>
      <c r="J123" s="166"/>
      <c r="K123" s="166"/>
      <c r="L123" s="166"/>
      <c r="M123" s="166"/>
      <c r="N123" s="240">
        <f>BK123</f>
        <v>0</v>
      </c>
      <c r="O123" s="241"/>
      <c r="P123" s="241"/>
      <c r="Q123" s="241"/>
      <c r="R123" s="159"/>
      <c r="T123" s="160"/>
      <c r="U123" s="157"/>
      <c r="V123" s="157"/>
      <c r="W123" s="161">
        <f>SUM(W124:W126)</f>
        <v>0</v>
      </c>
      <c r="X123" s="157"/>
      <c r="Y123" s="161">
        <f>SUM(Y124:Y126)</f>
        <v>0</v>
      </c>
      <c r="Z123" s="157"/>
      <c r="AA123" s="162">
        <f>SUM(AA124:AA126)</f>
        <v>0</v>
      </c>
      <c r="AR123" s="163" t="s">
        <v>83</v>
      </c>
      <c r="AT123" s="164" t="s">
        <v>76</v>
      </c>
      <c r="AU123" s="164" t="s">
        <v>83</v>
      </c>
      <c r="AY123" s="163" t="s">
        <v>160</v>
      </c>
      <c r="BK123" s="165">
        <f>SUM(BK124:BK126)</f>
        <v>0</v>
      </c>
    </row>
    <row r="124" spans="2:65" s="1" customFormat="1" ht="22.5" customHeight="1">
      <c r="B124" s="34"/>
      <c r="C124" s="176" t="s">
        <v>83</v>
      </c>
      <c r="D124" s="176" t="s">
        <v>189</v>
      </c>
      <c r="E124" s="177" t="s">
        <v>783</v>
      </c>
      <c r="F124" s="249" t="s">
        <v>784</v>
      </c>
      <c r="G124" s="249"/>
      <c r="H124" s="249"/>
      <c r="I124" s="249"/>
      <c r="J124" s="178" t="s">
        <v>785</v>
      </c>
      <c r="K124" s="179">
        <v>1</v>
      </c>
      <c r="L124" s="250">
        <v>0</v>
      </c>
      <c r="M124" s="251"/>
      <c r="N124" s="252">
        <f>ROUND(L124*K124,3)</f>
        <v>0</v>
      </c>
      <c r="O124" s="246"/>
      <c r="P124" s="246"/>
      <c r="Q124" s="246"/>
      <c r="R124" s="36"/>
      <c r="T124" s="172" t="s">
        <v>20</v>
      </c>
      <c r="U124" s="43" t="s">
        <v>44</v>
      </c>
      <c r="V124" s="35"/>
      <c r="W124" s="173">
        <f>V124*K124</f>
        <v>0</v>
      </c>
      <c r="X124" s="173">
        <v>0</v>
      </c>
      <c r="Y124" s="173">
        <f>X124*K124</f>
        <v>0</v>
      </c>
      <c r="Z124" s="173">
        <v>0</v>
      </c>
      <c r="AA124" s="174">
        <f>Z124*K124</f>
        <v>0</v>
      </c>
      <c r="AR124" s="17" t="s">
        <v>188</v>
      </c>
      <c r="AT124" s="17" t="s">
        <v>189</v>
      </c>
      <c r="AU124" s="17" t="s">
        <v>86</v>
      </c>
      <c r="AY124" s="17" t="s">
        <v>160</v>
      </c>
      <c r="BE124" s="109">
        <f>IF(U124="základná",N124,0)</f>
        <v>0</v>
      </c>
      <c r="BF124" s="109">
        <f>IF(U124="znížená",N124,0)</f>
        <v>0</v>
      </c>
      <c r="BG124" s="109">
        <f>IF(U124="zákl. prenesená",N124,0)</f>
        <v>0</v>
      </c>
      <c r="BH124" s="109">
        <f>IF(U124="zníž. prenesená",N124,0)</f>
        <v>0</v>
      </c>
      <c r="BI124" s="109">
        <f>IF(U124="nulová",N124,0)</f>
        <v>0</v>
      </c>
      <c r="BJ124" s="17" t="s">
        <v>86</v>
      </c>
      <c r="BK124" s="175">
        <f>ROUND(L124*K124,3)</f>
        <v>0</v>
      </c>
      <c r="BL124" s="17" t="s">
        <v>92</v>
      </c>
      <c r="BM124" s="17" t="s">
        <v>786</v>
      </c>
    </row>
    <row r="125" spans="2:65" s="1" customFormat="1" ht="22.5" customHeight="1">
      <c r="B125" s="34"/>
      <c r="C125" s="167" t="s">
        <v>86</v>
      </c>
      <c r="D125" s="167" t="s">
        <v>161</v>
      </c>
      <c r="E125" s="168" t="s">
        <v>787</v>
      </c>
      <c r="F125" s="247" t="s">
        <v>784</v>
      </c>
      <c r="G125" s="247"/>
      <c r="H125" s="247"/>
      <c r="I125" s="247"/>
      <c r="J125" s="169" t="s">
        <v>785</v>
      </c>
      <c r="K125" s="170">
        <v>1</v>
      </c>
      <c r="L125" s="245">
        <v>0</v>
      </c>
      <c r="M125" s="248"/>
      <c r="N125" s="246">
        <f>ROUND(L125*K125,3)</f>
        <v>0</v>
      </c>
      <c r="O125" s="246"/>
      <c r="P125" s="246"/>
      <c r="Q125" s="246"/>
      <c r="R125" s="36"/>
      <c r="T125" s="172" t="s">
        <v>20</v>
      </c>
      <c r="U125" s="43" t="s">
        <v>44</v>
      </c>
      <c r="V125" s="35"/>
      <c r="W125" s="173">
        <f>V125*K125</f>
        <v>0</v>
      </c>
      <c r="X125" s="173">
        <v>0</v>
      </c>
      <c r="Y125" s="173">
        <f>X125*K125</f>
        <v>0</v>
      </c>
      <c r="Z125" s="173">
        <v>0</v>
      </c>
      <c r="AA125" s="174">
        <f>Z125*K125</f>
        <v>0</v>
      </c>
      <c r="AR125" s="17" t="s">
        <v>92</v>
      </c>
      <c r="AT125" s="17" t="s">
        <v>161</v>
      </c>
      <c r="AU125" s="17" t="s">
        <v>86</v>
      </c>
      <c r="AY125" s="17" t="s">
        <v>160</v>
      </c>
      <c r="BE125" s="109">
        <f>IF(U125="základná",N125,0)</f>
        <v>0</v>
      </c>
      <c r="BF125" s="109">
        <f>IF(U125="znížená",N125,0)</f>
        <v>0</v>
      </c>
      <c r="BG125" s="109">
        <f>IF(U125="zákl. prenesená",N125,0)</f>
        <v>0</v>
      </c>
      <c r="BH125" s="109">
        <f>IF(U125="zníž. prenesená",N125,0)</f>
        <v>0</v>
      </c>
      <c r="BI125" s="109">
        <f>IF(U125="nulová",N125,0)</f>
        <v>0</v>
      </c>
      <c r="BJ125" s="17" t="s">
        <v>86</v>
      </c>
      <c r="BK125" s="175">
        <f>ROUND(L125*K125,3)</f>
        <v>0</v>
      </c>
      <c r="BL125" s="17" t="s">
        <v>92</v>
      </c>
      <c r="BM125" s="17" t="s">
        <v>788</v>
      </c>
    </row>
    <row r="126" spans="2:65" s="1" customFormat="1" ht="22.5" customHeight="1">
      <c r="B126" s="34"/>
      <c r="C126" s="167" t="s">
        <v>89</v>
      </c>
      <c r="D126" s="167" t="s">
        <v>161</v>
      </c>
      <c r="E126" s="168" t="s">
        <v>789</v>
      </c>
      <c r="F126" s="247" t="s">
        <v>790</v>
      </c>
      <c r="G126" s="247"/>
      <c r="H126" s="247"/>
      <c r="I126" s="247"/>
      <c r="J126" s="169" t="s">
        <v>785</v>
      </c>
      <c r="K126" s="170">
        <v>1</v>
      </c>
      <c r="L126" s="245">
        <v>0</v>
      </c>
      <c r="M126" s="248"/>
      <c r="N126" s="246">
        <f>ROUND(L126*K126,3)</f>
        <v>0</v>
      </c>
      <c r="O126" s="246"/>
      <c r="P126" s="246"/>
      <c r="Q126" s="246"/>
      <c r="R126" s="36"/>
      <c r="T126" s="172" t="s">
        <v>20</v>
      </c>
      <c r="U126" s="43" t="s">
        <v>44</v>
      </c>
      <c r="V126" s="35"/>
      <c r="W126" s="173">
        <f>V126*K126</f>
        <v>0</v>
      </c>
      <c r="X126" s="173">
        <v>0</v>
      </c>
      <c r="Y126" s="173">
        <f>X126*K126</f>
        <v>0</v>
      </c>
      <c r="Z126" s="173">
        <v>0</v>
      </c>
      <c r="AA126" s="174">
        <f>Z126*K126</f>
        <v>0</v>
      </c>
      <c r="AR126" s="17" t="s">
        <v>92</v>
      </c>
      <c r="AT126" s="17" t="s">
        <v>161</v>
      </c>
      <c r="AU126" s="17" t="s">
        <v>86</v>
      </c>
      <c r="AY126" s="17" t="s">
        <v>160</v>
      </c>
      <c r="BE126" s="109">
        <f>IF(U126="základná",N126,0)</f>
        <v>0</v>
      </c>
      <c r="BF126" s="109">
        <f>IF(U126="znížená",N126,0)</f>
        <v>0</v>
      </c>
      <c r="BG126" s="109">
        <f>IF(U126="zákl. prenesená",N126,0)</f>
        <v>0</v>
      </c>
      <c r="BH126" s="109">
        <f>IF(U126="zníž. prenesená",N126,0)</f>
        <v>0</v>
      </c>
      <c r="BI126" s="109">
        <f>IF(U126="nulová",N126,0)</f>
        <v>0</v>
      </c>
      <c r="BJ126" s="17" t="s">
        <v>86</v>
      </c>
      <c r="BK126" s="175">
        <f>ROUND(L126*K126,3)</f>
        <v>0</v>
      </c>
      <c r="BL126" s="17" t="s">
        <v>92</v>
      </c>
      <c r="BM126" s="17" t="s">
        <v>791</v>
      </c>
    </row>
    <row r="127" spans="2:65" s="9" customFormat="1" ht="29.85" customHeight="1">
      <c r="B127" s="156"/>
      <c r="C127" s="157"/>
      <c r="D127" s="166" t="s">
        <v>780</v>
      </c>
      <c r="E127" s="166"/>
      <c r="F127" s="166"/>
      <c r="G127" s="166"/>
      <c r="H127" s="166"/>
      <c r="I127" s="166"/>
      <c r="J127" s="166"/>
      <c r="K127" s="166"/>
      <c r="L127" s="166"/>
      <c r="M127" s="166"/>
      <c r="N127" s="231">
        <f>BK127</f>
        <v>0</v>
      </c>
      <c r="O127" s="232"/>
      <c r="P127" s="232"/>
      <c r="Q127" s="232"/>
      <c r="R127" s="159"/>
      <c r="T127" s="160"/>
      <c r="U127" s="157"/>
      <c r="V127" s="157"/>
      <c r="W127" s="161">
        <f>SUM(W128:W137)</f>
        <v>0</v>
      </c>
      <c r="X127" s="157"/>
      <c r="Y127" s="161">
        <f>SUM(Y128:Y137)</f>
        <v>0</v>
      </c>
      <c r="Z127" s="157"/>
      <c r="AA127" s="162">
        <f>SUM(AA128:AA137)</f>
        <v>0</v>
      </c>
      <c r="AR127" s="163" t="s">
        <v>83</v>
      </c>
      <c r="AT127" s="164" t="s">
        <v>76</v>
      </c>
      <c r="AU127" s="164" t="s">
        <v>83</v>
      </c>
      <c r="AY127" s="163" t="s">
        <v>160</v>
      </c>
      <c r="BK127" s="165">
        <f>SUM(BK128:BK137)</f>
        <v>0</v>
      </c>
    </row>
    <row r="128" spans="2:65" s="1" customFormat="1" ht="22.5" customHeight="1">
      <c r="B128" s="34"/>
      <c r="C128" s="176" t="s">
        <v>92</v>
      </c>
      <c r="D128" s="176" t="s">
        <v>189</v>
      </c>
      <c r="E128" s="177" t="s">
        <v>792</v>
      </c>
      <c r="F128" s="249" t="s">
        <v>793</v>
      </c>
      <c r="G128" s="249"/>
      <c r="H128" s="249"/>
      <c r="I128" s="249"/>
      <c r="J128" s="178" t="s">
        <v>785</v>
      </c>
      <c r="K128" s="179">
        <v>2</v>
      </c>
      <c r="L128" s="250">
        <v>0</v>
      </c>
      <c r="M128" s="251"/>
      <c r="N128" s="252">
        <f t="shared" ref="N128:N137" si="5">ROUND(L128*K128,3)</f>
        <v>0</v>
      </c>
      <c r="O128" s="246"/>
      <c r="P128" s="246"/>
      <c r="Q128" s="246"/>
      <c r="R128" s="36"/>
      <c r="T128" s="172" t="s">
        <v>20</v>
      </c>
      <c r="U128" s="43" t="s">
        <v>44</v>
      </c>
      <c r="V128" s="35"/>
      <c r="W128" s="173">
        <f t="shared" ref="W128:W137" si="6">V128*K128</f>
        <v>0</v>
      </c>
      <c r="X128" s="173">
        <v>0</v>
      </c>
      <c r="Y128" s="173">
        <f t="shared" ref="Y128:Y137" si="7">X128*K128</f>
        <v>0</v>
      </c>
      <c r="Z128" s="173">
        <v>0</v>
      </c>
      <c r="AA128" s="174">
        <f t="shared" ref="AA128:AA137" si="8">Z128*K128</f>
        <v>0</v>
      </c>
      <c r="AR128" s="17" t="s">
        <v>188</v>
      </c>
      <c r="AT128" s="17" t="s">
        <v>189</v>
      </c>
      <c r="AU128" s="17" t="s">
        <v>86</v>
      </c>
      <c r="AY128" s="17" t="s">
        <v>160</v>
      </c>
      <c r="BE128" s="109">
        <f t="shared" ref="BE128:BE137" si="9">IF(U128="základná",N128,0)</f>
        <v>0</v>
      </c>
      <c r="BF128" s="109">
        <f t="shared" ref="BF128:BF137" si="10">IF(U128="znížená",N128,0)</f>
        <v>0</v>
      </c>
      <c r="BG128" s="109">
        <f t="shared" ref="BG128:BG137" si="11">IF(U128="zákl. prenesená",N128,0)</f>
        <v>0</v>
      </c>
      <c r="BH128" s="109">
        <f t="shared" ref="BH128:BH137" si="12">IF(U128="zníž. prenesená",N128,0)</f>
        <v>0</v>
      </c>
      <c r="BI128" s="109">
        <f t="shared" ref="BI128:BI137" si="13">IF(U128="nulová",N128,0)</f>
        <v>0</v>
      </c>
      <c r="BJ128" s="17" t="s">
        <v>86</v>
      </c>
      <c r="BK128" s="175">
        <f t="shared" ref="BK128:BK137" si="14">ROUND(L128*K128,3)</f>
        <v>0</v>
      </c>
      <c r="BL128" s="17" t="s">
        <v>92</v>
      </c>
      <c r="BM128" s="17" t="s">
        <v>794</v>
      </c>
    </row>
    <row r="129" spans="2:65" s="1" customFormat="1" ht="22.5" customHeight="1">
      <c r="B129" s="34"/>
      <c r="C129" s="176" t="s">
        <v>95</v>
      </c>
      <c r="D129" s="176" t="s">
        <v>189</v>
      </c>
      <c r="E129" s="177" t="s">
        <v>795</v>
      </c>
      <c r="F129" s="249" t="s">
        <v>796</v>
      </c>
      <c r="G129" s="249"/>
      <c r="H129" s="249"/>
      <c r="I129" s="249"/>
      <c r="J129" s="178" t="s">
        <v>785</v>
      </c>
      <c r="K129" s="179">
        <v>1</v>
      </c>
      <c r="L129" s="250">
        <v>0</v>
      </c>
      <c r="M129" s="251"/>
      <c r="N129" s="252">
        <f t="shared" si="5"/>
        <v>0</v>
      </c>
      <c r="O129" s="246"/>
      <c r="P129" s="246"/>
      <c r="Q129" s="246"/>
      <c r="R129" s="36"/>
      <c r="T129" s="172" t="s">
        <v>20</v>
      </c>
      <c r="U129" s="43" t="s">
        <v>44</v>
      </c>
      <c r="V129" s="35"/>
      <c r="W129" s="173">
        <f t="shared" si="6"/>
        <v>0</v>
      </c>
      <c r="X129" s="173">
        <v>0</v>
      </c>
      <c r="Y129" s="173">
        <f t="shared" si="7"/>
        <v>0</v>
      </c>
      <c r="Z129" s="173">
        <v>0</v>
      </c>
      <c r="AA129" s="174">
        <f t="shared" si="8"/>
        <v>0</v>
      </c>
      <c r="AR129" s="17" t="s">
        <v>188</v>
      </c>
      <c r="AT129" s="17" t="s">
        <v>189</v>
      </c>
      <c r="AU129" s="17" t="s">
        <v>86</v>
      </c>
      <c r="AY129" s="17" t="s">
        <v>160</v>
      </c>
      <c r="BE129" s="109">
        <f t="shared" si="9"/>
        <v>0</v>
      </c>
      <c r="BF129" s="109">
        <f t="shared" si="10"/>
        <v>0</v>
      </c>
      <c r="BG129" s="109">
        <f t="shared" si="11"/>
        <v>0</v>
      </c>
      <c r="BH129" s="109">
        <f t="shared" si="12"/>
        <v>0</v>
      </c>
      <c r="BI129" s="109">
        <f t="shared" si="13"/>
        <v>0</v>
      </c>
      <c r="BJ129" s="17" t="s">
        <v>86</v>
      </c>
      <c r="BK129" s="175">
        <f t="shared" si="14"/>
        <v>0</v>
      </c>
      <c r="BL129" s="17" t="s">
        <v>92</v>
      </c>
      <c r="BM129" s="17" t="s">
        <v>797</v>
      </c>
    </row>
    <row r="130" spans="2:65" s="1" customFormat="1" ht="22.5" customHeight="1">
      <c r="B130" s="34"/>
      <c r="C130" s="176" t="s">
        <v>180</v>
      </c>
      <c r="D130" s="176" t="s">
        <v>189</v>
      </c>
      <c r="E130" s="177" t="s">
        <v>798</v>
      </c>
      <c r="F130" s="249" t="s">
        <v>799</v>
      </c>
      <c r="G130" s="249"/>
      <c r="H130" s="249"/>
      <c r="I130" s="249"/>
      <c r="J130" s="178" t="s">
        <v>785</v>
      </c>
      <c r="K130" s="179">
        <v>1</v>
      </c>
      <c r="L130" s="250">
        <v>0</v>
      </c>
      <c r="M130" s="251"/>
      <c r="N130" s="252">
        <f t="shared" si="5"/>
        <v>0</v>
      </c>
      <c r="O130" s="246"/>
      <c r="P130" s="246"/>
      <c r="Q130" s="246"/>
      <c r="R130" s="36"/>
      <c r="T130" s="172" t="s">
        <v>20</v>
      </c>
      <c r="U130" s="43" t="s">
        <v>44</v>
      </c>
      <c r="V130" s="35"/>
      <c r="W130" s="173">
        <f t="shared" si="6"/>
        <v>0</v>
      </c>
      <c r="X130" s="173">
        <v>0</v>
      </c>
      <c r="Y130" s="173">
        <f t="shared" si="7"/>
        <v>0</v>
      </c>
      <c r="Z130" s="173">
        <v>0</v>
      </c>
      <c r="AA130" s="174">
        <f t="shared" si="8"/>
        <v>0</v>
      </c>
      <c r="AR130" s="17" t="s">
        <v>188</v>
      </c>
      <c r="AT130" s="17" t="s">
        <v>189</v>
      </c>
      <c r="AU130" s="17" t="s">
        <v>86</v>
      </c>
      <c r="AY130" s="17" t="s">
        <v>160</v>
      </c>
      <c r="BE130" s="109">
        <f t="shared" si="9"/>
        <v>0</v>
      </c>
      <c r="BF130" s="109">
        <f t="shared" si="10"/>
        <v>0</v>
      </c>
      <c r="BG130" s="109">
        <f t="shared" si="11"/>
        <v>0</v>
      </c>
      <c r="BH130" s="109">
        <f t="shared" si="12"/>
        <v>0</v>
      </c>
      <c r="BI130" s="109">
        <f t="shared" si="13"/>
        <v>0</v>
      </c>
      <c r="BJ130" s="17" t="s">
        <v>86</v>
      </c>
      <c r="BK130" s="175">
        <f t="shared" si="14"/>
        <v>0</v>
      </c>
      <c r="BL130" s="17" t="s">
        <v>92</v>
      </c>
      <c r="BM130" s="17" t="s">
        <v>800</v>
      </c>
    </row>
    <row r="131" spans="2:65" s="1" customFormat="1" ht="22.5" customHeight="1">
      <c r="B131" s="34"/>
      <c r="C131" s="176" t="s">
        <v>184</v>
      </c>
      <c r="D131" s="176" t="s">
        <v>189</v>
      </c>
      <c r="E131" s="177" t="s">
        <v>801</v>
      </c>
      <c r="F131" s="249" t="s">
        <v>802</v>
      </c>
      <c r="G131" s="249"/>
      <c r="H131" s="249"/>
      <c r="I131" s="249"/>
      <c r="J131" s="178" t="s">
        <v>785</v>
      </c>
      <c r="K131" s="179">
        <v>1</v>
      </c>
      <c r="L131" s="250">
        <v>0</v>
      </c>
      <c r="M131" s="251"/>
      <c r="N131" s="252">
        <f t="shared" si="5"/>
        <v>0</v>
      </c>
      <c r="O131" s="246"/>
      <c r="P131" s="246"/>
      <c r="Q131" s="246"/>
      <c r="R131" s="36"/>
      <c r="T131" s="172" t="s">
        <v>20</v>
      </c>
      <c r="U131" s="43" t="s">
        <v>44</v>
      </c>
      <c r="V131" s="35"/>
      <c r="W131" s="173">
        <f t="shared" si="6"/>
        <v>0</v>
      </c>
      <c r="X131" s="173">
        <v>0</v>
      </c>
      <c r="Y131" s="173">
        <f t="shared" si="7"/>
        <v>0</v>
      </c>
      <c r="Z131" s="173">
        <v>0</v>
      </c>
      <c r="AA131" s="174">
        <f t="shared" si="8"/>
        <v>0</v>
      </c>
      <c r="AR131" s="17" t="s">
        <v>188</v>
      </c>
      <c r="AT131" s="17" t="s">
        <v>189</v>
      </c>
      <c r="AU131" s="17" t="s">
        <v>86</v>
      </c>
      <c r="AY131" s="17" t="s">
        <v>160</v>
      </c>
      <c r="BE131" s="109">
        <f t="shared" si="9"/>
        <v>0</v>
      </c>
      <c r="BF131" s="109">
        <f t="shared" si="10"/>
        <v>0</v>
      </c>
      <c r="BG131" s="109">
        <f t="shared" si="11"/>
        <v>0</v>
      </c>
      <c r="BH131" s="109">
        <f t="shared" si="12"/>
        <v>0</v>
      </c>
      <c r="BI131" s="109">
        <f t="shared" si="13"/>
        <v>0</v>
      </c>
      <c r="BJ131" s="17" t="s">
        <v>86</v>
      </c>
      <c r="BK131" s="175">
        <f t="shared" si="14"/>
        <v>0</v>
      </c>
      <c r="BL131" s="17" t="s">
        <v>92</v>
      </c>
      <c r="BM131" s="17" t="s">
        <v>803</v>
      </c>
    </row>
    <row r="132" spans="2:65" s="1" customFormat="1" ht="22.5" customHeight="1">
      <c r="B132" s="34"/>
      <c r="C132" s="176" t="s">
        <v>188</v>
      </c>
      <c r="D132" s="176" t="s">
        <v>189</v>
      </c>
      <c r="E132" s="177" t="s">
        <v>804</v>
      </c>
      <c r="F132" s="249" t="s">
        <v>805</v>
      </c>
      <c r="G132" s="249"/>
      <c r="H132" s="249"/>
      <c r="I132" s="249"/>
      <c r="J132" s="178" t="s">
        <v>785</v>
      </c>
      <c r="K132" s="179">
        <v>4</v>
      </c>
      <c r="L132" s="250">
        <v>0</v>
      </c>
      <c r="M132" s="251"/>
      <c r="N132" s="252">
        <f t="shared" si="5"/>
        <v>0</v>
      </c>
      <c r="O132" s="246"/>
      <c r="P132" s="246"/>
      <c r="Q132" s="246"/>
      <c r="R132" s="36"/>
      <c r="T132" s="172" t="s">
        <v>20</v>
      </c>
      <c r="U132" s="43" t="s">
        <v>44</v>
      </c>
      <c r="V132" s="35"/>
      <c r="W132" s="173">
        <f t="shared" si="6"/>
        <v>0</v>
      </c>
      <c r="X132" s="173">
        <v>0</v>
      </c>
      <c r="Y132" s="173">
        <f t="shared" si="7"/>
        <v>0</v>
      </c>
      <c r="Z132" s="173">
        <v>0</v>
      </c>
      <c r="AA132" s="174">
        <f t="shared" si="8"/>
        <v>0</v>
      </c>
      <c r="AR132" s="17" t="s">
        <v>188</v>
      </c>
      <c r="AT132" s="17" t="s">
        <v>189</v>
      </c>
      <c r="AU132" s="17" t="s">
        <v>86</v>
      </c>
      <c r="AY132" s="17" t="s">
        <v>160</v>
      </c>
      <c r="BE132" s="109">
        <f t="shared" si="9"/>
        <v>0</v>
      </c>
      <c r="BF132" s="109">
        <f t="shared" si="10"/>
        <v>0</v>
      </c>
      <c r="BG132" s="109">
        <f t="shared" si="11"/>
        <v>0</v>
      </c>
      <c r="BH132" s="109">
        <f t="shared" si="12"/>
        <v>0</v>
      </c>
      <c r="BI132" s="109">
        <f t="shared" si="13"/>
        <v>0</v>
      </c>
      <c r="BJ132" s="17" t="s">
        <v>86</v>
      </c>
      <c r="BK132" s="175">
        <f t="shared" si="14"/>
        <v>0</v>
      </c>
      <c r="BL132" s="17" t="s">
        <v>92</v>
      </c>
      <c r="BM132" s="17" t="s">
        <v>806</v>
      </c>
    </row>
    <row r="133" spans="2:65" s="1" customFormat="1" ht="22.5" customHeight="1">
      <c r="B133" s="34"/>
      <c r="C133" s="176" t="s">
        <v>193</v>
      </c>
      <c r="D133" s="176" t="s">
        <v>189</v>
      </c>
      <c r="E133" s="177" t="s">
        <v>807</v>
      </c>
      <c r="F133" s="249" t="s">
        <v>808</v>
      </c>
      <c r="G133" s="249"/>
      <c r="H133" s="249"/>
      <c r="I133" s="249"/>
      <c r="J133" s="178" t="s">
        <v>785</v>
      </c>
      <c r="K133" s="179">
        <v>7</v>
      </c>
      <c r="L133" s="250">
        <v>0</v>
      </c>
      <c r="M133" s="251"/>
      <c r="N133" s="252">
        <f t="shared" si="5"/>
        <v>0</v>
      </c>
      <c r="O133" s="246"/>
      <c r="P133" s="246"/>
      <c r="Q133" s="246"/>
      <c r="R133" s="36"/>
      <c r="T133" s="172" t="s">
        <v>20</v>
      </c>
      <c r="U133" s="43" t="s">
        <v>44</v>
      </c>
      <c r="V133" s="35"/>
      <c r="W133" s="173">
        <f t="shared" si="6"/>
        <v>0</v>
      </c>
      <c r="X133" s="173">
        <v>0</v>
      </c>
      <c r="Y133" s="173">
        <f t="shared" si="7"/>
        <v>0</v>
      </c>
      <c r="Z133" s="173">
        <v>0</v>
      </c>
      <c r="AA133" s="174">
        <f t="shared" si="8"/>
        <v>0</v>
      </c>
      <c r="AR133" s="17" t="s">
        <v>188</v>
      </c>
      <c r="AT133" s="17" t="s">
        <v>189</v>
      </c>
      <c r="AU133" s="17" t="s">
        <v>86</v>
      </c>
      <c r="AY133" s="17" t="s">
        <v>160</v>
      </c>
      <c r="BE133" s="109">
        <f t="shared" si="9"/>
        <v>0</v>
      </c>
      <c r="BF133" s="109">
        <f t="shared" si="10"/>
        <v>0</v>
      </c>
      <c r="BG133" s="109">
        <f t="shared" si="11"/>
        <v>0</v>
      </c>
      <c r="BH133" s="109">
        <f t="shared" si="12"/>
        <v>0</v>
      </c>
      <c r="BI133" s="109">
        <f t="shared" si="13"/>
        <v>0</v>
      </c>
      <c r="BJ133" s="17" t="s">
        <v>86</v>
      </c>
      <c r="BK133" s="175">
        <f t="shared" si="14"/>
        <v>0</v>
      </c>
      <c r="BL133" s="17" t="s">
        <v>92</v>
      </c>
      <c r="BM133" s="17" t="s">
        <v>809</v>
      </c>
    </row>
    <row r="134" spans="2:65" s="1" customFormat="1" ht="22.5" customHeight="1">
      <c r="B134" s="34"/>
      <c r="C134" s="176" t="s">
        <v>197</v>
      </c>
      <c r="D134" s="176" t="s">
        <v>189</v>
      </c>
      <c r="E134" s="177" t="s">
        <v>810</v>
      </c>
      <c r="F134" s="249" t="s">
        <v>811</v>
      </c>
      <c r="G134" s="249"/>
      <c r="H134" s="249"/>
      <c r="I134" s="249"/>
      <c r="J134" s="178" t="s">
        <v>785</v>
      </c>
      <c r="K134" s="179">
        <v>9</v>
      </c>
      <c r="L134" s="250">
        <v>0</v>
      </c>
      <c r="M134" s="251"/>
      <c r="N134" s="252">
        <f t="shared" si="5"/>
        <v>0</v>
      </c>
      <c r="O134" s="246"/>
      <c r="P134" s="246"/>
      <c r="Q134" s="246"/>
      <c r="R134" s="36"/>
      <c r="T134" s="172" t="s">
        <v>20</v>
      </c>
      <c r="U134" s="43" t="s">
        <v>44</v>
      </c>
      <c r="V134" s="35"/>
      <c r="W134" s="173">
        <f t="shared" si="6"/>
        <v>0</v>
      </c>
      <c r="X134" s="173">
        <v>0</v>
      </c>
      <c r="Y134" s="173">
        <f t="shared" si="7"/>
        <v>0</v>
      </c>
      <c r="Z134" s="173">
        <v>0</v>
      </c>
      <c r="AA134" s="174">
        <f t="shared" si="8"/>
        <v>0</v>
      </c>
      <c r="AR134" s="17" t="s">
        <v>188</v>
      </c>
      <c r="AT134" s="17" t="s">
        <v>189</v>
      </c>
      <c r="AU134" s="17" t="s">
        <v>86</v>
      </c>
      <c r="AY134" s="17" t="s">
        <v>160</v>
      </c>
      <c r="BE134" s="109">
        <f t="shared" si="9"/>
        <v>0</v>
      </c>
      <c r="BF134" s="109">
        <f t="shared" si="10"/>
        <v>0</v>
      </c>
      <c r="BG134" s="109">
        <f t="shared" si="11"/>
        <v>0</v>
      </c>
      <c r="BH134" s="109">
        <f t="shared" si="12"/>
        <v>0</v>
      </c>
      <c r="BI134" s="109">
        <f t="shared" si="13"/>
        <v>0</v>
      </c>
      <c r="BJ134" s="17" t="s">
        <v>86</v>
      </c>
      <c r="BK134" s="175">
        <f t="shared" si="14"/>
        <v>0</v>
      </c>
      <c r="BL134" s="17" t="s">
        <v>92</v>
      </c>
      <c r="BM134" s="17" t="s">
        <v>812</v>
      </c>
    </row>
    <row r="135" spans="2:65" s="1" customFormat="1" ht="22.5" customHeight="1">
      <c r="B135" s="34"/>
      <c r="C135" s="176" t="s">
        <v>201</v>
      </c>
      <c r="D135" s="176" t="s">
        <v>189</v>
      </c>
      <c r="E135" s="177" t="s">
        <v>813</v>
      </c>
      <c r="F135" s="249" t="s">
        <v>814</v>
      </c>
      <c r="G135" s="249"/>
      <c r="H135" s="249"/>
      <c r="I135" s="249"/>
      <c r="J135" s="178" t="s">
        <v>785</v>
      </c>
      <c r="K135" s="179">
        <v>36</v>
      </c>
      <c r="L135" s="250">
        <v>0</v>
      </c>
      <c r="M135" s="251"/>
      <c r="N135" s="252">
        <f t="shared" si="5"/>
        <v>0</v>
      </c>
      <c r="O135" s="246"/>
      <c r="P135" s="246"/>
      <c r="Q135" s="246"/>
      <c r="R135" s="36"/>
      <c r="T135" s="172" t="s">
        <v>20</v>
      </c>
      <c r="U135" s="43" t="s">
        <v>44</v>
      </c>
      <c r="V135" s="35"/>
      <c r="W135" s="173">
        <f t="shared" si="6"/>
        <v>0</v>
      </c>
      <c r="X135" s="173">
        <v>0</v>
      </c>
      <c r="Y135" s="173">
        <f t="shared" si="7"/>
        <v>0</v>
      </c>
      <c r="Z135" s="173">
        <v>0</v>
      </c>
      <c r="AA135" s="174">
        <f t="shared" si="8"/>
        <v>0</v>
      </c>
      <c r="AR135" s="17" t="s">
        <v>188</v>
      </c>
      <c r="AT135" s="17" t="s">
        <v>189</v>
      </c>
      <c r="AU135" s="17" t="s">
        <v>86</v>
      </c>
      <c r="AY135" s="17" t="s">
        <v>160</v>
      </c>
      <c r="BE135" s="109">
        <f t="shared" si="9"/>
        <v>0</v>
      </c>
      <c r="BF135" s="109">
        <f t="shared" si="10"/>
        <v>0</v>
      </c>
      <c r="BG135" s="109">
        <f t="shared" si="11"/>
        <v>0</v>
      </c>
      <c r="BH135" s="109">
        <f t="shared" si="12"/>
        <v>0</v>
      </c>
      <c r="BI135" s="109">
        <f t="shared" si="13"/>
        <v>0</v>
      </c>
      <c r="BJ135" s="17" t="s">
        <v>86</v>
      </c>
      <c r="BK135" s="175">
        <f t="shared" si="14"/>
        <v>0</v>
      </c>
      <c r="BL135" s="17" t="s">
        <v>92</v>
      </c>
      <c r="BM135" s="17" t="s">
        <v>815</v>
      </c>
    </row>
    <row r="136" spans="2:65" s="1" customFormat="1" ht="22.5" customHeight="1">
      <c r="B136" s="34"/>
      <c r="C136" s="176" t="s">
        <v>205</v>
      </c>
      <c r="D136" s="176" t="s">
        <v>189</v>
      </c>
      <c r="E136" s="177" t="s">
        <v>816</v>
      </c>
      <c r="F136" s="249" t="s">
        <v>817</v>
      </c>
      <c r="G136" s="249"/>
      <c r="H136" s="249"/>
      <c r="I136" s="249"/>
      <c r="J136" s="178" t="s">
        <v>785</v>
      </c>
      <c r="K136" s="179">
        <v>1</v>
      </c>
      <c r="L136" s="250">
        <v>0</v>
      </c>
      <c r="M136" s="251"/>
      <c r="N136" s="252">
        <f t="shared" si="5"/>
        <v>0</v>
      </c>
      <c r="O136" s="246"/>
      <c r="P136" s="246"/>
      <c r="Q136" s="246"/>
      <c r="R136" s="36"/>
      <c r="T136" s="172" t="s">
        <v>20</v>
      </c>
      <c r="U136" s="43" t="s">
        <v>44</v>
      </c>
      <c r="V136" s="35"/>
      <c r="W136" s="173">
        <f t="shared" si="6"/>
        <v>0</v>
      </c>
      <c r="X136" s="173">
        <v>0</v>
      </c>
      <c r="Y136" s="173">
        <f t="shared" si="7"/>
        <v>0</v>
      </c>
      <c r="Z136" s="173">
        <v>0</v>
      </c>
      <c r="AA136" s="174">
        <f t="shared" si="8"/>
        <v>0</v>
      </c>
      <c r="AR136" s="17" t="s">
        <v>188</v>
      </c>
      <c r="AT136" s="17" t="s">
        <v>189</v>
      </c>
      <c r="AU136" s="17" t="s">
        <v>86</v>
      </c>
      <c r="AY136" s="17" t="s">
        <v>160</v>
      </c>
      <c r="BE136" s="109">
        <f t="shared" si="9"/>
        <v>0</v>
      </c>
      <c r="BF136" s="109">
        <f t="shared" si="10"/>
        <v>0</v>
      </c>
      <c r="BG136" s="109">
        <f t="shared" si="11"/>
        <v>0</v>
      </c>
      <c r="BH136" s="109">
        <f t="shared" si="12"/>
        <v>0</v>
      </c>
      <c r="BI136" s="109">
        <f t="shared" si="13"/>
        <v>0</v>
      </c>
      <c r="BJ136" s="17" t="s">
        <v>86</v>
      </c>
      <c r="BK136" s="175">
        <f t="shared" si="14"/>
        <v>0</v>
      </c>
      <c r="BL136" s="17" t="s">
        <v>92</v>
      </c>
      <c r="BM136" s="17" t="s">
        <v>818</v>
      </c>
    </row>
    <row r="137" spans="2:65" s="1" customFormat="1" ht="22.5" customHeight="1">
      <c r="B137" s="34"/>
      <c r="C137" s="167" t="s">
        <v>209</v>
      </c>
      <c r="D137" s="167" t="s">
        <v>161</v>
      </c>
      <c r="E137" s="168" t="s">
        <v>819</v>
      </c>
      <c r="F137" s="247" t="s">
        <v>820</v>
      </c>
      <c r="G137" s="247"/>
      <c r="H137" s="247"/>
      <c r="I137" s="247"/>
      <c r="J137" s="169" t="s">
        <v>785</v>
      </c>
      <c r="K137" s="170">
        <v>1</v>
      </c>
      <c r="L137" s="245">
        <v>0</v>
      </c>
      <c r="M137" s="248"/>
      <c r="N137" s="246">
        <f t="shared" si="5"/>
        <v>0</v>
      </c>
      <c r="O137" s="246"/>
      <c r="P137" s="246"/>
      <c r="Q137" s="246"/>
      <c r="R137" s="36"/>
      <c r="T137" s="172" t="s">
        <v>20</v>
      </c>
      <c r="U137" s="43" t="s">
        <v>44</v>
      </c>
      <c r="V137" s="35"/>
      <c r="W137" s="173">
        <f t="shared" si="6"/>
        <v>0</v>
      </c>
      <c r="X137" s="173">
        <v>0</v>
      </c>
      <c r="Y137" s="173">
        <f t="shared" si="7"/>
        <v>0</v>
      </c>
      <c r="Z137" s="173">
        <v>0</v>
      </c>
      <c r="AA137" s="174">
        <f t="shared" si="8"/>
        <v>0</v>
      </c>
      <c r="AR137" s="17" t="s">
        <v>92</v>
      </c>
      <c r="AT137" s="17" t="s">
        <v>161</v>
      </c>
      <c r="AU137" s="17" t="s">
        <v>86</v>
      </c>
      <c r="AY137" s="17" t="s">
        <v>160</v>
      </c>
      <c r="BE137" s="109">
        <f t="shared" si="9"/>
        <v>0</v>
      </c>
      <c r="BF137" s="109">
        <f t="shared" si="10"/>
        <v>0</v>
      </c>
      <c r="BG137" s="109">
        <f t="shared" si="11"/>
        <v>0</v>
      </c>
      <c r="BH137" s="109">
        <f t="shared" si="12"/>
        <v>0</v>
      </c>
      <c r="BI137" s="109">
        <f t="shared" si="13"/>
        <v>0</v>
      </c>
      <c r="BJ137" s="17" t="s">
        <v>86</v>
      </c>
      <c r="BK137" s="175">
        <f t="shared" si="14"/>
        <v>0</v>
      </c>
      <c r="BL137" s="17" t="s">
        <v>92</v>
      </c>
      <c r="BM137" s="17" t="s">
        <v>821</v>
      </c>
    </row>
    <row r="138" spans="2:65" s="9" customFormat="1" ht="29.85" customHeight="1">
      <c r="B138" s="156"/>
      <c r="C138" s="157"/>
      <c r="D138" s="166" t="s">
        <v>781</v>
      </c>
      <c r="E138" s="166"/>
      <c r="F138" s="166"/>
      <c r="G138" s="166"/>
      <c r="H138" s="166"/>
      <c r="I138" s="166"/>
      <c r="J138" s="166"/>
      <c r="K138" s="166"/>
      <c r="L138" s="166"/>
      <c r="M138" s="166"/>
      <c r="N138" s="231">
        <f>BK138</f>
        <v>0</v>
      </c>
      <c r="O138" s="232"/>
      <c r="P138" s="232"/>
      <c r="Q138" s="232"/>
      <c r="R138" s="159"/>
      <c r="T138" s="160"/>
      <c r="U138" s="157"/>
      <c r="V138" s="157"/>
      <c r="W138" s="161">
        <f>SUM(W139:W147)</f>
        <v>0</v>
      </c>
      <c r="X138" s="157"/>
      <c r="Y138" s="161">
        <f>SUM(Y139:Y147)</f>
        <v>0</v>
      </c>
      <c r="Z138" s="157"/>
      <c r="AA138" s="162">
        <f>SUM(AA139:AA147)</f>
        <v>0</v>
      </c>
      <c r="AR138" s="163" t="s">
        <v>83</v>
      </c>
      <c r="AT138" s="164" t="s">
        <v>76</v>
      </c>
      <c r="AU138" s="164" t="s">
        <v>83</v>
      </c>
      <c r="AY138" s="163" t="s">
        <v>160</v>
      </c>
      <c r="BK138" s="165">
        <f>SUM(BK139:BK147)</f>
        <v>0</v>
      </c>
    </row>
    <row r="139" spans="2:65" s="1" customFormat="1" ht="22.5" customHeight="1">
      <c r="B139" s="34"/>
      <c r="C139" s="176" t="s">
        <v>213</v>
      </c>
      <c r="D139" s="176" t="s">
        <v>189</v>
      </c>
      <c r="E139" s="177" t="s">
        <v>792</v>
      </c>
      <c r="F139" s="249" t="s">
        <v>793</v>
      </c>
      <c r="G139" s="249"/>
      <c r="H139" s="249"/>
      <c r="I139" s="249"/>
      <c r="J139" s="178" t="s">
        <v>785</v>
      </c>
      <c r="K139" s="179">
        <v>1</v>
      </c>
      <c r="L139" s="250">
        <v>0</v>
      </c>
      <c r="M139" s="251"/>
      <c r="N139" s="252">
        <f t="shared" ref="N139:N147" si="15">ROUND(L139*K139,3)</f>
        <v>0</v>
      </c>
      <c r="O139" s="246"/>
      <c r="P139" s="246"/>
      <c r="Q139" s="246"/>
      <c r="R139" s="36"/>
      <c r="T139" s="172" t="s">
        <v>20</v>
      </c>
      <c r="U139" s="43" t="s">
        <v>44</v>
      </c>
      <c r="V139" s="35"/>
      <c r="W139" s="173">
        <f t="shared" ref="W139:W147" si="16">V139*K139</f>
        <v>0</v>
      </c>
      <c r="X139" s="173">
        <v>0</v>
      </c>
      <c r="Y139" s="173">
        <f t="shared" ref="Y139:Y147" si="17">X139*K139</f>
        <v>0</v>
      </c>
      <c r="Z139" s="173">
        <v>0</v>
      </c>
      <c r="AA139" s="174">
        <f t="shared" ref="AA139:AA147" si="18">Z139*K139</f>
        <v>0</v>
      </c>
      <c r="AR139" s="17" t="s">
        <v>188</v>
      </c>
      <c r="AT139" s="17" t="s">
        <v>189</v>
      </c>
      <c r="AU139" s="17" t="s">
        <v>86</v>
      </c>
      <c r="AY139" s="17" t="s">
        <v>160</v>
      </c>
      <c r="BE139" s="109">
        <f t="shared" ref="BE139:BE147" si="19">IF(U139="základná",N139,0)</f>
        <v>0</v>
      </c>
      <c r="BF139" s="109">
        <f t="shared" ref="BF139:BF147" si="20">IF(U139="znížená",N139,0)</f>
        <v>0</v>
      </c>
      <c r="BG139" s="109">
        <f t="shared" ref="BG139:BG147" si="21">IF(U139="zákl. prenesená",N139,0)</f>
        <v>0</v>
      </c>
      <c r="BH139" s="109">
        <f t="shared" ref="BH139:BH147" si="22">IF(U139="zníž. prenesená",N139,0)</f>
        <v>0</v>
      </c>
      <c r="BI139" s="109">
        <f t="shared" ref="BI139:BI147" si="23">IF(U139="nulová",N139,0)</f>
        <v>0</v>
      </c>
      <c r="BJ139" s="17" t="s">
        <v>86</v>
      </c>
      <c r="BK139" s="175">
        <f t="shared" ref="BK139:BK147" si="24">ROUND(L139*K139,3)</f>
        <v>0</v>
      </c>
      <c r="BL139" s="17" t="s">
        <v>92</v>
      </c>
      <c r="BM139" s="17" t="s">
        <v>822</v>
      </c>
    </row>
    <row r="140" spans="2:65" s="1" customFormat="1" ht="22.5" customHeight="1">
      <c r="B140" s="34"/>
      <c r="C140" s="176" t="s">
        <v>217</v>
      </c>
      <c r="D140" s="176" t="s">
        <v>189</v>
      </c>
      <c r="E140" s="177" t="s">
        <v>795</v>
      </c>
      <c r="F140" s="249" t="s">
        <v>796</v>
      </c>
      <c r="G140" s="249"/>
      <c r="H140" s="249"/>
      <c r="I140" s="249"/>
      <c r="J140" s="178" t="s">
        <v>785</v>
      </c>
      <c r="K140" s="179">
        <v>1</v>
      </c>
      <c r="L140" s="250">
        <v>0</v>
      </c>
      <c r="M140" s="251"/>
      <c r="N140" s="252">
        <f t="shared" si="15"/>
        <v>0</v>
      </c>
      <c r="O140" s="246"/>
      <c r="P140" s="246"/>
      <c r="Q140" s="246"/>
      <c r="R140" s="36"/>
      <c r="T140" s="172" t="s">
        <v>20</v>
      </c>
      <c r="U140" s="43" t="s">
        <v>44</v>
      </c>
      <c r="V140" s="35"/>
      <c r="W140" s="173">
        <f t="shared" si="16"/>
        <v>0</v>
      </c>
      <c r="X140" s="173">
        <v>0</v>
      </c>
      <c r="Y140" s="173">
        <f t="shared" si="17"/>
        <v>0</v>
      </c>
      <c r="Z140" s="173">
        <v>0</v>
      </c>
      <c r="AA140" s="174">
        <f t="shared" si="18"/>
        <v>0</v>
      </c>
      <c r="AR140" s="17" t="s">
        <v>188</v>
      </c>
      <c r="AT140" s="17" t="s">
        <v>189</v>
      </c>
      <c r="AU140" s="17" t="s">
        <v>86</v>
      </c>
      <c r="AY140" s="17" t="s">
        <v>160</v>
      </c>
      <c r="BE140" s="109">
        <f t="shared" si="19"/>
        <v>0</v>
      </c>
      <c r="BF140" s="109">
        <f t="shared" si="20"/>
        <v>0</v>
      </c>
      <c r="BG140" s="109">
        <f t="shared" si="21"/>
        <v>0</v>
      </c>
      <c r="BH140" s="109">
        <f t="shared" si="22"/>
        <v>0</v>
      </c>
      <c r="BI140" s="109">
        <f t="shared" si="23"/>
        <v>0</v>
      </c>
      <c r="BJ140" s="17" t="s">
        <v>86</v>
      </c>
      <c r="BK140" s="175">
        <f t="shared" si="24"/>
        <v>0</v>
      </c>
      <c r="BL140" s="17" t="s">
        <v>92</v>
      </c>
      <c r="BM140" s="17" t="s">
        <v>823</v>
      </c>
    </row>
    <row r="141" spans="2:65" s="1" customFormat="1" ht="22.5" customHeight="1">
      <c r="B141" s="34"/>
      <c r="C141" s="176" t="s">
        <v>221</v>
      </c>
      <c r="D141" s="176" t="s">
        <v>189</v>
      </c>
      <c r="E141" s="177" t="s">
        <v>798</v>
      </c>
      <c r="F141" s="249" t="s">
        <v>799</v>
      </c>
      <c r="G141" s="249"/>
      <c r="H141" s="249"/>
      <c r="I141" s="249"/>
      <c r="J141" s="178" t="s">
        <v>785</v>
      </c>
      <c r="K141" s="179">
        <v>1</v>
      </c>
      <c r="L141" s="250">
        <v>0</v>
      </c>
      <c r="M141" s="251"/>
      <c r="N141" s="252">
        <f t="shared" si="15"/>
        <v>0</v>
      </c>
      <c r="O141" s="246"/>
      <c r="P141" s="246"/>
      <c r="Q141" s="246"/>
      <c r="R141" s="36"/>
      <c r="T141" s="172" t="s">
        <v>20</v>
      </c>
      <c r="U141" s="43" t="s">
        <v>44</v>
      </c>
      <c r="V141" s="35"/>
      <c r="W141" s="173">
        <f t="shared" si="16"/>
        <v>0</v>
      </c>
      <c r="X141" s="173">
        <v>0</v>
      </c>
      <c r="Y141" s="173">
        <f t="shared" si="17"/>
        <v>0</v>
      </c>
      <c r="Z141" s="173">
        <v>0</v>
      </c>
      <c r="AA141" s="174">
        <f t="shared" si="18"/>
        <v>0</v>
      </c>
      <c r="AR141" s="17" t="s">
        <v>188</v>
      </c>
      <c r="AT141" s="17" t="s">
        <v>189</v>
      </c>
      <c r="AU141" s="17" t="s">
        <v>86</v>
      </c>
      <c r="AY141" s="17" t="s">
        <v>160</v>
      </c>
      <c r="BE141" s="109">
        <f t="shared" si="19"/>
        <v>0</v>
      </c>
      <c r="BF141" s="109">
        <f t="shared" si="20"/>
        <v>0</v>
      </c>
      <c r="BG141" s="109">
        <f t="shared" si="21"/>
        <v>0</v>
      </c>
      <c r="BH141" s="109">
        <f t="shared" si="22"/>
        <v>0</v>
      </c>
      <c r="BI141" s="109">
        <f t="shared" si="23"/>
        <v>0</v>
      </c>
      <c r="BJ141" s="17" t="s">
        <v>86</v>
      </c>
      <c r="BK141" s="175">
        <f t="shared" si="24"/>
        <v>0</v>
      </c>
      <c r="BL141" s="17" t="s">
        <v>92</v>
      </c>
      <c r="BM141" s="17" t="s">
        <v>824</v>
      </c>
    </row>
    <row r="142" spans="2:65" s="1" customFormat="1" ht="22.5" customHeight="1">
      <c r="B142" s="34"/>
      <c r="C142" s="176" t="s">
        <v>224</v>
      </c>
      <c r="D142" s="176" t="s">
        <v>189</v>
      </c>
      <c r="E142" s="177" t="s">
        <v>801</v>
      </c>
      <c r="F142" s="249" t="s">
        <v>802</v>
      </c>
      <c r="G142" s="249"/>
      <c r="H142" s="249"/>
      <c r="I142" s="249"/>
      <c r="J142" s="178" t="s">
        <v>785</v>
      </c>
      <c r="K142" s="179">
        <v>1</v>
      </c>
      <c r="L142" s="250">
        <v>0</v>
      </c>
      <c r="M142" s="251"/>
      <c r="N142" s="252">
        <f t="shared" si="15"/>
        <v>0</v>
      </c>
      <c r="O142" s="246"/>
      <c r="P142" s="246"/>
      <c r="Q142" s="246"/>
      <c r="R142" s="36"/>
      <c r="T142" s="172" t="s">
        <v>20</v>
      </c>
      <c r="U142" s="43" t="s">
        <v>44</v>
      </c>
      <c r="V142" s="35"/>
      <c r="W142" s="173">
        <f t="shared" si="16"/>
        <v>0</v>
      </c>
      <c r="X142" s="173">
        <v>0</v>
      </c>
      <c r="Y142" s="173">
        <f t="shared" si="17"/>
        <v>0</v>
      </c>
      <c r="Z142" s="173">
        <v>0</v>
      </c>
      <c r="AA142" s="174">
        <f t="shared" si="18"/>
        <v>0</v>
      </c>
      <c r="AR142" s="17" t="s">
        <v>188</v>
      </c>
      <c r="AT142" s="17" t="s">
        <v>189</v>
      </c>
      <c r="AU142" s="17" t="s">
        <v>86</v>
      </c>
      <c r="AY142" s="17" t="s">
        <v>160</v>
      </c>
      <c r="BE142" s="109">
        <f t="shared" si="19"/>
        <v>0</v>
      </c>
      <c r="BF142" s="109">
        <f t="shared" si="20"/>
        <v>0</v>
      </c>
      <c r="BG142" s="109">
        <f t="shared" si="21"/>
        <v>0</v>
      </c>
      <c r="BH142" s="109">
        <f t="shared" si="22"/>
        <v>0</v>
      </c>
      <c r="BI142" s="109">
        <f t="shared" si="23"/>
        <v>0</v>
      </c>
      <c r="BJ142" s="17" t="s">
        <v>86</v>
      </c>
      <c r="BK142" s="175">
        <f t="shared" si="24"/>
        <v>0</v>
      </c>
      <c r="BL142" s="17" t="s">
        <v>92</v>
      </c>
      <c r="BM142" s="17" t="s">
        <v>825</v>
      </c>
    </row>
    <row r="143" spans="2:65" s="1" customFormat="1" ht="22.5" customHeight="1">
      <c r="B143" s="34"/>
      <c r="C143" s="176" t="s">
        <v>228</v>
      </c>
      <c r="D143" s="176" t="s">
        <v>189</v>
      </c>
      <c r="E143" s="177" t="s">
        <v>804</v>
      </c>
      <c r="F143" s="249" t="s">
        <v>805</v>
      </c>
      <c r="G143" s="249"/>
      <c r="H143" s="249"/>
      <c r="I143" s="249"/>
      <c r="J143" s="178" t="s">
        <v>785</v>
      </c>
      <c r="K143" s="179">
        <v>4</v>
      </c>
      <c r="L143" s="250">
        <v>0</v>
      </c>
      <c r="M143" s="251"/>
      <c r="N143" s="252">
        <f t="shared" si="15"/>
        <v>0</v>
      </c>
      <c r="O143" s="246"/>
      <c r="P143" s="246"/>
      <c r="Q143" s="246"/>
      <c r="R143" s="36"/>
      <c r="T143" s="172" t="s">
        <v>20</v>
      </c>
      <c r="U143" s="43" t="s">
        <v>44</v>
      </c>
      <c r="V143" s="35"/>
      <c r="W143" s="173">
        <f t="shared" si="16"/>
        <v>0</v>
      </c>
      <c r="X143" s="173">
        <v>0</v>
      </c>
      <c r="Y143" s="173">
        <f t="shared" si="17"/>
        <v>0</v>
      </c>
      <c r="Z143" s="173">
        <v>0</v>
      </c>
      <c r="AA143" s="174">
        <f t="shared" si="18"/>
        <v>0</v>
      </c>
      <c r="AR143" s="17" t="s">
        <v>188</v>
      </c>
      <c r="AT143" s="17" t="s">
        <v>189</v>
      </c>
      <c r="AU143" s="17" t="s">
        <v>86</v>
      </c>
      <c r="AY143" s="17" t="s">
        <v>160</v>
      </c>
      <c r="BE143" s="109">
        <f t="shared" si="19"/>
        <v>0</v>
      </c>
      <c r="BF143" s="109">
        <f t="shared" si="20"/>
        <v>0</v>
      </c>
      <c r="BG143" s="109">
        <f t="shared" si="21"/>
        <v>0</v>
      </c>
      <c r="BH143" s="109">
        <f t="shared" si="22"/>
        <v>0</v>
      </c>
      <c r="BI143" s="109">
        <f t="shared" si="23"/>
        <v>0</v>
      </c>
      <c r="BJ143" s="17" t="s">
        <v>86</v>
      </c>
      <c r="BK143" s="175">
        <f t="shared" si="24"/>
        <v>0</v>
      </c>
      <c r="BL143" s="17" t="s">
        <v>92</v>
      </c>
      <c r="BM143" s="17" t="s">
        <v>826</v>
      </c>
    </row>
    <row r="144" spans="2:65" s="1" customFormat="1" ht="22.5" customHeight="1">
      <c r="B144" s="34"/>
      <c r="C144" s="176" t="s">
        <v>232</v>
      </c>
      <c r="D144" s="176" t="s">
        <v>189</v>
      </c>
      <c r="E144" s="177" t="s">
        <v>807</v>
      </c>
      <c r="F144" s="249" t="s">
        <v>808</v>
      </c>
      <c r="G144" s="249"/>
      <c r="H144" s="249"/>
      <c r="I144" s="249"/>
      <c r="J144" s="178" t="s">
        <v>785</v>
      </c>
      <c r="K144" s="179">
        <v>2</v>
      </c>
      <c r="L144" s="250">
        <v>0</v>
      </c>
      <c r="M144" s="251"/>
      <c r="N144" s="252">
        <f t="shared" si="15"/>
        <v>0</v>
      </c>
      <c r="O144" s="246"/>
      <c r="P144" s="246"/>
      <c r="Q144" s="246"/>
      <c r="R144" s="36"/>
      <c r="T144" s="172" t="s">
        <v>20</v>
      </c>
      <c r="U144" s="43" t="s">
        <v>44</v>
      </c>
      <c r="V144" s="35"/>
      <c r="W144" s="173">
        <f t="shared" si="16"/>
        <v>0</v>
      </c>
      <c r="X144" s="173">
        <v>0</v>
      </c>
      <c r="Y144" s="173">
        <f t="shared" si="17"/>
        <v>0</v>
      </c>
      <c r="Z144" s="173">
        <v>0</v>
      </c>
      <c r="AA144" s="174">
        <f t="shared" si="18"/>
        <v>0</v>
      </c>
      <c r="AR144" s="17" t="s">
        <v>188</v>
      </c>
      <c r="AT144" s="17" t="s">
        <v>189</v>
      </c>
      <c r="AU144" s="17" t="s">
        <v>86</v>
      </c>
      <c r="AY144" s="17" t="s">
        <v>160</v>
      </c>
      <c r="BE144" s="109">
        <f t="shared" si="19"/>
        <v>0</v>
      </c>
      <c r="BF144" s="109">
        <f t="shared" si="20"/>
        <v>0</v>
      </c>
      <c r="BG144" s="109">
        <f t="shared" si="21"/>
        <v>0</v>
      </c>
      <c r="BH144" s="109">
        <f t="shared" si="22"/>
        <v>0</v>
      </c>
      <c r="BI144" s="109">
        <f t="shared" si="23"/>
        <v>0</v>
      </c>
      <c r="BJ144" s="17" t="s">
        <v>86</v>
      </c>
      <c r="BK144" s="175">
        <f t="shared" si="24"/>
        <v>0</v>
      </c>
      <c r="BL144" s="17" t="s">
        <v>92</v>
      </c>
      <c r="BM144" s="17" t="s">
        <v>827</v>
      </c>
    </row>
    <row r="145" spans="2:65" s="1" customFormat="1" ht="22.5" customHeight="1">
      <c r="B145" s="34"/>
      <c r="C145" s="176" t="s">
        <v>10</v>
      </c>
      <c r="D145" s="176" t="s">
        <v>189</v>
      </c>
      <c r="E145" s="177" t="s">
        <v>810</v>
      </c>
      <c r="F145" s="249" t="s">
        <v>811</v>
      </c>
      <c r="G145" s="249"/>
      <c r="H145" s="249"/>
      <c r="I145" s="249"/>
      <c r="J145" s="178" t="s">
        <v>785</v>
      </c>
      <c r="K145" s="179">
        <v>1</v>
      </c>
      <c r="L145" s="250">
        <v>0</v>
      </c>
      <c r="M145" s="251"/>
      <c r="N145" s="252">
        <f t="shared" si="15"/>
        <v>0</v>
      </c>
      <c r="O145" s="246"/>
      <c r="P145" s="246"/>
      <c r="Q145" s="246"/>
      <c r="R145" s="36"/>
      <c r="T145" s="172" t="s">
        <v>20</v>
      </c>
      <c r="U145" s="43" t="s">
        <v>44</v>
      </c>
      <c r="V145" s="35"/>
      <c r="W145" s="173">
        <f t="shared" si="16"/>
        <v>0</v>
      </c>
      <c r="X145" s="173">
        <v>0</v>
      </c>
      <c r="Y145" s="173">
        <f t="shared" si="17"/>
        <v>0</v>
      </c>
      <c r="Z145" s="173">
        <v>0</v>
      </c>
      <c r="AA145" s="174">
        <f t="shared" si="18"/>
        <v>0</v>
      </c>
      <c r="AR145" s="17" t="s">
        <v>188</v>
      </c>
      <c r="AT145" s="17" t="s">
        <v>189</v>
      </c>
      <c r="AU145" s="17" t="s">
        <v>86</v>
      </c>
      <c r="AY145" s="17" t="s">
        <v>160</v>
      </c>
      <c r="BE145" s="109">
        <f t="shared" si="19"/>
        <v>0</v>
      </c>
      <c r="BF145" s="109">
        <f t="shared" si="20"/>
        <v>0</v>
      </c>
      <c r="BG145" s="109">
        <f t="shared" si="21"/>
        <v>0</v>
      </c>
      <c r="BH145" s="109">
        <f t="shared" si="22"/>
        <v>0</v>
      </c>
      <c r="BI145" s="109">
        <f t="shared" si="23"/>
        <v>0</v>
      </c>
      <c r="BJ145" s="17" t="s">
        <v>86</v>
      </c>
      <c r="BK145" s="175">
        <f t="shared" si="24"/>
        <v>0</v>
      </c>
      <c r="BL145" s="17" t="s">
        <v>92</v>
      </c>
      <c r="BM145" s="17" t="s">
        <v>828</v>
      </c>
    </row>
    <row r="146" spans="2:65" s="1" customFormat="1" ht="22.5" customHeight="1">
      <c r="B146" s="34"/>
      <c r="C146" s="176" t="s">
        <v>239</v>
      </c>
      <c r="D146" s="176" t="s">
        <v>189</v>
      </c>
      <c r="E146" s="177" t="s">
        <v>813</v>
      </c>
      <c r="F146" s="249" t="s">
        <v>814</v>
      </c>
      <c r="G146" s="249"/>
      <c r="H146" s="249"/>
      <c r="I146" s="249"/>
      <c r="J146" s="178" t="s">
        <v>785</v>
      </c>
      <c r="K146" s="179">
        <v>11</v>
      </c>
      <c r="L146" s="250">
        <v>0</v>
      </c>
      <c r="M146" s="251"/>
      <c r="N146" s="252">
        <f t="shared" si="15"/>
        <v>0</v>
      </c>
      <c r="O146" s="246"/>
      <c r="P146" s="246"/>
      <c r="Q146" s="246"/>
      <c r="R146" s="36"/>
      <c r="T146" s="172" t="s">
        <v>20</v>
      </c>
      <c r="U146" s="43" t="s">
        <v>44</v>
      </c>
      <c r="V146" s="35"/>
      <c r="W146" s="173">
        <f t="shared" si="16"/>
        <v>0</v>
      </c>
      <c r="X146" s="173">
        <v>0</v>
      </c>
      <c r="Y146" s="173">
        <f t="shared" si="17"/>
        <v>0</v>
      </c>
      <c r="Z146" s="173">
        <v>0</v>
      </c>
      <c r="AA146" s="174">
        <f t="shared" si="18"/>
        <v>0</v>
      </c>
      <c r="AR146" s="17" t="s">
        <v>188</v>
      </c>
      <c r="AT146" s="17" t="s">
        <v>189</v>
      </c>
      <c r="AU146" s="17" t="s">
        <v>86</v>
      </c>
      <c r="AY146" s="17" t="s">
        <v>160</v>
      </c>
      <c r="BE146" s="109">
        <f t="shared" si="19"/>
        <v>0</v>
      </c>
      <c r="BF146" s="109">
        <f t="shared" si="20"/>
        <v>0</v>
      </c>
      <c r="BG146" s="109">
        <f t="shared" si="21"/>
        <v>0</v>
      </c>
      <c r="BH146" s="109">
        <f t="shared" si="22"/>
        <v>0</v>
      </c>
      <c r="BI146" s="109">
        <f t="shared" si="23"/>
        <v>0</v>
      </c>
      <c r="BJ146" s="17" t="s">
        <v>86</v>
      </c>
      <c r="BK146" s="175">
        <f t="shared" si="24"/>
        <v>0</v>
      </c>
      <c r="BL146" s="17" t="s">
        <v>92</v>
      </c>
      <c r="BM146" s="17" t="s">
        <v>829</v>
      </c>
    </row>
    <row r="147" spans="2:65" s="1" customFormat="1" ht="22.5" customHeight="1">
      <c r="B147" s="34"/>
      <c r="C147" s="167" t="s">
        <v>243</v>
      </c>
      <c r="D147" s="167" t="s">
        <v>161</v>
      </c>
      <c r="E147" s="168" t="s">
        <v>830</v>
      </c>
      <c r="F147" s="247" t="s">
        <v>820</v>
      </c>
      <c r="G147" s="247"/>
      <c r="H147" s="247"/>
      <c r="I147" s="247"/>
      <c r="J147" s="169" t="s">
        <v>785</v>
      </c>
      <c r="K147" s="170">
        <v>1</v>
      </c>
      <c r="L147" s="245">
        <v>0</v>
      </c>
      <c r="M147" s="248"/>
      <c r="N147" s="246">
        <f t="shared" si="15"/>
        <v>0</v>
      </c>
      <c r="O147" s="246"/>
      <c r="P147" s="246"/>
      <c r="Q147" s="246"/>
      <c r="R147" s="36"/>
      <c r="T147" s="172" t="s">
        <v>20</v>
      </c>
      <c r="U147" s="43" t="s">
        <v>44</v>
      </c>
      <c r="V147" s="35"/>
      <c r="W147" s="173">
        <f t="shared" si="16"/>
        <v>0</v>
      </c>
      <c r="X147" s="173">
        <v>0</v>
      </c>
      <c r="Y147" s="173">
        <f t="shared" si="17"/>
        <v>0</v>
      </c>
      <c r="Z147" s="173">
        <v>0</v>
      </c>
      <c r="AA147" s="174">
        <f t="shared" si="18"/>
        <v>0</v>
      </c>
      <c r="AR147" s="17" t="s">
        <v>92</v>
      </c>
      <c r="AT147" s="17" t="s">
        <v>161</v>
      </c>
      <c r="AU147" s="17" t="s">
        <v>86</v>
      </c>
      <c r="AY147" s="17" t="s">
        <v>160</v>
      </c>
      <c r="BE147" s="109">
        <f t="shared" si="19"/>
        <v>0</v>
      </c>
      <c r="BF147" s="109">
        <f t="shared" si="20"/>
        <v>0</v>
      </c>
      <c r="BG147" s="109">
        <f t="shared" si="21"/>
        <v>0</v>
      </c>
      <c r="BH147" s="109">
        <f t="shared" si="22"/>
        <v>0</v>
      </c>
      <c r="BI147" s="109">
        <f t="shared" si="23"/>
        <v>0</v>
      </c>
      <c r="BJ147" s="17" t="s">
        <v>86</v>
      </c>
      <c r="BK147" s="175">
        <f t="shared" si="24"/>
        <v>0</v>
      </c>
      <c r="BL147" s="17" t="s">
        <v>92</v>
      </c>
      <c r="BM147" s="17" t="s">
        <v>831</v>
      </c>
    </row>
    <row r="148" spans="2:65" s="9" customFormat="1" ht="29.85" customHeight="1">
      <c r="B148" s="156"/>
      <c r="C148" s="157"/>
      <c r="D148" s="166" t="s">
        <v>782</v>
      </c>
      <c r="E148" s="166"/>
      <c r="F148" s="166"/>
      <c r="G148" s="166"/>
      <c r="H148" s="166"/>
      <c r="I148" s="166"/>
      <c r="J148" s="166"/>
      <c r="K148" s="166"/>
      <c r="L148" s="166"/>
      <c r="M148" s="166"/>
      <c r="N148" s="231">
        <f>BK148</f>
        <v>0</v>
      </c>
      <c r="O148" s="232"/>
      <c r="P148" s="232"/>
      <c r="Q148" s="232"/>
      <c r="R148" s="159"/>
      <c r="T148" s="160"/>
      <c r="U148" s="157"/>
      <c r="V148" s="157"/>
      <c r="W148" s="161">
        <f>SUM(W149:W223)</f>
        <v>0</v>
      </c>
      <c r="X148" s="157"/>
      <c r="Y148" s="161">
        <f>SUM(Y149:Y223)</f>
        <v>0</v>
      </c>
      <c r="Z148" s="157"/>
      <c r="AA148" s="162">
        <f>SUM(AA149:AA223)</f>
        <v>0</v>
      </c>
      <c r="AR148" s="163" t="s">
        <v>83</v>
      </c>
      <c r="AT148" s="164" t="s">
        <v>76</v>
      </c>
      <c r="AU148" s="164" t="s">
        <v>83</v>
      </c>
      <c r="AY148" s="163" t="s">
        <v>160</v>
      </c>
      <c r="BK148" s="165">
        <f>SUM(BK149:BK223)</f>
        <v>0</v>
      </c>
    </row>
    <row r="149" spans="2:65" s="1" customFormat="1" ht="22.5" customHeight="1">
      <c r="B149" s="34"/>
      <c r="C149" s="176" t="s">
        <v>247</v>
      </c>
      <c r="D149" s="176" t="s">
        <v>189</v>
      </c>
      <c r="E149" s="177" t="s">
        <v>832</v>
      </c>
      <c r="F149" s="249" t="s">
        <v>833</v>
      </c>
      <c r="G149" s="249"/>
      <c r="H149" s="249"/>
      <c r="I149" s="249"/>
      <c r="J149" s="178" t="s">
        <v>785</v>
      </c>
      <c r="K149" s="179">
        <v>10</v>
      </c>
      <c r="L149" s="250">
        <v>0</v>
      </c>
      <c r="M149" s="251"/>
      <c r="N149" s="252">
        <f t="shared" ref="N149:N180" si="25">ROUND(L149*K149,3)</f>
        <v>0</v>
      </c>
      <c r="O149" s="246"/>
      <c r="P149" s="246"/>
      <c r="Q149" s="246"/>
      <c r="R149" s="36"/>
      <c r="T149" s="172" t="s">
        <v>20</v>
      </c>
      <c r="U149" s="43" t="s">
        <v>44</v>
      </c>
      <c r="V149" s="35"/>
      <c r="W149" s="173">
        <f t="shared" ref="W149:W180" si="26">V149*K149</f>
        <v>0</v>
      </c>
      <c r="X149" s="173">
        <v>0</v>
      </c>
      <c r="Y149" s="173">
        <f t="shared" ref="Y149:Y180" si="27">X149*K149</f>
        <v>0</v>
      </c>
      <c r="Z149" s="173">
        <v>0</v>
      </c>
      <c r="AA149" s="174">
        <f t="shared" ref="AA149:AA180" si="28">Z149*K149</f>
        <v>0</v>
      </c>
      <c r="AR149" s="17" t="s">
        <v>188</v>
      </c>
      <c r="AT149" s="17" t="s">
        <v>189</v>
      </c>
      <c r="AU149" s="17" t="s">
        <v>86</v>
      </c>
      <c r="AY149" s="17" t="s">
        <v>160</v>
      </c>
      <c r="BE149" s="109">
        <f t="shared" ref="BE149:BE180" si="29">IF(U149="základná",N149,0)</f>
        <v>0</v>
      </c>
      <c r="BF149" s="109">
        <f t="shared" ref="BF149:BF180" si="30">IF(U149="znížená",N149,0)</f>
        <v>0</v>
      </c>
      <c r="BG149" s="109">
        <f t="shared" ref="BG149:BG180" si="31">IF(U149="zákl. prenesená",N149,0)</f>
        <v>0</v>
      </c>
      <c r="BH149" s="109">
        <f t="shared" ref="BH149:BH180" si="32">IF(U149="zníž. prenesená",N149,0)</f>
        <v>0</v>
      </c>
      <c r="BI149" s="109">
        <f t="shared" ref="BI149:BI180" si="33">IF(U149="nulová",N149,0)</f>
        <v>0</v>
      </c>
      <c r="BJ149" s="17" t="s">
        <v>86</v>
      </c>
      <c r="BK149" s="175">
        <f t="shared" ref="BK149:BK180" si="34">ROUND(L149*K149,3)</f>
        <v>0</v>
      </c>
      <c r="BL149" s="17" t="s">
        <v>92</v>
      </c>
      <c r="BM149" s="17" t="s">
        <v>834</v>
      </c>
    </row>
    <row r="150" spans="2:65" s="1" customFormat="1" ht="22.5" customHeight="1">
      <c r="B150" s="34"/>
      <c r="C150" s="176" t="s">
        <v>252</v>
      </c>
      <c r="D150" s="176" t="s">
        <v>189</v>
      </c>
      <c r="E150" s="177" t="s">
        <v>835</v>
      </c>
      <c r="F150" s="249" t="s">
        <v>836</v>
      </c>
      <c r="G150" s="249"/>
      <c r="H150" s="249"/>
      <c r="I150" s="249"/>
      <c r="J150" s="178" t="s">
        <v>785</v>
      </c>
      <c r="K150" s="179">
        <v>50</v>
      </c>
      <c r="L150" s="250">
        <v>0</v>
      </c>
      <c r="M150" s="251"/>
      <c r="N150" s="252">
        <f t="shared" si="25"/>
        <v>0</v>
      </c>
      <c r="O150" s="246"/>
      <c r="P150" s="246"/>
      <c r="Q150" s="246"/>
      <c r="R150" s="36"/>
      <c r="T150" s="172" t="s">
        <v>20</v>
      </c>
      <c r="U150" s="43" t="s">
        <v>44</v>
      </c>
      <c r="V150" s="35"/>
      <c r="W150" s="173">
        <f t="shared" si="26"/>
        <v>0</v>
      </c>
      <c r="X150" s="173">
        <v>0</v>
      </c>
      <c r="Y150" s="173">
        <f t="shared" si="27"/>
        <v>0</v>
      </c>
      <c r="Z150" s="173">
        <v>0</v>
      </c>
      <c r="AA150" s="174">
        <f t="shared" si="28"/>
        <v>0</v>
      </c>
      <c r="AR150" s="17" t="s">
        <v>188</v>
      </c>
      <c r="AT150" s="17" t="s">
        <v>189</v>
      </c>
      <c r="AU150" s="17" t="s">
        <v>86</v>
      </c>
      <c r="AY150" s="17" t="s">
        <v>160</v>
      </c>
      <c r="BE150" s="109">
        <f t="shared" si="29"/>
        <v>0</v>
      </c>
      <c r="BF150" s="109">
        <f t="shared" si="30"/>
        <v>0</v>
      </c>
      <c r="BG150" s="109">
        <f t="shared" si="31"/>
        <v>0</v>
      </c>
      <c r="BH150" s="109">
        <f t="shared" si="32"/>
        <v>0</v>
      </c>
      <c r="BI150" s="109">
        <f t="shared" si="33"/>
        <v>0</v>
      </c>
      <c r="BJ150" s="17" t="s">
        <v>86</v>
      </c>
      <c r="BK150" s="175">
        <f t="shared" si="34"/>
        <v>0</v>
      </c>
      <c r="BL150" s="17" t="s">
        <v>92</v>
      </c>
      <c r="BM150" s="17" t="s">
        <v>837</v>
      </c>
    </row>
    <row r="151" spans="2:65" s="1" customFormat="1" ht="22.5" customHeight="1">
      <c r="B151" s="34"/>
      <c r="C151" s="176" t="s">
        <v>256</v>
      </c>
      <c r="D151" s="176" t="s">
        <v>189</v>
      </c>
      <c r="E151" s="177" t="s">
        <v>838</v>
      </c>
      <c r="F151" s="249" t="s">
        <v>839</v>
      </c>
      <c r="G151" s="249"/>
      <c r="H151" s="249"/>
      <c r="I151" s="249"/>
      <c r="J151" s="178" t="s">
        <v>785</v>
      </c>
      <c r="K151" s="179">
        <v>10</v>
      </c>
      <c r="L151" s="250">
        <v>0</v>
      </c>
      <c r="M151" s="251"/>
      <c r="N151" s="252">
        <f t="shared" si="25"/>
        <v>0</v>
      </c>
      <c r="O151" s="246"/>
      <c r="P151" s="246"/>
      <c r="Q151" s="246"/>
      <c r="R151" s="36"/>
      <c r="T151" s="172" t="s">
        <v>20</v>
      </c>
      <c r="U151" s="43" t="s">
        <v>44</v>
      </c>
      <c r="V151" s="35"/>
      <c r="W151" s="173">
        <f t="shared" si="26"/>
        <v>0</v>
      </c>
      <c r="X151" s="173">
        <v>0</v>
      </c>
      <c r="Y151" s="173">
        <f t="shared" si="27"/>
        <v>0</v>
      </c>
      <c r="Z151" s="173">
        <v>0</v>
      </c>
      <c r="AA151" s="174">
        <f t="shared" si="28"/>
        <v>0</v>
      </c>
      <c r="AR151" s="17" t="s">
        <v>188</v>
      </c>
      <c r="AT151" s="17" t="s">
        <v>189</v>
      </c>
      <c r="AU151" s="17" t="s">
        <v>86</v>
      </c>
      <c r="AY151" s="17" t="s">
        <v>160</v>
      </c>
      <c r="BE151" s="109">
        <f t="shared" si="29"/>
        <v>0</v>
      </c>
      <c r="BF151" s="109">
        <f t="shared" si="30"/>
        <v>0</v>
      </c>
      <c r="BG151" s="109">
        <f t="shared" si="31"/>
        <v>0</v>
      </c>
      <c r="BH151" s="109">
        <f t="shared" si="32"/>
        <v>0</v>
      </c>
      <c r="BI151" s="109">
        <f t="shared" si="33"/>
        <v>0</v>
      </c>
      <c r="BJ151" s="17" t="s">
        <v>86</v>
      </c>
      <c r="BK151" s="175">
        <f t="shared" si="34"/>
        <v>0</v>
      </c>
      <c r="BL151" s="17" t="s">
        <v>92</v>
      </c>
      <c r="BM151" s="17" t="s">
        <v>840</v>
      </c>
    </row>
    <row r="152" spans="2:65" s="1" customFormat="1" ht="22.5" customHeight="1">
      <c r="B152" s="34"/>
      <c r="C152" s="176" t="s">
        <v>260</v>
      </c>
      <c r="D152" s="176" t="s">
        <v>189</v>
      </c>
      <c r="E152" s="177" t="s">
        <v>841</v>
      </c>
      <c r="F152" s="249" t="s">
        <v>842</v>
      </c>
      <c r="G152" s="249"/>
      <c r="H152" s="249"/>
      <c r="I152" s="249"/>
      <c r="J152" s="178" t="s">
        <v>785</v>
      </c>
      <c r="K152" s="179">
        <v>980</v>
      </c>
      <c r="L152" s="250">
        <v>0</v>
      </c>
      <c r="M152" s="251"/>
      <c r="N152" s="252">
        <f t="shared" si="25"/>
        <v>0</v>
      </c>
      <c r="O152" s="246"/>
      <c r="P152" s="246"/>
      <c r="Q152" s="246"/>
      <c r="R152" s="36"/>
      <c r="T152" s="172" t="s">
        <v>20</v>
      </c>
      <c r="U152" s="43" t="s">
        <v>44</v>
      </c>
      <c r="V152" s="35"/>
      <c r="W152" s="173">
        <f t="shared" si="26"/>
        <v>0</v>
      </c>
      <c r="X152" s="173">
        <v>0</v>
      </c>
      <c r="Y152" s="173">
        <f t="shared" si="27"/>
        <v>0</v>
      </c>
      <c r="Z152" s="173">
        <v>0</v>
      </c>
      <c r="AA152" s="174">
        <f t="shared" si="28"/>
        <v>0</v>
      </c>
      <c r="AR152" s="17" t="s">
        <v>188</v>
      </c>
      <c r="AT152" s="17" t="s">
        <v>189</v>
      </c>
      <c r="AU152" s="17" t="s">
        <v>86</v>
      </c>
      <c r="AY152" s="17" t="s">
        <v>160</v>
      </c>
      <c r="BE152" s="109">
        <f t="shared" si="29"/>
        <v>0</v>
      </c>
      <c r="BF152" s="109">
        <f t="shared" si="30"/>
        <v>0</v>
      </c>
      <c r="BG152" s="109">
        <f t="shared" si="31"/>
        <v>0</v>
      </c>
      <c r="BH152" s="109">
        <f t="shared" si="32"/>
        <v>0</v>
      </c>
      <c r="BI152" s="109">
        <f t="shared" si="33"/>
        <v>0</v>
      </c>
      <c r="BJ152" s="17" t="s">
        <v>86</v>
      </c>
      <c r="BK152" s="175">
        <f t="shared" si="34"/>
        <v>0</v>
      </c>
      <c r="BL152" s="17" t="s">
        <v>92</v>
      </c>
      <c r="BM152" s="17" t="s">
        <v>843</v>
      </c>
    </row>
    <row r="153" spans="2:65" s="1" customFormat="1" ht="22.5" customHeight="1">
      <c r="B153" s="34"/>
      <c r="C153" s="176" t="s">
        <v>264</v>
      </c>
      <c r="D153" s="176" t="s">
        <v>189</v>
      </c>
      <c r="E153" s="177" t="s">
        <v>844</v>
      </c>
      <c r="F153" s="249" t="s">
        <v>845</v>
      </c>
      <c r="G153" s="249"/>
      <c r="H153" s="249"/>
      <c r="I153" s="249"/>
      <c r="J153" s="178" t="s">
        <v>785</v>
      </c>
      <c r="K153" s="179">
        <v>100</v>
      </c>
      <c r="L153" s="250">
        <v>0</v>
      </c>
      <c r="M153" s="251"/>
      <c r="N153" s="252">
        <f t="shared" si="25"/>
        <v>0</v>
      </c>
      <c r="O153" s="246"/>
      <c r="P153" s="246"/>
      <c r="Q153" s="246"/>
      <c r="R153" s="36"/>
      <c r="T153" s="172" t="s">
        <v>20</v>
      </c>
      <c r="U153" s="43" t="s">
        <v>44</v>
      </c>
      <c r="V153" s="35"/>
      <c r="W153" s="173">
        <f t="shared" si="26"/>
        <v>0</v>
      </c>
      <c r="X153" s="173">
        <v>0</v>
      </c>
      <c r="Y153" s="173">
        <f t="shared" si="27"/>
        <v>0</v>
      </c>
      <c r="Z153" s="173">
        <v>0</v>
      </c>
      <c r="AA153" s="174">
        <f t="shared" si="28"/>
        <v>0</v>
      </c>
      <c r="AR153" s="17" t="s">
        <v>188</v>
      </c>
      <c r="AT153" s="17" t="s">
        <v>189</v>
      </c>
      <c r="AU153" s="17" t="s">
        <v>86</v>
      </c>
      <c r="AY153" s="17" t="s">
        <v>160</v>
      </c>
      <c r="BE153" s="109">
        <f t="shared" si="29"/>
        <v>0</v>
      </c>
      <c r="BF153" s="109">
        <f t="shared" si="30"/>
        <v>0</v>
      </c>
      <c r="BG153" s="109">
        <f t="shared" si="31"/>
        <v>0</v>
      </c>
      <c r="BH153" s="109">
        <f t="shared" si="32"/>
        <v>0</v>
      </c>
      <c r="BI153" s="109">
        <f t="shared" si="33"/>
        <v>0</v>
      </c>
      <c r="BJ153" s="17" t="s">
        <v>86</v>
      </c>
      <c r="BK153" s="175">
        <f t="shared" si="34"/>
        <v>0</v>
      </c>
      <c r="BL153" s="17" t="s">
        <v>92</v>
      </c>
      <c r="BM153" s="17" t="s">
        <v>846</v>
      </c>
    </row>
    <row r="154" spans="2:65" s="1" customFormat="1" ht="22.5" customHeight="1">
      <c r="B154" s="34"/>
      <c r="C154" s="176" t="s">
        <v>268</v>
      </c>
      <c r="D154" s="176" t="s">
        <v>189</v>
      </c>
      <c r="E154" s="177" t="s">
        <v>847</v>
      </c>
      <c r="F154" s="249" t="s">
        <v>848</v>
      </c>
      <c r="G154" s="249"/>
      <c r="H154" s="249"/>
      <c r="I154" s="249"/>
      <c r="J154" s="178" t="s">
        <v>785</v>
      </c>
      <c r="K154" s="179">
        <v>1645</v>
      </c>
      <c r="L154" s="250">
        <v>0</v>
      </c>
      <c r="M154" s="251"/>
      <c r="N154" s="252">
        <f t="shared" si="25"/>
        <v>0</v>
      </c>
      <c r="O154" s="246"/>
      <c r="P154" s="246"/>
      <c r="Q154" s="246"/>
      <c r="R154" s="36"/>
      <c r="T154" s="172" t="s">
        <v>20</v>
      </c>
      <c r="U154" s="43" t="s">
        <v>44</v>
      </c>
      <c r="V154" s="35"/>
      <c r="W154" s="173">
        <f t="shared" si="26"/>
        <v>0</v>
      </c>
      <c r="X154" s="173">
        <v>0</v>
      </c>
      <c r="Y154" s="173">
        <f t="shared" si="27"/>
        <v>0</v>
      </c>
      <c r="Z154" s="173">
        <v>0</v>
      </c>
      <c r="AA154" s="174">
        <f t="shared" si="28"/>
        <v>0</v>
      </c>
      <c r="AR154" s="17" t="s">
        <v>188</v>
      </c>
      <c r="AT154" s="17" t="s">
        <v>189</v>
      </c>
      <c r="AU154" s="17" t="s">
        <v>86</v>
      </c>
      <c r="AY154" s="17" t="s">
        <v>160</v>
      </c>
      <c r="BE154" s="109">
        <f t="shared" si="29"/>
        <v>0</v>
      </c>
      <c r="BF154" s="109">
        <f t="shared" si="30"/>
        <v>0</v>
      </c>
      <c r="BG154" s="109">
        <f t="shared" si="31"/>
        <v>0</v>
      </c>
      <c r="BH154" s="109">
        <f t="shared" si="32"/>
        <v>0</v>
      </c>
      <c r="BI154" s="109">
        <f t="shared" si="33"/>
        <v>0</v>
      </c>
      <c r="BJ154" s="17" t="s">
        <v>86</v>
      </c>
      <c r="BK154" s="175">
        <f t="shared" si="34"/>
        <v>0</v>
      </c>
      <c r="BL154" s="17" t="s">
        <v>92</v>
      </c>
      <c r="BM154" s="17" t="s">
        <v>849</v>
      </c>
    </row>
    <row r="155" spans="2:65" s="1" customFormat="1" ht="22.5" customHeight="1">
      <c r="B155" s="34"/>
      <c r="C155" s="176" t="s">
        <v>272</v>
      </c>
      <c r="D155" s="176" t="s">
        <v>189</v>
      </c>
      <c r="E155" s="177" t="s">
        <v>850</v>
      </c>
      <c r="F155" s="249" t="s">
        <v>851</v>
      </c>
      <c r="G155" s="249"/>
      <c r="H155" s="249"/>
      <c r="I155" s="249"/>
      <c r="J155" s="178" t="s">
        <v>785</v>
      </c>
      <c r="K155" s="179">
        <v>120</v>
      </c>
      <c r="L155" s="250">
        <v>0</v>
      </c>
      <c r="M155" s="251"/>
      <c r="N155" s="252">
        <f t="shared" si="25"/>
        <v>0</v>
      </c>
      <c r="O155" s="246"/>
      <c r="P155" s="246"/>
      <c r="Q155" s="246"/>
      <c r="R155" s="36"/>
      <c r="T155" s="172" t="s">
        <v>20</v>
      </c>
      <c r="U155" s="43" t="s">
        <v>44</v>
      </c>
      <c r="V155" s="35"/>
      <c r="W155" s="173">
        <f t="shared" si="26"/>
        <v>0</v>
      </c>
      <c r="X155" s="173">
        <v>0</v>
      </c>
      <c r="Y155" s="173">
        <f t="shared" si="27"/>
        <v>0</v>
      </c>
      <c r="Z155" s="173">
        <v>0</v>
      </c>
      <c r="AA155" s="174">
        <f t="shared" si="28"/>
        <v>0</v>
      </c>
      <c r="AR155" s="17" t="s">
        <v>188</v>
      </c>
      <c r="AT155" s="17" t="s">
        <v>189</v>
      </c>
      <c r="AU155" s="17" t="s">
        <v>86</v>
      </c>
      <c r="AY155" s="17" t="s">
        <v>160</v>
      </c>
      <c r="BE155" s="109">
        <f t="shared" si="29"/>
        <v>0</v>
      </c>
      <c r="BF155" s="109">
        <f t="shared" si="30"/>
        <v>0</v>
      </c>
      <c r="BG155" s="109">
        <f t="shared" si="31"/>
        <v>0</v>
      </c>
      <c r="BH155" s="109">
        <f t="shared" si="32"/>
        <v>0</v>
      </c>
      <c r="BI155" s="109">
        <f t="shared" si="33"/>
        <v>0</v>
      </c>
      <c r="BJ155" s="17" t="s">
        <v>86</v>
      </c>
      <c r="BK155" s="175">
        <f t="shared" si="34"/>
        <v>0</v>
      </c>
      <c r="BL155" s="17" t="s">
        <v>92</v>
      </c>
      <c r="BM155" s="17" t="s">
        <v>852</v>
      </c>
    </row>
    <row r="156" spans="2:65" s="1" customFormat="1" ht="22.5" customHeight="1">
      <c r="B156" s="34"/>
      <c r="C156" s="176" t="s">
        <v>276</v>
      </c>
      <c r="D156" s="176" t="s">
        <v>189</v>
      </c>
      <c r="E156" s="177" t="s">
        <v>853</v>
      </c>
      <c r="F156" s="249" t="s">
        <v>854</v>
      </c>
      <c r="G156" s="249"/>
      <c r="H156" s="249"/>
      <c r="I156" s="249"/>
      <c r="J156" s="178" t="s">
        <v>785</v>
      </c>
      <c r="K156" s="179">
        <v>10</v>
      </c>
      <c r="L156" s="250">
        <v>0</v>
      </c>
      <c r="M156" s="251"/>
      <c r="N156" s="252">
        <f t="shared" si="25"/>
        <v>0</v>
      </c>
      <c r="O156" s="246"/>
      <c r="P156" s="246"/>
      <c r="Q156" s="246"/>
      <c r="R156" s="36"/>
      <c r="T156" s="172" t="s">
        <v>20</v>
      </c>
      <c r="U156" s="43" t="s">
        <v>44</v>
      </c>
      <c r="V156" s="35"/>
      <c r="W156" s="173">
        <f t="shared" si="26"/>
        <v>0</v>
      </c>
      <c r="X156" s="173">
        <v>0</v>
      </c>
      <c r="Y156" s="173">
        <f t="shared" si="27"/>
        <v>0</v>
      </c>
      <c r="Z156" s="173">
        <v>0</v>
      </c>
      <c r="AA156" s="174">
        <f t="shared" si="28"/>
        <v>0</v>
      </c>
      <c r="AR156" s="17" t="s">
        <v>188</v>
      </c>
      <c r="AT156" s="17" t="s">
        <v>189</v>
      </c>
      <c r="AU156" s="17" t="s">
        <v>86</v>
      </c>
      <c r="AY156" s="17" t="s">
        <v>160</v>
      </c>
      <c r="BE156" s="109">
        <f t="shared" si="29"/>
        <v>0</v>
      </c>
      <c r="BF156" s="109">
        <f t="shared" si="30"/>
        <v>0</v>
      </c>
      <c r="BG156" s="109">
        <f t="shared" si="31"/>
        <v>0</v>
      </c>
      <c r="BH156" s="109">
        <f t="shared" si="32"/>
        <v>0</v>
      </c>
      <c r="BI156" s="109">
        <f t="shared" si="33"/>
        <v>0</v>
      </c>
      <c r="BJ156" s="17" t="s">
        <v>86</v>
      </c>
      <c r="BK156" s="175">
        <f t="shared" si="34"/>
        <v>0</v>
      </c>
      <c r="BL156" s="17" t="s">
        <v>92</v>
      </c>
      <c r="BM156" s="17" t="s">
        <v>855</v>
      </c>
    </row>
    <row r="157" spans="2:65" s="1" customFormat="1" ht="22.5" customHeight="1">
      <c r="B157" s="34"/>
      <c r="C157" s="176" t="s">
        <v>281</v>
      </c>
      <c r="D157" s="176" t="s">
        <v>189</v>
      </c>
      <c r="E157" s="177" t="s">
        <v>856</v>
      </c>
      <c r="F157" s="249" t="s">
        <v>857</v>
      </c>
      <c r="G157" s="249"/>
      <c r="H157" s="249"/>
      <c r="I157" s="249"/>
      <c r="J157" s="178" t="s">
        <v>785</v>
      </c>
      <c r="K157" s="179">
        <v>10</v>
      </c>
      <c r="L157" s="250">
        <v>0</v>
      </c>
      <c r="M157" s="251"/>
      <c r="N157" s="252">
        <f t="shared" si="25"/>
        <v>0</v>
      </c>
      <c r="O157" s="246"/>
      <c r="P157" s="246"/>
      <c r="Q157" s="246"/>
      <c r="R157" s="36"/>
      <c r="T157" s="172" t="s">
        <v>20</v>
      </c>
      <c r="U157" s="43" t="s">
        <v>44</v>
      </c>
      <c r="V157" s="35"/>
      <c r="W157" s="173">
        <f t="shared" si="26"/>
        <v>0</v>
      </c>
      <c r="X157" s="173">
        <v>0</v>
      </c>
      <c r="Y157" s="173">
        <f t="shared" si="27"/>
        <v>0</v>
      </c>
      <c r="Z157" s="173">
        <v>0</v>
      </c>
      <c r="AA157" s="174">
        <f t="shared" si="28"/>
        <v>0</v>
      </c>
      <c r="AR157" s="17" t="s">
        <v>188</v>
      </c>
      <c r="AT157" s="17" t="s">
        <v>189</v>
      </c>
      <c r="AU157" s="17" t="s">
        <v>86</v>
      </c>
      <c r="AY157" s="17" t="s">
        <v>160</v>
      </c>
      <c r="BE157" s="109">
        <f t="shared" si="29"/>
        <v>0</v>
      </c>
      <c r="BF157" s="109">
        <f t="shared" si="30"/>
        <v>0</v>
      </c>
      <c r="BG157" s="109">
        <f t="shared" si="31"/>
        <v>0</v>
      </c>
      <c r="BH157" s="109">
        <f t="shared" si="32"/>
        <v>0</v>
      </c>
      <c r="BI157" s="109">
        <f t="shared" si="33"/>
        <v>0</v>
      </c>
      <c r="BJ157" s="17" t="s">
        <v>86</v>
      </c>
      <c r="BK157" s="175">
        <f t="shared" si="34"/>
        <v>0</v>
      </c>
      <c r="BL157" s="17" t="s">
        <v>92</v>
      </c>
      <c r="BM157" s="17" t="s">
        <v>858</v>
      </c>
    </row>
    <row r="158" spans="2:65" s="1" customFormat="1" ht="22.5" customHeight="1">
      <c r="B158" s="34"/>
      <c r="C158" s="176" t="s">
        <v>285</v>
      </c>
      <c r="D158" s="176" t="s">
        <v>189</v>
      </c>
      <c r="E158" s="177" t="s">
        <v>859</v>
      </c>
      <c r="F158" s="249" t="s">
        <v>860</v>
      </c>
      <c r="G158" s="249"/>
      <c r="H158" s="249"/>
      <c r="I158" s="249"/>
      <c r="J158" s="178" t="s">
        <v>785</v>
      </c>
      <c r="K158" s="179">
        <v>2</v>
      </c>
      <c r="L158" s="250">
        <v>0</v>
      </c>
      <c r="M158" s="251"/>
      <c r="N158" s="252">
        <f t="shared" si="25"/>
        <v>0</v>
      </c>
      <c r="O158" s="246"/>
      <c r="P158" s="246"/>
      <c r="Q158" s="246"/>
      <c r="R158" s="36"/>
      <c r="T158" s="172" t="s">
        <v>20</v>
      </c>
      <c r="U158" s="43" t="s">
        <v>44</v>
      </c>
      <c r="V158" s="35"/>
      <c r="W158" s="173">
        <f t="shared" si="26"/>
        <v>0</v>
      </c>
      <c r="X158" s="173">
        <v>0</v>
      </c>
      <c r="Y158" s="173">
        <f t="shared" si="27"/>
        <v>0</v>
      </c>
      <c r="Z158" s="173">
        <v>0</v>
      </c>
      <c r="AA158" s="174">
        <f t="shared" si="28"/>
        <v>0</v>
      </c>
      <c r="AR158" s="17" t="s">
        <v>188</v>
      </c>
      <c r="AT158" s="17" t="s">
        <v>189</v>
      </c>
      <c r="AU158" s="17" t="s">
        <v>86</v>
      </c>
      <c r="AY158" s="17" t="s">
        <v>160</v>
      </c>
      <c r="BE158" s="109">
        <f t="shared" si="29"/>
        <v>0</v>
      </c>
      <c r="BF158" s="109">
        <f t="shared" si="30"/>
        <v>0</v>
      </c>
      <c r="BG158" s="109">
        <f t="shared" si="31"/>
        <v>0</v>
      </c>
      <c r="BH158" s="109">
        <f t="shared" si="32"/>
        <v>0</v>
      </c>
      <c r="BI158" s="109">
        <f t="shared" si="33"/>
        <v>0</v>
      </c>
      <c r="BJ158" s="17" t="s">
        <v>86</v>
      </c>
      <c r="BK158" s="175">
        <f t="shared" si="34"/>
        <v>0</v>
      </c>
      <c r="BL158" s="17" t="s">
        <v>92</v>
      </c>
      <c r="BM158" s="17" t="s">
        <v>861</v>
      </c>
    </row>
    <row r="159" spans="2:65" s="1" customFormat="1" ht="22.5" customHeight="1">
      <c r="B159" s="34"/>
      <c r="C159" s="176" t="s">
        <v>289</v>
      </c>
      <c r="D159" s="176" t="s">
        <v>189</v>
      </c>
      <c r="E159" s="177" t="s">
        <v>862</v>
      </c>
      <c r="F159" s="249" t="s">
        <v>863</v>
      </c>
      <c r="G159" s="249"/>
      <c r="H159" s="249"/>
      <c r="I159" s="249"/>
      <c r="J159" s="178" t="s">
        <v>785</v>
      </c>
      <c r="K159" s="179">
        <v>300</v>
      </c>
      <c r="L159" s="250">
        <v>0</v>
      </c>
      <c r="M159" s="251"/>
      <c r="N159" s="252">
        <f t="shared" si="25"/>
        <v>0</v>
      </c>
      <c r="O159" s="246"/>
      <c r="P159" s="246"/>
      <c r="Q159" s="246"/>
      <c r="R159" s="36"/>
      <c r="T159" s="172" t="s">
        <v>20</v>
      </c>
      <c r="U159" s="43" t="s">
        <v>44</v>
      </c>
      <c r="V159" s="35"/>
      <c r="W159" s="173">
        <f t="shared" si="26"/>
        <v>0</v>
      </c>
      <c r="X159" s="173">
        <v>0</v>
      </c>
      <c r="Y159" s="173">
        <f t="shared" si="27"/>
        <v>0</v>
      </c>
      <c r="Z159" s="173">
        <v>0</v>
      </c>
      <c r="AA159" s="174">
        <f t="shared" si="28"/>
        <v>0</v>
      </c>
      <c r="AR159" s="17" t="s">
        <v>188</v>
      </c>
      <c r="AT159" s="17" t="s">
        <v>189</v>
      </c>
      <c r="AU159" s="17" t="s">
        <v>86</v>
      </c>
      <c r="AY159" s="17" t="s">
        <v>160</v>
      </c>
      <c r="BE159" s="109">
        <f t="shared" si="29"/>
        <v>0</v>
      </c>
      <c r="BF159" s="109">
        <f t="shared" si="30"/>
        <v>0</v>
      </c>
      <c r="BG159" s="109">
        <f t="shared" si="31"/>
        <v>0</v>
      </c>
      <c r="BH159" s="109">
        <f t="shared" si="32"/>
        <v>0</v>
      </c>
      <c r="BI159" s="109">
        <f t="shared" si="33"/>
        <v>0</v>
      </c>
      <c r="BJ159" s="17" t="s">
        <v>86</v>
      </c>
      <c r="BK159" s="175">
        <f t="shared" si="34"/>
        <v>0</v>
      </c>
      <c r="BL159" s="17" t="s">
        <v>92</v>
      </c>
      <c r="BM159" s="17" t="s">
        <v>864</v>
      </c>
    </row>
    <row r="160" spans="2:65" s="1" customFormat="1" ht="22.5" customHeight="1">
      <c r="B160" s="34"/>
      <c r="C160" s="176" t="s">
        <v>293</v>
      </c>
      <c r="D160" s="176" t="s">
        <v>189</v>
      </c>
      <c r="E160" s="177" t="s">
        <v>865</v>
      </c>
      <c r="F160" s="249" t="s">
        <v>866</v>
      </c>
      <c r="G160" s="249"/>
      <c r="H160" s="249"/>
      <c r="I160" s="249"/>
      <c r="J160" s="178" t="s">
        <v>785</v>
      </c>
      <c r="K160" s="179">
        <v>120</v>
      </c>
      <c r="L160" s="250">
        <v>0</v>
      </c>
      <c r="M160" s="251"/>
      <c r="N160" s="252">
        <f t="shared" si="25"/>
        <v>0</v>
      </c>
      <c r="O160" s="246"/>
      <c r="P160" s="246"/>
      <c r="Q160" s="246"/>
      <c r="R160" s="36"/>
      <c r="T160" s="172" t="s">
        <v>20</v>
      </c>
      <c r="U160" s="43" t="s">
        <v>44</v>
      </c>
      <c r="V160" s="35"/>
      <c r="W160" s="173">
        <f t="shared" si="26"/>
        <v>0</v>
      </c>
      <c r="X160" s="173">
        <v>0</v>
      </c>
      <c r="Y160" s="173">
        <f t="shared" si="27"/>
        <v>0</v>
      </c>
      <c r="Z160" s="173">
        <v>0</v>
      </c>
      <c r="AA160" s="174">
        <f t="shared" si="28"/>
        <v>0</v>
      </c>
      <c r="AR160" s="17" t="s">
        <v>188</v>
      </c>
      <c r="AT160" s="17" t="s">
        <v>189</v>
      </c>
      <c r="AU160" s="17" t="s">
        <v>86</v>
      </c>
      <c r="AY160" s="17" t="s">
        <v>160</v>
      </c>
      <c r="BE160" s="109">
        <f t="shared" si="29"/>
        <v>0</v>
      </c>
      <c r="BF160" s="109">
        <f t="shared" si="30"/>
        <v>0</v>
      </c>
      <c r="BG160" s="109">
        <f t="shared" si="31"/>
        <v>0</v>
      </c>
      <c r="BH160" s="109">
        <f t="shared" si="32"/>
        <v>0</v>
      </c>
      <c r="BI160" s="109">
        <f t="shared" si="33"/>
        <v>0</v>
      </c>
      <c r="BJ160" s="17" t="s">
        <v>86</v>
      </c>
      <c r="BK160" s="175">
        <f t="shared" si="34"/>
        <v>0</v>
      </c>
      <c r="BL160" s="17" t="s">
        <v>92</v>
      </c>
      <c r="BM160" s="17" t="s">
        <v>867</v>
      </c>
    </row>
    <row r="161" spans="2:65" s="1" customFormat="1" ht="22.5" customHeight="1">
      <c r="B161" s="34"/>
      <c r="C161" s="176" t="s">
        <v>297</v>
      </c>
      <c r="D161" s="176" t="s">
        <v>189</v>
      </c>
      <c r="E161" s="177" t="s">
        <v>868</v>
      </c>
      <c r="F161" s="249" t="s">
        <v>869</v>
      </c>
      <c r="G161" s="249"/>
      <c r="H161" s="249"/>
      <c r="I161" s="249"/>
      <c r="J161" s="178" t="s">
        <v>785</v>
      </c>
      <c r="K161" s="179">
        <v>500</v>
      </c>
      <c r="L161" s="250">
        <v>0</v>
      </c>
      <c r="M161" s="251"/>
      <c r="N161" s="252">
        <f t="shared" si="25"/>
        <v>0</v>
      </c>
      <c r="O161" s="246"/>
      <c r="P161" s="246"/>
      <c r="Q161" s="246"/>
      <c r="R161" s="36"/>
      <c r="T161" s="172" t="s">
        <v>20</v>
      </c>
      <c r="U161" s="43" t="s">
        <v>44</v>
      </c>
      <c r="V161" s="35"/>
      <c r="W161" s="173">
        <f t="shared" si="26"/>
        <v>0</v>
      </c>
      <c r="X161" s="173">
        <v>0</v>
      </c>
      <c r="Y161" s="173">
        <f t="shared" si="27"/>
        <v>0</v>
      </c>
      <c r="Z161" s="173">
        <v>0</v>
      </c>
      <c r="AA161" s="174">
        <f t="shared" si="28"/>
        <v>0</v>
      </c>
      <c r="AR161" s="17" t="s">
        <v>188</v>
      </c>
      <c r="AT161" s="17" t="s">
        <v>189</v>
      </c>
      <c r="AU161" s="17" t="s">
        <v>86</v>
      </c>
      <c r="AY161" s="17" t="s">
        <v>160</v>
      </c>
      <c r="BE161" s="109">
        <f t="shared" si="29"/>
        <v>0</v>
      </c>
      <c r="BF161" s="109">
        <f t="shared" si="30"/>
        <v>0</v>
      </c>
      <c r="BG161" s="109">
        <f t="shared" si="31"/>
        <v>0</v>
      </c>
      <c r="BH161" s="109">
        <f t="shared" si="32"/>
        <v>0</v>
      </c>
      <c r="BI161" s="109">
        <f t="shared" si="33"/>
        <v>0</v>
      </c>
      <c r="BJ161" s="17" t="s">
        <v>86</v>
      </c>
      <c r="BK161" s="175">
        <f t="shared" si="34"/>
        <v>0</v>
      </c>
      <c r="BL161" s="17" t="s">
        <v>92</v>
      </c>
      <c r="BM161" s="17" t="s">
        <v>870</v>
      </c>
    </row>
    <row r="162" spans="2:65" s="1" customFormat="1" ht="22.5" customHeight="1">
      <c r="B162" s="34"/>
      <c r="C162" s="176" t="s">
        <v>301</v>
      </c>
      <c r="D162" s="176" t="s">
        <v>189</v>
      </c>
      <c r="E162" s="177" t="s">
        <v>871</v>
      </c>
      <c r="F162" s="249" t="s">
        <v>872</v>
      </c>
      <c r="G162" s="249"/>
      <c r="H162" s="249"/>
      <c r="I162" s="249"/>
      <c r="J162" s="178" t="s">
        <v>785</v>
      </c>
      <c r="K162" s="179">
        <v>500</v>
      </c>
      <c r="L162" s="250">
        <v>0</v>
      </c>
      <c r="M162" s="251"/>
      <c r="N162" s="252">
        <f t="shared" si="25"/>
        <v>0</v>
      </c>
      <c r="O162" s="246"/>
      <c r="P162" s="246"/>
      <c r="Q162" s="246"/>
      <c r="R162" s="36"/>
      <c r="T162" s="172" t="s">
        <v>20</v>
      </c>
      <c r="U162" s="43" t="s">
        <v>44</v>
      </c>
      <c r="V162" s="35"/>
      <c r="W162" s="173">
        <f t="shared" si="26"/>
        <v>0</v>
      </c>
      <c r="X162" s="173">
        <v>0</v>
      </c>
      <c r="Y162" s="173">
        <f t="shared" si="27"/>
        <v>0</v>
      </c>
      <c r="Z162" s="173">
        <v>0</v>
      </c>
      <c r="AA162" s="174">
        <f t="shared" si="28"/>
        <v>0</v>
      </c>
      <c r="AR162" s="17" t="s">
        <v>188</v>
      </c>
      <c r="AT162" s="17" t="s">
        <v>189</v>
      </c>
      <c r="AU162" s="17" t="s">
        <v>86</v>
      </c>
      <c r="AY162" s="17" t="s">
        <v>160</v>
      </c>
      <c r="BE162" s="109">
        <f t="shared" si="29"/>
        <v>0</v>
      </c>
      <c r="BF162" s="109">
        <f t="shared" si="30"/>
        <v>0</v>
      </c>
      <c r="BG162" s="109">
        <f t="shared" si="31"/>
        <v>0</v>
      </c>
      <c r="BH162" s="109">
        <f t="shared" si="32"/>
        <v>0</v>
      </c>
      <c r="BI162" s="109">
        <f t="shared" si="33"/>
        <v>0</v>
      </c>
      <c r="BJ162" s="17" t="s">
        <v>86</v>
      </c>
      <c r="BK162" s="175">
        <f t="shared" si="34"/>
        <v>0</v>
      </c>
      <c r="BL162" s="17" t="s">
        <v>92</v>
      </c>
      <c r="BM162" s="17" t="s">
        <v>873</v>
      </c>
    </row>
    <row r="163" spans="2:65" s="1" customFormat="1" ht="22.5" customHeight="1">
      <c r="B163" s="34"/>
      <c r="C163" s="176" t="s">
        <v>305</v>
      </c>
      <c r="D163" s="176" t="s">
        <v>189</v>
      </c>
      <c r="E163" s="177" t="s">
        <v>874</v>
      </c>
      <c r="F163" s="249" t="s">
        <v>875</v>
      </c>
      <c r="G163" s="249"/>
      <c r="H163" s="249"/>
      <c r="I163" s="249"/>
      <c r="J163" s="178" t="s">
        <v>785</v>
      </c>
      <c r="K163" s="179">
        <v>200</v>
      </c>
      <c r="L163" s="250">
        <v>0</v>
      </c>
      <c r="M163" s="251"/>
      <c r="N163" s="252">
        <f t="shared" si="25"/>
        <v>0</v>
      </c>
      <c r="O163" s="246"/>
      <c r="P163" s="246"/>
      <c r="Q163" s="246"/>
      <c r="R163" s="36"/>
      <c r="T163" s="172" t="s">
        <v>20</v>
      </c>
      <c r="U163" s="43" t="s">
        <v>44</v>
      </c>
      <c r="V163" s="35"/>
      <c r="W163" s="173">
        <f t="shared" si="26"/>
        <v>0</v>
      </c>
      <c r="X163" s="173">
        <v>0</v>
      </c>
      <c r="Y163" s="173">
        <f t="shared" si="27"/>
        <v>0</v>
      </c>
      <c r="Z163" s="173">
        <v>0</v>
      </c>
      <c r="AA163" s="174">
        <f t="shared" si="28"/>
        <v>0</v>
      </c>
      <c r="AR163" s="17" t="s">
        <v>188</v>
      </c>
      <c r="AT163" s="17" t="s">
        <v>189</v>
      </c>
      <c r="AU163" s="17" t="s">
        <v>86</v>
      </c>
      <c r="AY163" s="17" t="s">
        <v>160</v>
      </c>
      <c r="BE163" s="109">
        <f t="shared" si="29"/>
        <v>0</v>
      </c>
      <c r="BF163" s="109">
        <f t="shared" si="30"/>
        <v>0</v>
      </c>
      <c r="BG163" s="109">
        <f t="shared" si="31"/>
        <v>0</v>
      </c>
      <c r="BH163" s="109">
        <f t="shared" si="32"/>
        <v>0</v>
      </c>
      <c r="BI163" s="109">
        <f t="shared" si="33"/>
        <v>0</v>
      </c>
      <c r="BJ163" s="17" t="s">
        <v>86</v>
      </c>
      <c r="BK163" s="175">
        <f t="shared" si="34"/>
        <v>0</v>
      </c>
      <c r="BL163" s="17" t="s">
        <v>92</v>
      </c>
      <c r="BM163" s="17" t="s">
        <v>876</v>
      </c>
    </row>
    <row r="164" spans="2:65" s="1" customFormat="1" ht="22.5" customHeight="1">
      <c r="B164" s="34"/>
      <c r="C164" s="176" t="s">
        <v>309</v>
      </c>
      <c r="D164" s="176" t="s">
        <v>189</v>
      </c>
      <c r="E164" s="177" t="s">
        <v>877</v>
      </c>
      <c r="F164" s="249" t="s">
        <v>878</v>
      </c>
      <c r="G164" s="249"/>
      <c r="H164" s="249"/>
      <c r="I164" s="249"/>
      <c r="J164" s="178" t="s">
        <v>785</v>
      </c>
      <c r="K164" s="179">
        <v>1</v>
      </c>
      <c r="L164" s="250">
        <v>0</v>
      </c>
      <c r="M164" s="251"/>
      <c r="N164" s="252">
        <f t="shared" si="25"/>
        <v>0</v>
      </c>
      <c r="O164" s="246"/>
      <c r="P164" s="246"/>
      <c r="Q164" s="246"/>
      <c r="R164" s="36"/>
      <c r="T164" s="172" t="s">
        <v>20</v>
      </c>
      <c r="U164" s="43" t="s">
        <v>44</v>
      </c>
      <c r="V164" s="35"/>
      <c r="W164" s="173">
        <f t="shared" si="26"/>
        <v>0</v>
      </c>
      <c r="X164" s="173">
        <v>0</v>
      </c>
      <c r="Y164" s="173">
        <f t="shared" si="27"/>
        <v>0</v>
      </c>
      <c r="Z164" s="173">
        <v>0</v>
      </c>
      <c r="AA164" s="174">
        <f t="shared" si="28"/>
        <v>0</v>
      </c>
      <c r="AR164" s="17" t="s">
        <v>188</v>
      </c>
      <c r="AT164" s="17" t="s">
        <v>189</v>
      </c>
      <c r="AU164" s="17" t="s">
        <v>86</v>
      </c>
      <c r="AY164" s="17" t="s">
        <v>160</v>
      </c>
      <c r="BE164" s="109">
        <f t="shared" si="29"/>
        <v>0</v>
      </c>
      <c r="BF164" s="109">
        <f t="shared" si="30"/>
        <v>0</v>
      </c>
      <c r="BG164" s="109">
        <f t="shared" si="31"/>
        <v>0</v>
      </c>
      <c r="BH164" s="109">
        <f t="shared" si="32"/>
        <v>0</v>
      </c>
      <c r="BI164" s="109">
        <f t="shared" si="33"/>
        <v>0</v>
      </c>
      <c r="BJ164" s="17" t="s">
        <v>86</v>
      </c>
      <c r="BK164" s="175">
        <f t="shared" si="34"/>
        <v>0</v>
      </c>
      <c r="BL164" s="17" t="s">
        <v>92</v>
      </c>
      <c r="BM164" s="17" t="s">
        <v>879</v>
      </c>
    </row>
    <row r="165" spans="2:65" s="1" customFormat="1" ht="22.5" customHeight="1">
      <c r="B165" s="34"/>
      <c r="C165" s="176" t="s">
        <v>313</v>
      </c>
      <c r="D165" s="176" t="s">
        <v>189</v>
      </c>
      <c r="E165" s="177" t="s">
        <v>880</v>
      </c>
      <c r="F165" s="249" t="s">
        <v>881</v>
      </c>
      <c r="G165" s="249"/>
      <c r="H165" s="249"/>
      <c r="I165" s="249"/>
      <c r="J165" s="178" t="s">
        <v>785</v>
      </c>
      <c r="K165" s="179">
        <v>17</v>
      </c>
      <c r="L165" s="250">
        <v>0</v>
      </c>
      <c r="M165" s="251"/>
      <c r="N165" s="252">
        <f t="shared" si="25"/>
        <v>0</v>
      </c>
      <c r="O165" s="246"/>
      <c r="P165" s="246"/>
      <c r="Q165" s="246"/>
      <c r="R165" s="36"/>
      <c r="T165" s="172" t="s">
        <v>20</v>
      </c>
      <c r="U165" s="43" t="s">
        <v>44</v>
      </c>
      <c r="V165" s="35"/>
      <c r="W165" s="173">
        <f t="shared" si="26"/>
        <v>0</v>
      </c>
      <c r="X165" s="173">
        <v>0</v>
      </c>
      <c r="Y165" s="173">
        <f t="shared" si="27"/>
        <v>0</v>
      </c>
      <c r="Z165" s="173">
        <v>0</v>
      </c>
      <c r="AA165" s="174">
        <f t="shared" si="28"/>
        <v>0</v>
      </c>
      <c r="AR165" s="17" t="s">
        <v>188</v>
      </c>
      <c r="AT165" s="17" t="s">
        <v>189</v>
      </c>
      <c r="AU165" s="17" t="s">
        <v>86</v>
      </c>
      <c r="AY165" s="17" t="s">
        <v>160</v>
      </c>
      <c r="BE165" s="109">
        <f t="shared" si="29"/>
        <v>0</v>
      </c>
      <c r="BF165" s="109">
        <f t="shared" si="30"/>
        <v>0</v>
      </c>
      <c r="BG165" s="109">
        <f t="shared" si="31"/>
        <v>0</v>
      </c>
      <c r="BH165" s="109">
        <f t="shared" si="32"/>
        <v>0</v>
      </c>
      <c r="BI165" s="109">
        <f t="shared" si="33"/>
        <v>0</v>
      </c>
      <c r="BJ165" s="17" t="s">
        <v>86</v>
      </c>
      <c r="BK165" s="175">
        <f t="shared" si="34"/>
        <v>0</v>
      </c>
      <c r="BL165" s="17" t="s">
        <v>92</v>
      </c>
      <c r="BM165" s="17" t="s">
        <v>882</v>
      </c>
    </row>
    <row r="166" spans="2:65" s="1" customFormat="1" ht="22.5" customHeight="1">
      <c r="B166" s="34"/>
      <c r="C166" s="176" t="s">
        <v>317</v>
      </c>
      <c r="D166" s="176" t="s">
        <v>189</v>
      </c>
      <c r="E166" s="177" t="s">
        <v>883</v>
      </c>
      <c r="F166" s="249" t="s">
        <v>884</v>
      </c>
      <c r="G166" s="249"/>
      <c r="H166" s="249"/>
      <c r="I166" s="249"/>
      <c r="J166" s="178" t="s">
        <v>785</v>
      </c>
      <c r="K166" s="179">
        <v>105</v>
      </c>
      <c r="L166" s="250">
        <v>0</v>
      </c>
      <c r="M166" s="251"/>
      <c r="N166" s="252">
        <f t="shared" si="25"/>
        <v>0</v>
      </c>
      <c r="O166" s="246"/>
      <c r="P166" s="246"/>
      <c r="Q166" s="246"/>
      <c r="R166" s="36"/>
      <c r="T166" s="172" t="s">
        <v>20</v>
      </c>
      <c r="U166" s="43" t="s">
        <v>44</v>
      </c>
      <c r="V166" s="35"/>
      <c r="W166" s="173">
        <f t="shared" si="26"/>
        <v>0</v>
      </c>
      <c r="X166" s="173">
        <v>0</v>
      </c>
      <c r="Y166" s="173">
        <f t="shared" si="27"/>
        <v>0</v>
      </c>
      <c r="Z166" s="173">
        <v>0</v>
      </c>
      <c r="AA166" s="174">
        <f t="shared" si="28"/>
        <v>0</v>
      </c>
      <c r="AR166" s="17" t="s">
        <v>188</v>
      </c>
      <c r="AT166" s="17" t="s">
        <v>189</v>
      </c>
      <c r="AU166" s="17" t="s">
        <v>86</v>
      </c>
      <c r="AY166" s="17" t="s">
        <v>160</v>
      </c>
      <c r="BE166" s="109">
        <f t="shared" si="29"/>
        <v>0</v>
      </c>
      <c r="BF166" s="109">
        <f t="shared" si="30"/>
        <v>0</v>
      </c>
      <c r="BG166" s="109">
        <f t="shared" si="31"/>
        <v>0</v>
      </c>
      <c r="BH166" s="109">
        <f t="shared" si="32"/>
        <v>0</v>
      </c>
      <c r="BI166" s="109">
        <f t="shared" si="33"/>
        <v>0</v>
      </c>
      <c r="BJ166" s="17" t="s">
        <v>86</v>
      </c>
      <c r="BK166" s="175">
        <f t="shared" si="34"/>
        <v>0</v>
      </c>
      <c r="BL166" s="17" t="s">
        <v>92</v>
      </c>
      <c r="BM166" s="17" t="s">
        <v>885</v>
      </c>
    </row>
    <row r="167" spans="2:65" s="1" customFormat="1" ht="22.5" customHeight="1">
      <c r="B167" s="34"/>
      <c r="C167" s="176" t="s">
        <v>321</v>
      </c>
      <c r="D167" s="176" t="s">
        <v>189</v>
      </c>
      <c r="E167" s="177" t="s">
        <v>886</v>
      </c>
      <c r="F167" s="249" t="s">
        <v>887</v>
      </c>
      <c r="G167" s="249"/>
      <c r="H167" s="249"/>
      <c r="I167" s="249"/>
      <c r="J167" s="178" t="s">
        <v>785</v>
      </c>
      <c r="K167" s="179">
        <v>12</v>
      </c>
      <c r="L167" s="250">
        <v>0</v>
      </c>
      <c r="M167" s="251"/>
      <c r="N167" s="252">
        <f t="shared" si="25"/>
        <v>0</v>
      </c>
      <c r="O167" s="246"/>
      <c r="P167" s="246"/>
      <c r="Q167" s="246"/>
      <c r="R167" s="36"/>
      <c r="T167" s="172" t="s">
        <v>20</v>
      </c>
      <c r="U167" s="43" t="s">
        <v>44</v>
      </c>
      <c r="V167" s="35"/>
      <c r="W167" s="173">
        <f t="shared" si="26"/>
        <v>0</v>
      </c>
      <c r="X167" s="173">
        <v>0</v>
      </c>
      <c r="Y167" s="173">
        <f t="shared" si="27"/>
        <v>0</v>
      </c>
      <c r="Z167" s="173">
        <v>0</v>
      </c>
      <c r="AA167" s="174">
        <f t="shared" si="28"/>
        <v>0</v>
      </c>
      <c r="AR167" s="17" t="s">
        <v>188</v>
      </c>
      <c r="AT167" s="17" t="s">
        <v>189</v>
      </c>
      <c r="AU167" s="17" t="s">
        <v>86</v>
      </c>
      <c r="AY167" s="17" t="s">
        <v>160</v>
      </c>
      <c r="BE167" s="109">
        <f t="shared" si="29"/>
        <v>0</v>
      </c>
      <c r="BF167" s="109">
        <f t="shared" si="30"/>
        <v>0</v>
      </c>
      <c r="BG167" s="109">
        <f t="shared" si="31"/>
        <v>0</v>
      </c>
      <c r="BH167" s="109">
        <f t="shared" si="32"/>
        <v>0</v>
      </c>
      <c r="BI167" s="109">
        <f t="shared" si="33"/>
        <v>0</v>
      </c>
      <c r="BJ167" s="17" t="s">
        <v>86</v>
      </c>
      <c r="BK167" s="175">
        <f t="shared" si="34"/>
        <v>0</v>
      </c>
      <c r="BL167" s="17" t="s">
        <v>92</v>
      </c>
      <c r="BM167" s="17" t="s">
        <v>888</v>
      </c>
    </row>
    <row r="168" spans="2:65" s="1" customFormat="1" ht="22.5" customHeight="1">
      <c r="B168" s="34"/>
      <c r="C168" s="176" t="s">
        <v>325</v>
      </c>
      <c r="D168" s="176" t="s">
        <v>189</v>
      </c>
      <c r="E168" s="177" t="s">
        <v>889</v>
      </c>
      <c r="F168" s="249" t="s">
        <v>890</v>
      </c>
      <c r="G168" s="249"/>
      <c r="H168" s="249"/>
      <c r="I168" s="249"/>
      <c r="J168" s="178" t="s">
        <v>785</v>
      </c>
      <c r="K168" s="179">
        <v>24</v>
      </c>
      <c r="L168" s="250">
        <v>0</v>
      </c>
      <c r="M168" s="251"/>
      <c r="N168" s="252">
        <f t="shared" si="25"/>
        <v>0</v>
      </c>
      <c r="O168" s="246"/>
      <c r="P168" s="246"/>
      <c r="Q168" s="246"/>
      <c r="R168" s="36"/>
      <c r="T168" s="172" t="s">
        <v>20</v>
      </c>
      <c r="U168" s="43" t="s">
        <v>44</v>
      </c>
      <c r="V168" s="35"/>
      <c r="W168" s="173">
        <f t="shared" si="26"/>
        <v>0</v>
      </c>
      <c r="X168" s="173">
        <v>0</v>
      </c>
      <c r="Y168" s="173">
        <f t="shared" si="27"/>
        <v>0</v>
      </c>
      <c r="Z168" s="173">
        <v>0</v>
      </c>
      <c r="AA168" s="174">
        <f t="shared" si="28"/>
        <v>0</v>
      </c>
      <c r="AR168" s="17" t="s">
        <v>188</v>
      </c>
      <c r="AT168" s="17" t="s">
        <v>189</v>
      </c>
      <c r="AU168" s="17" t="s">
        <v>86</v>
      </c>
      <c r="AY168" s="17" t="s">
        <v>160</v>
      </c>
      <c r="BE168" s="109">
        <f t="shared" si="29"/>
        <v>0</v>
      </c>
      <c r="BF168" s="109">
        <f t="shared" si="30"/>
        <v>0</v>
      </c>
      <c r="BG168" s="109">
        <f t="shared" si="31"/>
        <v>0</v>
      </c>
      <c r="BH168" s="109">
        <f t="shared" si="32"/>
        <v>0</v>
      </c>
      <c r="BI168" s="109">
        <f t="shared" si="33"/>
        <v>0</v>
      </c>
      <c r="BJ168" s="17" t="s">
        <v>86</v>
      </c>
      <c r="BK168" s="175">
        <f t="shared" si="34"/>
        <v>0</v>
      </c>
      <c r="BL168" s="17" t="s">
        <v>92</v>
      </c>
      <c r="BM168" s="17" t="s">
        <v>891</v>
      </c>
    </row>
    <row r="169" spans="2:65" s="1" customFormat="1" ht="22.5" customHeight="1">
      <c r="B169" s="34"/>
      <c r="C169" s="176" t="s">
        <v>329</v>
      </c>
      <c r="D169" s="176" t="s">
        <v>189</v>
      </c>
      <c r="E169" s="177" t="s">
        <v>892</v>
      </c>
      <c r="F169" s="249" t="s">
        <v>893</v>
      </c>
      <c r="G169" s="249"/>
      <c r="H169" s="249"/>
      <c r="I169" s="249"/>
      <c r="J169" s="178" t="s">
        <v>785</v>
      </c>
      <c r="K169" s="179">
        <v>1</v>
      </c>
      <c r="L169" s="250">
        <v>0</v>
      </c>
      <c r="M169" s="251"/>
      <c r="N169" s="252">
        <f t="shared" si="25"/>
        <v>0</v>
      </c>
      <c r="O169" s="246"/>
      <c r="P169" s="246"/>
      <c r="Q169" s="246"/>
      <c r="R169" s="36"/>
      <c r="T169" s="172" t="s">
        <v>20</v>
      </c>
      <c r="U169" s="43" t="s">
        <v>44</v>
      </c>
      <c r="V169" s="35"/>
      <c r="W169" s="173">
        <f t="shared" si="26"/>
        <v>0</v>
      </c>
      <c r="X169" s="173">
        <v>0</v>
      </c>
      <c r="Y169" s="173">
        <f t="shared" si="27"/>
        <v>0</v>
      </c>
      <c r="Z169" s="173">
        <v>0</v>
      </c>
      <c r="AA169" s="174">
        <f t="shared" si="28"/>
        <v>0</v>
      </c>
      <c r="AR169" s="17" t="s">
        <v>188</v>
      </c>
      <c r="AT169" s="17" t="s">
        <v>189</v>
      </c>
      <c r="AU169" s="17" t="s">
        <v>86</v>
      </c>
      <c r="AY169" s="17" t="s">
        <v>160</v>
      </c>
      <c r="BE169" s="109">
        <f t="shared" si="29"/>
        <v>0</v>
      </c>
      <c r="BF169" s="109">
        <f t="shared" si="30"/>
        <v>0</v>
      </c>
      <c r="BG169" s="109">
        <f t="shared" si="31"/>
        <v>0</v>
      </c>
      <c r="BH169" s="109">
        <f t="shared" si="32"/>
        <v>0</v>
      </c>
      <c r="BI169" s="109">
        <f t="shared" si="33"/>
        <v>0</v>
      </c>
      <c r="BJ169" s="17" t="s">
        <v>86</v>
      </c>
      <c r="BK169" s="175">
        <f t="shared" si="34"/>
        <v>0</v>
      </c>
      <c r="BL169" s="17" t="s">
        <v>92</v>
      </c>
      <c r="BM169" s="17" t="s">
        <v>894</v>
      </c>
    </row>
    <row r="170" spans="2:65" s="1" customFormat="1" ht="22.5" customHeight="1">
      <c r="B170" s="34"/>
      <c r="C170" s="176" t="s">
        <v>333</v>
      </c>
      <c r="D170" s="176" t="s">
        <v>189</v>
      </c>
      <c r="E170" s="177" t="s">
        <v>895</v>
      </c>
      <c r="F170" s="249" t="s">
        <v>896</v>
      </c>
      <c r="G170" s="249"/>
      <c r="H170" s="249"/>
      <c r="I170" s="249"/>
      <c r="J170" s="178" t="s">
        <v>785</v>
      </c>
      <c r="K170" s="179">
        <v>6</v>
      </c>
      <c r="L170" s="250">
        <v>0</v>
      </c>
      <c r="M170" s="251"/>
      <c r="N170" s="252">
        <f t="shared" si="25"/>
        <v>0</v>
      </c>
      <c r="O170" s="246"/>
      <c r="P170" s="246"/>
      <c r="Q170" s="246"/>
      <c r="R170" s="36"/>
      <c r="T170" s="172" t="s">
        <v>20</v>
      </c>
      <c r="U170" s="43" t="s">
        <v>44</v>
      </c>
      <c r="V170" s="35"/>
      <c r="W170" s="173">
        <f t="shared" si="26"/>
        <v>0</v>
      </c>
      <c r="X170" s="173">
        <v>0</v>
      </c>
      <c r="Y170" s="173">
        <f t="shared" si="27"/>
        <v>0</v>
      </c>
      <c r="Z170" s="173">
        <v>0</v>
      </c>
      <c r="AA170" s="174">
        <f t="shared" si="28"/>
        <v>0</v>
      </c>
      <c r="AR170" s="17" t="s">
        <v>188</v>
      </c>
      <c r="AT170" s="17" t="s">
        <v>189</v>
      </c>
      <c r="AU170" s="17" t="s">
        <v>86</v>
      </c>
      <c r="AY170" s="17" t="s">
        <v>160</v>
      </c>
      <c r="BE170" s="109">
        <f t="shared" si="29"/>
        <v>0</v>
      </c>
      <c r="BF170" s="109">
        <f t="shared" si="30"/>
        <v>0</v>
      </c>
      <c r="BG170" s="109">
        <f t="shared" si="31"/>
        <v>0</v>
      </c>
      <c r="BH170" s="109">
        <f t="shared" si="32"/>
        <v>0</v>
      </c>
      <c r="BI170" s="109">
        <f t="shared" si="33"/>
        <v>0</v>
      </c>
      <c r="BJ170" s="17" t="s">
        <v>86</v>
      </c>
      <c r="BK170" s="175">
        <f t="shared" si="34"/>
        <v>0</v>
      </c>
      <c r="BL170" s="17" t="s">
        <v>92</v>
      </c>
      <c r="BM170" s="17" t="s">
        <v>897</v>
      </c>
    </row>
    <row r="171" spans="2:65" s="1" customFormat="1" ht="22.5" customHeight="1">
      <c r="B171" s="34"/>
      <c r="C171" s="176" t="s">
        <v>337</v>
      </c>
      <c r="D171" s="176" t="s">
        <v>189</v>
      </c>
      <c r="E171" s="177" t="s">
        <v>898</v>
      </c>
      <c r="F171" s="249" t="s">
        <v>899</v>
      </c>
      <c r="G171" s="249"/>
      <c r="H171" s="249"/>
      <c r="I171" s="249"/>
      <c r="J171" s="178" t="s">
        <v>785</v>
      </c>
      <c r="K171" s="179">
        <v>3</v>
      </c>
      <c r="L171" s="250">
        <v>0</v>
      </c>
      <c r="M171" s="251"/>
      <c r="N171" s="252">
        <f t="shared" si="25"/>
        <v>0</v>
      </c>
      <c r="O171" s="246"/>
      <c r="P171" s="246"/>
      <c r="Q171" s="246"/>
      <c r="R171" s="36"/>
      <c r="T171" s="172" t="s">
        <v>20</v>
      </c>
      <c r="U171" s="43" t="s">
        <v>44</v>
      </c>
      <c r="V171" s="35"/>
      <c r="W171" s="173">
        <f t="shared" si="26"/>
        <v>0</v>
      </c>
      <c r="X171" s="173">
        <v>0</v>
      </c>
      <c r="Y171" s="173">
        <f t="shared" si="27"/>
        <v>0</v>
      </c>
      <c r="Z171" s="173">
        <v>0</v>
      </c>
      <c r="AA171" s="174">
        <f t="shared" si="28"/>
        <v>0</v>
      </c>
      <c r="AR171" s="17" t="s">
        <v>188</v>
      </c>
      <c r="AT171" s="17" t="s">
        <v>189</v>
      </c>
      <c r="AU171" s="17" t="s">
        <v>86</v>
      </c>
      <c r="AY171" s="17" t="s">
        <v>160</v>
      </c>
      <c r="BE171" s="109">
        <f t="shared" si="29"/>
        <v>0</v>
      </c>
      <c r="BF171" s="109">
        <f t="shared" si="30"/>
        <v>0</v>
      </c>
      <c r="BG171" s="109">
        <f t="shared" si="31"/>
        <v>0</v>
      </c>
      <c r="BH171" s="109">
        <f t="shared" si="32"/>
        <v>0</v>
      </c>
      <c r="BI171" s="109">
        <f t="shared" si="33"/>
        <v>0</v>
      </c>
      <c r="BJ171" s="17" t="s">
        <v>86</v>
      </c>
      <c r="BK171" s="175">
        <f t="shared" si="34"/>
        <v>0</v>
      </c>
      <c r="BL171" s="17" t="s">
        <v>92</v>
      </c>
      <c r="BM171" s="17" t="s">
        <v>900</v>
      </c>
    </row>
    <row r="172" spans="2:65" s="1" customFormat="1" ht="22.5" customHeight="1">
      <c r="B172" s="34"/>
      <c r="C172" s="176" t="s">
        <v>341</v>
      </c>
      <c r="D172" s="176" t="s">
        <v>189</v>
      </c>
      <c r="E172" s="177" t="s">
        <v>901</v>
      </c>
      <c r="F172" s="249" t="s">
        <v>902</v>
      </c>
      <c r="G172" s="249"/>
      <c r="H172" s="249"/>
      <c r="I172" s="249"/>
      <c r="J172" s="178" t="s">
        <v>785</v>
      </c>
      <c r="K172" s="179">
        <v>1</v>
      </c>
      <c r="L172" s="250">
        <v>0</v>
      </c>
      <c r="M172" s="251"/>
      <c r="N172" s="252">
        <f t="shared" si="25"/>
        <v>0</v>
      </c>
      <c r="O172" s="246"/>
      <c r="P172" s="246"/>
      <c r="Q172" s="246"/>
      <c r="R172" s="36"/>
      <c r="T172" s="172" t="s">
        <v>20</v>
      </c>
      <c r="U172" s="43" t="s">
        <v>44</v>
      </c>
      <c r="V172" s="35"/>
      <c r="W172" s="173">
        <f t="shared" si="26"/>
        <v>0</v>
      </c>
      <c r="X172" s="173">
        <v>0</v>
      </c>
      <c r="Y172" s="173">
        <f t="shared" si="27"/>
        <v>0</v>
      </c>
      <c r="Z172" s="173">
        <v>0</v>
      </c>
      <c r="AA172" s="174">
        <f t="shared" si="28"/>
        <v>0</v>
      </c>
      <c r="AR172" s="17" t="s">
        <v>188</v>
      </c>
      <c r="AT172" s="17" t="s">
        <v>189</v>
      </c>
      <c r="AU172" s="17" t="s">
        <v>86</v>
      </c>
      <c r="AY172" s="17" t="s">
        <v>160</v>
      </c>
      <c r="BE172" s="109">
        <f t="shared" si="29"/>
        <v>0</v>
      </c>
      <c r="BF172" s="109">
        <f t="shared" si="30"/>
        <v>0</v>
      </c>
      <c r="BG172" s="109">
        <f t="shared" si="31"/>
        <v>0</v>
      </c>
      <c r="BH172" s="109">
        <f t="shared" si="32"/>
        <v>0</v>
      </c>
      <c r="BI172" s="109">
        <f t="shared" si="33"/>
        <v>0</v>
      </c>
      <c r="BJ172" s="17" t="s">
        <v>86</v>
      </c>
      <c r="BK172" s="175">
        <f t="shared" si="34"/>
        <v>0</v>
      </c>
      <c r="BL172" s="17" t="s">
        <v>92</v>
      </c>
      <c r="BM172" s="17" t="s">
        <v>903</v>
      </c>
    </row>
    <row r="173" spans="2:65" s="1" customFormat="1" ht="22.5" customHeight="1">
      <c r="B173" s="34"/>
      <c r="C173" s="176" t="s">
        <v>345</v>
      </c>
      <c r="D173" s="176" t="s">
        <v>189</v>
      </c>
      <c r="E173" s="177" t="s">
        <v>904</v>
      </c>
      <c r="F173" s="249" t="s">
        <v>905</v>
      </c>
      <c r="G173" s="249"/>
      <c r="H173" s="249"/>
      <c r="I173" s="249"/>
      <c r="J173" s="178" t="s">
        <v>785</v>
      </c>
      <c r="K173" s="179">
        <v>6</v>
      </c>
      <c r="L173" s="250">
        <v>0</v>
      </c>
      <c r="M173" s="251"/>
      <c r="N173" s="252">
        <f t="shared" si="25"/>
        <v>0</v>
      </c>
      <c r="O173" s="246"/>
      <c r="P173" s="246"/>
      <c r="Q173" s="246"/>
      <c r="R173" s="36"/>
      <c r="T173" s="172" t="s">
        <v>20</v>
      </c>
      <c r="U173" s="43" t="s">
        <v>44</v>
      </c>
      <c r="V173" s="35"/>
      <c r="W173" s="173">
        <f t="shared" si="26"/>
        <v>0</v>
      </c>
      <c r="X173" s="173">
        <v>0</v>
      </c>
      <c r="Y173" s="173">
        <f t="shared" si="27"/>
        <v>0</v>
      </c>
      <c r="Z173" s="173">
        <v>0</v>
      </c>
      <c r="AA173" s="174">
        <f t="shared" si="28"/>
        <v>0</v>
      </c>
      <c r="AR173" s="17" t="s">
        <v>188</v>
      </c>
      <c r="AT173" s="17" t="s">
        <v>189</v>
      </c>
      <c r="AU173" s="17" t="s">
        <v>86</v>
      </c>
      <c r="AY173" s="17" t="s">
        <v>160</v>
      </c>
      <c r="BE173" s="109">
        <f t="shared" si="29"/>
        <v>0</v>
      </c>
      <c r="BF173" s="109">
        <f t="shared" si="30"/>
        <v>0</v>
      </c>
      <c r="BG173" s="109">
        <f t="shared" si="31"/>
        <v>0</v>
      </c>
      <c r="BH173" s="109">
        <f t="shared" si="32"/>
        <v>0</v>
      </c>
      <c r="BI173" s="109">
        <f t="shared" si="33"/>
        <v>0</v>
      </c>
      <c r="BJ173" s="17" t="s">
        <v>86</v>
      </c>
      <c r="BK173" s="175">
        <f t="shared" si="34"/>
        <v>0</v>
      </c>
      <c r="BL173" s="17" t="s">
        <v>92</v>
      </c>
      <c r="BM173" s="17" t="s">
        <v>906</v>
      </c>
    </row>
    <row r="174" spans="2:65" s="1" customFormat="1" ht="22.5" customHeight="1">
      <c r="B174" s="34"/>
      <c r="C174" s="176" t="s">
        <v>349</v>
      </c>
      <c r="D174" s="176" t="s">
        <v>189</v>
      </c>
      <c r="E174" s="177" t="s">
        <v>907</v>
      </c>
      <c r="F174" s="249" t="s">
        <v>908</v>
      </c>
      <c r="G174" s="249"/>
      <c r="H174" s="249"/>
      <c r="I174" s="249"/>
      <c r="J174" s="178" t="s">
        <v>785</v>
      </c>
      <c r="K174" s="179">
        <v>148</v>
      </c>
      <c r="L174" s="250">
        <v>0</v>
      </c>
      <c r="M174" s="251"/>
      <c r="N174" s="252">
        <f t="shared" si="25"/>
        <v>0</v>
      </c>
      <c r="O174" s="246"/>
      <c r="P174" s="246"/>
      <c r="Q174" s="246"/>
      <c r="R174" s="36"/>
      <c r="T174" s="172" t="s">
        <v>20</v>
      </c>
      <c r="U174" s="43" t="s">
        <v>44</v>
      </c>
      <c r="V174" s="35"/>
      <c r="W174" s="173">
        <f t="shared" si="26"/>
        <v>0</v>
      </c>
      <c r="X174" s="173">
        <v>0</v>
      </c>
      <c r="Y174" s="173">
        <f t="shared" si="27"/>
        <v>0</v>
      </c>
      <c r="Z174" s="173">
        <v>0</v>
      </c>
      <c r="AA174" s="174">
        <f t="shared" si="28"/>
        <v>0</v>
      </c>
      <c r="AR174" s="17" t="s">
        <v>188</v>
      </c>
      <c r="AT174" s="17" t="s">
        <v>189</v>
      </c>
      <c r="AU174" s="17" t="s">
        <v>86</v>
      </c>
      <c r="AY174" s="17" t="s">
        <v>160</v>
      </c>
      <c r="BE174" s="109">
        <f t="shared" si="29"/>
        <v>0</v>
      </c>
      <c r="BF174" s="109">
        <f t="shared" si="30"/>
        <v>0</v>
      </c>
      <c r="BG174" s="109">
        <f t="shared" si="31"/>
        <v>0</v>
      </c>
      <c r="BH174" s="109">
        <f t="shared" si="32"/>
        <v>0</v>
      </c>
      <c r="BI174" s="109">
        <f t="shared" si="33"/>
        <v>0</v>
      </c>
      <c r="BJ174" s="17" t="s">
        <v>86</v>
      </c>
      <c r="BK174" s="175">
        <f t="shared" si="34"/>
        <v>0</v>
      </c>
      <c r="BL174" s="17" t="s">
        <v>92</v>
      </c>
      <c r="BM174" s="17" t="s">
        <v>909</v>
      </c>
    </row>
    <row r="175" spans="2:65" s="1" customFormat="1" ht="22.5" customHeight="1">
      <c r="B175" s="34"/>
      <c r="C175" s="176" t="s">
        <v>353</v>
      </c>
      <c r="D175" s="176" t="s">
        <v>189</v>
      </c>
      <c r="E175" s="177" t="s">
        <v>910</v>
      </c>
      <c r="F175" s="249" t="s">
        <v>911</v>
      </c>
      <c r="G175" s="249"/>
      <c r="H175" s="249"/>
      <c r="I175" s="249"/>
      <c r="J175" s="178" t="s">
        <v>785</v>
      </c>
      <c r="K175" s="179">
        <v>19</v>
      </c>
      <c r="L175" s="250">
        <v>0</v>
      </c>
      <c r="M175" s="251"/>
      <c r="N175" s="252">
        <f t="shared" si="25"/>
        <v>0</v>
      </c>
      <c r="O175" s="246"/>
      <c r="P175" s="246"/>
      <c r="Q175" s="246"/>
      <c r="R175" s="36"/>
      <c r="T175" s="172" t="s">
        <v>20</v>
      </c>
      <c r="U175" s="43" t="s">
        <v>44</v>
      </c>
      <c r="V175" s="35"/>
      <c r="W175" s="173">
        <f t="shared" si="26"/>
        <v>0</v>
      </c>
      <c r="X175" s="173">
        <v>0</v>
      </c>
      <c r="Y175" s="173">
        <f t="shared" si="27"/>
        <v>0</v>
      </c>
      <c r="Z175" s="173">
        <v>0</v>
      </c>
      <c r="AA175" s="174">
        <f t="shared" si="28"/>
        <v>0</v>
      </c>
      <c r="AR175" s="17" t="s">
        <v>188</v>
      </c>
      <c r="AT175" s="17" t="s">
        <v>189</v>
      </c>
      <c r="AU175" s="17" t="s">
        <v>86</v>
      </c>
      <c r="AY175" s="17" t="s">
        <v>160</v>
      </c>
      <c r="BE175" s="109">
        <f t="shared" si="29"/>
        <v>0</v>
      </c>
      <c r="BF175" s="109">
        <f t="shared" si="30"/>
        <v>0</v>
      </c>
      <c r="BG175" s="109">
        <f t="shared" si="31"/>
        <v>0</v>
      </c>
      <c r="BH175" s="109">
        <f t="shared" si="32"/>
        <v>0</v>
      </c>
      <c r="BI175" s="109">
        <f t="shared" si="33"/>
        <v>0</v>
      </c>
      <c r="BJ175" s="17" t="s">
        <v>86</v>
      </c>
      <c r="BK175" s="175">
        <f t="shared" si="34"/>
        <v>0</v>
      </c>
      <c r="BL175" s="17" t="s">
        <v>92</v>
      </c>
      <c r="BM175" s="17" t="s">
        <v>912</v>
      </c>
    </row>
    <row r="176" spans="2:65" s="1" customFormat="1" ht="22.5" customHeight="1">
      <c r="B176" s="34"/>
      <c r="C176" s="176" t="s">
        <v>357</v>
      </c>
      <c r="D176" s="176" t="s">
        <v>189</v>
      </c>
      <c r="E176" s="177" t="s">
        <v>913</v>
      </c>
      <c r="F176" s="249" t="s">
        <v>914</v>
      </c>
      <c r="G176" s="249"/>
      <c r="H176" s="249"/>
      <c r="I176" s="249"/>
      <c r="J176" s="178" t="s">
        <v>785</v>
      </c>
      <c r="K176" s="179">
        <v>500</v>
      </c>
      <c r="L176" s="250">
        <v>0</v>
      </c>
      <c r="M176" s="251"/>
      <c r="N176" s="252">
        <f t="shared" si="25"/>
        <v>0</v>
      </c>
      <c r="O176" s="246"/>
      <c r="P176" s="246"/>
      <c r="Q176" s="246"/>
      <c r="R176" s="36"/>
      <c r="T176" s="172" t="s">
        <v>20</v>
      </c>
      <c r="U176" s="43" t="s">
        <v>44</v>
      </c>
      <c r="V176" s="35"/>
      <c r="W176" s="173">
        <f t="shared" si="26"/>
        <v>0</v>
      </c>
      <c r="X176" s="173">
        <v>0</v>
      </c>
      <c r="Y176" s="173">
        <f t="shared" si="27"/>
        <v>0</v>
      </c>
      <c r="Z176" s="173">
        <v>0</v>
      </c>
      <c r="AA176" s="174">
        <f t="shared" si="28"/>
        <v>0</v>
      </c>
      <c r="AR176" s="17" t="s">
        <v>188</v>
      </c>
      <c r="AT176" s="17" t="s">
        <v>189</v>
      </c>
      <c r="AU176" s="17" t="s">
        <v>86</v>
      </c>
      <c r="AY176" s="17" t="s">
        <v>160</v>
      </c>
      <c r="BE176" s="109">
        <f t="shared" si="29"/>
        <v>0</v>
      </c>
      <c r="BF176" s="109">
        <f t="shared" si="30"/>
        <v>0</v>
      </c>
      <c r="BG176" s="109">
        <f t="shared" si="31"/>
        <v>0</v>
      </c>
      <c r="BH176" s="109">
        <f t="shared" si="32"/>
        <v>0</v>
      </c>
      <c r="BI176" s="109">
        <f t="shared" si="33"/>
        <v>0</v>
      </c>
      <c r="BJ176" s="17" t="s">
        <v>86</v>
      </c>
      <c r="BK176" s="175">
        <f t="shared" si="34"/>
        <v>0</v>
      </c>
      <c r="BL176" s="17" t="s">
        <v>92</v>
      </c>
      <c r="BM176" s="17" t="s">
        <v>915</v>
      </c>
    </row>
    <row r="177" spans="2:65" s="1" customFormat="1" ht="22.5" customHeight="1">
      <c r="B177" s="34"/>
      <c r="C177" s="176" t="s">
        <v>361</v>
      </c>
      <c r="D177" s="176" t="s">
        <v>189</v>
      </c>
      <c r="E177" s="177" t="s">
        <v>916</v>
      </c>
      <c r="F177" s="249" t="s">
        <v>917</v>
      </c>
      <c r="G177" s="249"/>
      <c r="H177" s="249"/>
      <c r="I177" s="249"/>
      <c r="J177" s="178" t="s">
        <v>785</v>
      </c>
      <c r="K177" s="179">
        <v>12</v>
      </c>
      <c r="L177" s="250">
        <v>0</v>
      </c>
      <c r="M177" s="251"/>
      <c r="N177" s="252">
        <f t="shared" si="25"/>
        <v>0</v>
      </c>
      <c r="O177" s="246"/>
      <c r="P177" s="246"/>
      <c r="Q177" s="246"/>
      <c r="R177" s="36"/>
      <c r="T177" s="172" t="s">
        <v>20</v>
      </c>
      <c r="U177" s="43" t="s">
        <v>44</v>
      </c>
      <c r="V177" s="35"/>
      <c r="W177" s="173">
        <f t="shared" si="26"/>
        <v>0</v>
      </c>
      <c r="X177" s="173">
        <v>0</v>
      </c>
      <c r="Y177" s="173">
        <f t="shared" si="27"/>
        <v>0</v>
      </c>
      <c r="Z177" s="173">
        <v>0</v>
      </c>
      <c r="AA177" s="174">
        <f t="shared" si="28"/>
        <v>0</v>
      </c>
      <c r="AR177" s="17" t="s">
        <v>188</v>
      </c>
      <c r="AT177" s="17" t="s">
        <v>189</v>
      </c>
      <c r="AU177" s="17" t="s">
        <v>86</v>
      </c>
      <c r="AY177" s="17" t="s">
        <v>160</v>
      </c>
      <c r="BE177" s="109">
        <f t="shared" si="29"/>
        <v>0</v>
      </c>
      <c r="BF177" s="109">
        <f t="shared" si="30"/>
        <v>0</v>
      </c>
      <c r="BG177" s="109">
        <f t="shared" si="31"/>
        <v>0</v>
      </c>
      <c r="BH177" s="109">
        <f t="shared" si="32"/>
        <v>0</v>
      </c>
      <c r="BI177" s="109">
        <f t="shared" si="33"/>
        <v>0</v>
      </c>
      <c r="BJ177" s="17" t="s">
        <v>86</v>
      </c>
      <c r="BK177" s="175">
        <f t="shared" si="34"/>
        <v>0</v>
      </c>
      <c r="BL177" s="17" t="s">
        <v>92</v>
      </c>
      <c r="BM177" s="17" t="s">
        <v>918</v>
      </c>
    </row>
    <row r="178" spans="2:65" s="1" customFormat="1" ht="22.5" customHeight="1">
      <c r="B178" s="34"/>
      <c r="C178" s="176" t="s">
        <v>365</v>
      </c>
      <c r="D178" s="176" t="s">
        <v>189</v>
      </c>
      <c r="E178" s="177" t="s">
        <v>919</v>
      </c>
      <c r="F178" s="249" t="s">
        <v>920</v>
      </c>
      <c r="G178" s="249"/>
      <c r="H178" s="249"/>
      <c r="I178" s="249"/>
      <c r="J178" s="178" t="s">
        <v>785</v>
      </c>
      <c r="K178" s="179">
        <v>120</v>
      </c>
      <c r="L178" s="250">
        <v>0</v>
      </c>
      <c r="M178" s="251"/>
      <c r="N178" s="252">
        <f t="shared" si="25"/>
        <v>0</v>
      </c>
      <c r="O178" s="246"/>
      <c r="P178" s="246"/>
      <c r="Q178" s="246"/>
      <c r="R178" s="36"/>
      <c r="T178" s="172" t="s">
        <v>20</v>
      </c>
      <c r="U178" s="43" t="s">
        <v>44</v>
      </c>
      <c r="V178" s="35"/>
      <c r="W178" s="173">
        <f t="shared" si="26"/>
        <v>0</v>
      </c>
      <c r="X178" s="173">
        <v>0</v>
      </c>
      <c r="Y178" s="173">
        <f t="shared" si="27"/>
        <v>0</v>
      </c>
      <c r="Z178" s="173">
        <v>0</v>
      </c>
      <c r="AA178" s="174">
        <f t="shared" si="28"/>
        <v>0</v>
      </c>
      <c r="AR178" s="17" t="s">
        <v>188</v>
      </c>
      <c r="AT178" s="17" t="s">
        <v>189</v>
      </c>
      <c r="AU178" s="17" t="s">
        <v>86</v>
      </c>
      <c r="AY178" s="17" t="s">
        <v>160</v>
      </c>
      <c r="BE178" s="109">
        <f t="shared" si="29"/>
        <v>0</v>
      </c>
      <c r="BF178" s="109">
        <f t="shared" si="30"/>
        <v>0</v>
      </c>
      <c r="BG178" s="109">
        <f t="shared" si="31"/>
        <v>0</v>
      </c>
      <c r="BH178" s="109">
        <f t="shared" si="32"/>
        <v>0</v>
      </c>
      <c r="BI178" s="109">
        <f t="shared" si="33"/>
        <v>0</v>
      </c>
      <c r="BJ178" s="17" t="s">
        <v>86</v>
      </c>
      <c r="BK178" s="175">
        <f t="shared" si="34"/>
        <v>0</v>
      </c>
      <c r="BL178" s="17" t="s">
        <v>92</v>
      </c>
      <c r="BM178" s="17" t="s">
        <v>921</v>
      </c>
    </row>
    <row r="179" spans="2:65" s="1" customFormat="1" ht="22.5" customHeight="1">
      <c r="B179" s="34"/>
      <c r="C179" s="176" t="s">
        <v>369</v>
      </c>
      <c r="D179" s="176" t="s">
        <v>189</v>
      </c>
      <c r="E179" s="177" t="s">
        <v>922</v>
      </c>
      <c r="F179" s="249" t="s">
        <v>923</v>
      </c>
      <c r="G179" s="249"/>
      <c r="H179" s="249"/>
      <c r="I179" s="249"/>
      <c r="J179" s="178" t="s">
        <v>785</v>
      </c>
      <c r="K179" s="179">
        <v>480</v>
      </c>
      <c r="L179" s="250">
        <v>0</v>
      </c>
      <c r="M179" s="251"/>
      <c r="N179" s="252">
        <f t="shared" si="25"/>
        <v>0</v>
      </c>
      <c r="O179" s="246"/>
      <c r="P179" s="246"/>
      <c r="Q179" s="246"/>
      <c r="R179" s="36"/>
      <c r="T179" s="172" t="s">
        <v>20</v>
      </c>
      <c r="U179" s="43" t="s">
        <v>44</v>
      </c>
      <c r="V179" s="35"/>
      <c r="W179" s="173">
        <f t="shared" si="26"/>
        <v>0</v>
      </c>
      <c r="X179" s="173">
        <v>0</v>
      </c>
      <c r="Y179" s="173">
        <f t="shared" si="27"/>
        <v>0</v>
      </c>
      <c r="Z179" s="173">
        <v>0</v>
      </c>
      <c r="AA179" s="174">
        <f t="shared" si="28"/>
        <v>0</v>
      </c>
      <c r="AR179" s="17" t="s">
        <v>188</v>
      </c>
      <c r="AT179" s="17" t="s">
        <v>189</v>
      </c>
      <c r="AU179" s="17" t="s">
        <v>86</v>
      </c>
      <c r="AY179" s="17" t="s">
        <v>160</v>
      </c>
      <c r="BE179" s="109">
        <f t="shared" si="29"/>
        <v>0</v>
      </c>
      <c r="BF179" s="109">
        <f t="shared" si="30"/>
        <v>0</v>
      </c>
      <c r="BG179" s="109">
        <f t="shared" si="31"/>
        <v>0</v>
      </c>
      <c r="BH179" s="109">
        <f t="shared" si="32"/>
        <v>0</v>
      </c>
      <c r="BI179" s="109">
        <f t="shared" si="33"/>
        <v>0</v>
      </c>
      <c r="BJ179" s="17" t="s">
        <v>86</v>
      </c>
      <c r="BK179" s="175">
        <f t="shared" si="34"/>
        <v>0</v>
      </c>
      <c r="BL179" s="17" t="s">
        <v>92</v>
      </c>
      <c r="BM179" s="17" t="s">
        <v>924</v>
      </c>
    </row>
    <row r="180" spans="2:65" s="1" customFormat="1" ht="22.5" customHeight="1">
      <c r="B180" s="34"/>
      <c r="C180" s="176" t="s">
        <v>373</v>
      </c>
      <c r="D180" s="176" t="s">
        <v>189</v>
      </c>
      <c r="E180" s="177" t="s">
        <v>925</v>
      </c>
      <c r="F180" s="249" t="s">
        <v>926</v>
      </c>
      <c r="G180" s="249"/>
      <c r="H180" s="249"/>
      <c r="I180" s="249"/>
      <c r="J180" s="178" t="s">
        <v>785</v>
      </c>
      <c r="K180" s="179">
        <v>6</v>
      </c>
      <c r="L180" s="250">
        <v>0</v>
      </c>
      <c r="M180" s="251"/>
      <c r="N180" s="252">
        <f t="shared" si="25"/>
        <v>0</v>
      </c>
      <c r="O180" s="246"/>
      <c r="P180" s="246"/>
      <c r="Q180" s="246"/>
      <c r="R180" s="36"/>
      <c r="T180" s="172" t="s">
        <v>20</v>
      </c>
      <c r="U180" s="43" t="s">
        <v>44</v>
      </c>
      <c r="V180" s="35"/>
      <c r="W180" s="173">
        <f t="shared" si="26"/>
        <v>0</v>
      </c>
      <c r="X180" s="173">
        <v>0</v>
      </c>
      <c r="Y180" s="173">
        <f t="shared" si="27"/>
        <v>0</v>
      </c>
      <c r="Z180" s="173">
        <v>0</v>
      </c>
      <c r="AA180" s="174">
        <f t="shared" si="28"/>
        <v>0</v>
      </c>
      <c r="AR180" s="17" t="s">
        <v>188</v>
      </c>
      <c r="AT180" s="17" t="s">
        <v>189</v>
      </c>
      <c r="AU180" s="17" t="s">
        <v>86</v>
      </c>
      <c r="AY180" s="17" t="s">
        <v>160</v>
      </c>
      <c r="BE180" s="109">
        <f t="shared" si="29"/>
        <v>0</v>
      </c>
      <c r="BF180" s="109">
        <f t="shared" si="30"/>
        <v>0</v>
      </c>
      <c r="BG180" s="109">
        <f t="shared" si="31"/>
        <v>0</v>
      </c>
      <c r="BH180" s="109">
        <f t="shared" si="32"/>
        <v>0</v>
      </c>
      <c r="BI180" s="109">
        <f t="shared" si="33"/>
        <v>0</v>
      </c>
      <c r="BJ180" s="17" t="s">
        <v>86</v>
      </c>
      <c r="BK180" s="175">
        <f t="shared" si="34"/>
        <v>0</v>
      </c>
      <c r="BL180" s="17" t="s">
        <v>92</v>
      </c>
      <c r="BM180" s="17" t="s">
        <v>927</v>
      </c>
    </row>
    <row r="181" spans="2:65" s="1" customFormat="1" ht="22.5" customHeight="1">
      <c r="B181" s="34"/>
      <c r="C181" s="176" t="s">
        <v>377</v>
      </c>
      <c r="D181" s="176" t="s">
        <v>189</v>
      </c>
      <c r="E181" s="177" t="s">
        <v>928</v>
      </c>
      <c r="F181" s="249" t="s">
        <v>929</v>
      </c>
      <c r="G181" s="249"/>
      <c r="H181" s="249"/>
      <c r="I181" s="249"/>
      <c r="J181" s="178" t="s">
        <v>785</v>
      </c>
      <c r="K181" s="179">
        <v>16</v>
      </c>
      <c r="L181" s="250">
        <v>0</v>
      </c>
      <c r="M181" s="251"/>
      <c r="N181" s="252">
        <f t="shared" ref="N181:N212" si="35">ROUND(L181*K181,3)</f>
        <v>0</v>
      </c>
      <c r="O181" s="246"/>
      <c r="P181" s="246"/>
      <c r="Q181" s="246"/>
      <c r="R181" s="36"/>
      <c r="T181" s="172" t="s">
        <v>20</v>
      </c>
      <c r="U181" s="43" t="s">
        <v>44</v>
      </c>
      <c r="V181" s="35"/>
      <c r="W181" s="173">
        <f t="shared" ref="W181:W212" si="36">V181*K181</f>
        <v>0</v>
      </c>
      <c r="X181" s="173">
        <v>0</v>
      </c>
      <c r="Y181" s="173">
        <f t="shared" ref="Y181:Y212" si="37">X181*K181</f>
        <v>0</v>
      </c>
      <c r="Z181" s="173">
        <v>0</v>
      </c>
      <c r="AA181" s="174">
        <f t="shared" ref="AA181:AA212" si="38">Z181*K181</f>
        <v>0</v>
      </c>
      <c r="AR181" s="17" t="s">
        <v>188</v>
      </c>
      <c r="AT181" s="17" t="s">
        <v>189</v>
      </c>
      <c r="AU181" s="17" t="s">
        <v>86</v>
      </c>
      <c r="AY181" s="17" t="s">
        <v>160</v>
      </c>
      <c r="BE181" s="109">
        <f t="shared" ref="BE181:BE212" si="39">IF(U181="základná",N181,0)</f>
        <v>0</v>
      </c>
      <c r="BF181" s="109">
        <f t="shared" ref="BF181:BF212" si="40">IF(U181="znížená",N181,0)</f>
        <v>0</v>
      </c>
      <c r="BG181" s="109">
        <f t="shared" ref="BG181:BG212" si="41">IF(U181="zákl. prenesená",N181,0)</f>
        <v>0</v>
      </c>
      <c r="BH181" s="109">
        <f t="shared" ref="BH181:BH212" si="42">IF(U181="zníž. prenesená",N181,0)</f>
        <v>0</v>
      </c>
      <c r="BI181" s="109">
        <f t="shared" ref="BI181:BI212" si="43">IF(U181="nulová",N181,0)</f>
        <v>0</v>
      </c>
      <c r="BJ181" s="17" t="s">
        <v>86</v>
      </c>
      <c r="BK181" s="175">
        <f t="shared" ref="BK181:BK212" si="44">ROUND(L181*K181,3)</f>
        <v>0</v>
      </c>
      <c r="BL181" s="17" t="s">
        <v>92</v>
      </c>
      <c r="BM181" s="17" t="s">
        <v>930</v>
      </c>
    </row>
    <row r="182" spans="2:65" s="1" customFormat="1" ht="22.5" customHeight="1">
      <c r="B182" s="34"/>
      <c r="C182" s="176" t="s">
        <v>381</v>
      </c>
      <c r="D182" s="176" t="s">
        <v>189</v>
      </c>
      <c r="E182" s="177" t="s">
        <v>931</v>
      </c>
      <c r="F182" s="249" t="s">
        <v>932</v>
      </c>
      <c r="G182" s="249"/>
      <c r="H182" s="249"/>
      <c r="I182" s="249"/>
      <c r="J182" s="178" t="s">
        <v>785</v>
      </c>
      <c r="K182" s="179">
        <v>16</v>
      </c>
      <c r="L182" s="250">
        <v>0</v>
      </c>
      <c r="M182" s="251"/>
      <c r="N182" s="252">
        <f t="shared" si="35"/>
        <v>0</v>
      </c>
      <c r="O182" s="246"/>
      <c r="P182" s="246"/>
      <c r="Q182" s="246"/>
      <c r="R182" s="36"/>
      <c r="T182" s="172" t="s">
        <v>20</v>
      </c>
      <c r="U182" s="43" t="s">
        <v>44</v>
      </c>
      <c r="V182" s="35"/>
      <c r="W182" s="173">
        <f t="shared" si="36"/>
        <v>0</v>
      </c>
      <c r="X182" s="173">
        <v>0</v>
      </c>
      <c r="Y182" s="173">
        <f t="shared" si="37"/>
        <v>0</v>
      </c>
      <c r="Z182" s="173">
        <v>0</v>
      </c>
      <c r="AA182" s="174">
        <f t="shared" si="38"/>
        <v>0</v>
      </c>
      <c r="AR182" s="17" t="s">
        <v>188</v>
      </c>
      <c r="AT182" s="17" t="s">
        <v>189</v>
      </c>
      <c r="AU182" s="17" t="s">
        <v>86</v>
      </c>
      <c r="AY182" s="17" t="s">
        <v>160</v>
      </c>
      <c r="BE182" s="109">
        <f t="shared" si="39"/>
        <v>0</v>
      </c>
      <c r="BF182" s="109">
        <f t="shared" si="40"/>
        <v>0</v>
      </c>
      <c r="BG182" s="109">
        <f t="shared" si="41"/>
        <v>0</v>
      </c>
      <c r="BH182" s="109">
        <f t="shared" si="42"/>
        <v>0</v>
      </c>
      <c r="BI182" s="109">
        <f t="shared" si="43"/>
        <v>0</v>
      </c>
      <c r="BJ182" s="17" t="s">
        <v>86</v>
      </c>
      <c r="BK182" s="175">
        <f t="shared" si="44"/>
        <v>0</v>
      </c>
      <c r="BL182" s="17" t="s">
        <v>92</v>
      </c>
      <c r="BM182" s="17" t="s">
        <v>933</v>
      </c>
    </row>
    <row r="183" spans="2:65" s="1" customFormat="1" ht="22.5" customHeight="1">
      <c r="B183" s="34"/>
      <c r="C183" s="176" t="s">
        <v>385</v>
      </c>
      <c r="D183" s="176" t="s">
        <v>189</v>
      </c>
      <c r="E183" s="177" t="s">
        <v>934</v>
      </c>
      <c r="F183" s="249" t="s">
        <v>935</v>
      </c>
      <c r="G183" s="249"/>
      <c r="H183" s="249"/>
      <c r="I183" s="249"/>
      <c r="J183" s="178" t="s">
        <v>785</v>
      </c>
      <c r="K183" s="179">
        <v>6</v>
      </c>
      <c r="L183" s="250">
        <v>0</v>
      </c>
      <c r="M183" s="251"/>
      <c r="N183" s="252">
        <f t="shared" si="35"/>
        <v>0</v>
      </c>
      <c r="O183" s="246"/>
      <c r="P183" s="246"/>
      <c r="Q183" s="246"/>
      <c r="R183" s="36"/>
      <c r="T183" s="172" t="s">
        <v>20</v>
      </c>
      <c r="U183" s="43" t="s">
        <v>44</v>
      </c>
      <c r="V183" s="35"/>
      <c r="W183" s="173">
        <f t="shared" si="36"/>
        <v>0</v>
      </c>
      <c r="X183" s="173">
        <v>0</v>
      </c>
      <c r="Y183" s="173">
        <f t="shared" si="37"/>
        <v>0</v>
      </c>
      <c r="Z183" s="173">
        <v>0</v>
      </c>
      <c r="AA183" s="174">
        <f t="shared" si="38"/>
        <v>0</v>
      </c>
      <c r="AR183" s="17" t="s">
        <v>188</v>
      </c>
      <c r="AT183" s="17" t="s">
        <v>189</v>
      </c>
      <c r="AU183" s="17" t="s">
        <v>86</v>
      </c>
      <c r="AY183" s="17" t="s">
        <v>160</v>
      </c>
      <c r="BE183" s="109">
        <f t="shared" si="39"/>
        <v>0</v>
      </c>
      <c r="BF183" s="109">
        <f t="shared" si="40"/>
        <v>0</v>
      </c>
      <c r="BG183" s="109">
        <f t="shared" si="41"/>
        <v>0</v>
      </c>
      <c r="BH183" s="109">
        <f t="shared" si="42"/>
        <v>0</v>
      </c>
      <c r="BI183" s="109">
        <f t="shared" si="43"/>
        <v>0</v>
      </c>
      <c r="BJ183" s="17" t="s">
        <v>86</v>
      </c>
      <c r="BK183" s="175">
        <f t="shared" si="44"/>
        <v>0</v>
      </c>
      <c r="BL183" s="17" t="s">
        <v>92</v>
      </c>
      <c r="BM183" s="17" t="s">
        <v>936</v>
      </c>
    </row>
    <row r="184" spans="2:65" s="1" customFormat="1" ht="22.5" customHeight="1">
      <c r="B184" s="34"/>
      <c r="C184" s="176" t="s">
        <v>389</v>
      </c>
      <c r="D184" s="176" t="s">
        <v>189</v>
      </c>
      <c r="E184" s="177" t="s">
        <v>937</v>
      </c>
      <c r="F184" s="249" t="s">
        <v>938</v>
      </c>
      <c r="G184" s="249"/>
      <c r="H184" s="249"/>
      <c r="I184" s="249"/>
      <c r="J184" s="178" t="s">
        <v>785</v>
      </c>
      <c r="K184" s="179">
        <v>1</v>
      </c>
      <c r="L184" s="250">
        <v>0</v>
      </c>
      <c r="M184" s="251"/>
      <c r="N184" s="252">
        <f t="shared" si="35"/>
        <v>0</v>
      </c>
      <c r="O184" s="246"/>
      <c r="P184" s="246"/>
      <c r="Q184" s="246"/>
      <c r="R184" s="36"/>
      <c r="T184" s="172" t="s">
        <v>20</v>
      </c>
      <c r="U184" s="43" t="s">
        <v>44</v>
      </c>
      <c r="V184" s="35"/>
      <c r="W184" s="173">
        <f t="shared" si="36"/>
        <v>0</v>
      </c>
      <c r="X184" s="173">
        <v>0</v>
      </c>
      <c r="Y184" s="173">
        <f t="shared" si="37"/>
        <v>0</v>
      </c>
      <c r="Z184" s="173">
        <v>0</v>
      </c>
      <c r="AA184" s="174">
        <f t="shared" si="38"/>
        <v>0</v>
      </c>
      <c r="AR184" s="17" t="s">
        <v>188</v>
      </c>
      <c r="AT184" s="17" t="s">
        <v>189</v>
      </c>
      <c r="AU184" s="17" t="s">
        <v>86</v>
      </c>
      <c r="AY184" s="17" t="s">
        <v>160</v>
      </c>
      <c r="BE184" s="109">
        <f t="shared" si="39"/>
        <v>0</v>
      </c>
      <c r="BF184" s="109">
        <f t="shared" si="40"/>
        <v>0</v>
      </c>
      <c r="BG184" s="109">
        <f t="shared" si="41"/>
        <v>0</v>
      </c>
      <c r="BH184" s="109">
        <f t="shared" si="42"/>
        <v>0</v>
      </c>
      <c r="BI184" s="109">
        <f t="shared" si="43"/>
        <v>0</v>
      </c>
      <c r="BJ184" s="17" t="s">
        <v>86</v>
      </c>
      <c r="BK184" s="175">
        <f t="shared" si="44"/>
        <v>0</v>
      </c>
      <c r="BL184" s="17" t="s">
        <v>92</v>
      </c>
      <c r="BM184" s="17" t="s">
        <v>939</v>
      </c>
    </row>
    <row r="185" spans="2:65" s="1" customFormat="1" ht="22.5" customHeight="1">
      <c r="B185" s="34"/>
      <c r="C185" s="167" t="s">
        <v>393</v>
      </c>
      <c r="D185" s="167" t="s">
        <v>161</v>
      </c>
      <c r="E185" s="168" t="s">
        <v>940</v>
      </c>
      <c r="F185" s="247" t="s">
        <v>833</v>
      </c>
      <c r="G185" s="247"/>
      <c r="H185" s="247"/>
      <c r="I185" s="247"/>
      <c r="J185" s="169" t="s">
        <v>785</v>
      </c>
      <c r="K185" s="170">
        <v>10</v>
      </c>
      <c r="L185" s="245">
        <v>0</v>
      </c>
      <c r="M185" s="248"/>
      <c r="N185" s="246">
        <f t="shared" si="35"/>
        <v>0</v>
      </c>
      <c r="O185" s="246"/>
      <c r="P185" s="246"/>
      <c r="Q185" s="246"/>
      <c r="R185" s="36"/>
      <c r="T185" s="172" t="s">
        <v>20</v>
      </c>
      <c r="U185" s="43" t="s">
        <v>44</v>
      </c>
      <c r="V185" s="35"/>
      <c r="W185" s="173">
        <f t="shared" si="36"/>
        <v>0</v>
      </c>
      <c r="X185" s="173">
        <v>0</v>
      </c>
      <c r="Y185" s="173">
        <f t="shared" si="37"/>
        <v>0</v>
      </c>
      <c r="Z185" s="173">
        <v>0</v>
      </c>
      <c r="AA185" s="174">
        <f t="shared" si="38"/>
        <v>0</v>
      </c>
      <c r="AR185" s="17" t="s">
        <v>92</v>
      </c>
      <c r="AT185" s="17" t="s">
        <v>161</v>
      </c>
      <c r="AU185" s="17" t="s">
        <v>86</v>
      </c>
      <c r="AY185" s="17" t="s">
        <v>160</v>
      </c>
      <c r="BE185" s="109">
        <f t="shared" si="39"/>
        <v>0</v>
      </c>
      <c r="BF185" s="109">
        <f t="shared" si="40"/>
        <v>0</v>
      </c>
      <c r="BG185" s="109">
        <f t="shared" si="41"/>
        <v>0</v>
      </c>
      <c r="BH185" s="109">
        <f t="shared" si="42"/>
        <v>0</v>
      </c>
      <c r="BI185" s="109">
        <f t="shared" si="43"/>
        <v>0</v>
      </c>
      <c r="BJ185" s="17" t="s">
        <v>86</v>
      </c>
      <c r="BK185" s="175">
        <f t="shared" si="44"/>
        <v>0</v>
      </c>
      <c r="BL185" s="17" t="s">
        <v>92</v>
      </c>
      <c r="BM185" s="17" t="s">
        <v>941</v>
      </c>
    </row>
    <row r="186" spans="2:65" s="1" customFormat="1" ht="22.5" customHeight="1">
      <c r="B186" s="34"/>
      <c r="C186" s="167" t="s">
        <v>397</v>
      </c>
      <c r="D186" s="167" t="s">
        <v>161</v>
      </c>
      <c r="E186" s="168" t="s">
        <v>942</v>
      </c>
      <c r="F186" s="247" t="s">
        <v>836</v>
      </c>
      <c r="G186" s="247"/>
      <c r="H186" s="247"/>
      <c r="I186" s="247"/>
      <c r="J186" s="169" t="s">
        <v>785</v>
      </c>
      <c r="K186" s="170">
        <v>50</v>
      </c>
      <c r="L186" s="245">
        <v>0</v>
      </c>
      <c r="M186" s="248"/>
      <c r="N186" s="246">
        <f t="shared" si="35"/>
        <v>0</v>
      </c>
      <c r="O186" s="246"/>
      <c r="P186" s="246"/>
      <c r="Q186" s="246"/>
      <c r="R186" s="36"/>
      <c r="T186" s="172" t="s">
        <v>20</v>
      </c>
      <c r="U186" s="43" t="s">
        <v>44</v>
      </c>
      <c r="V186" s="35"/>
      <c r="W186" s="173">
        <f t="shared" si="36"/>
        <v>0</v>
      </c>
      <c r="X186" s="173">
        <v>0</v>
      </c>
      <c r="Y186" s="173">
        <f t="shared" si="37"/>
        <v>0</v>
      </c>
      <c r="Z186" s="173">
        <v>0</v>
      </c>
      <c r="AA186" s="174">
        <f t="shared" si="38"/>
        <v>0</v>
      </c>
      <c r="AR186" s="17" t="s">
        <v>92</v>
      </c>
      <c r="AT186" s="17" t="s">
        <v>161</v>
      </c>
      <c r="AU186" s="17" t="s">
        <v>86</v>
      </c>
      <c r="AY186" s="17" t="s">
        <v>160</v>
      </c>
      <c r="BE186" s="109">
        <f t="shared" si="39"/>
        <v>0</v>
      </c>
      <c r="BF186" s="109">
        <f t="shared" si="40"/>
        <v>0</v>
      </c>
      <c r="BG186" s="109">
        <f t="shared" si="41"/>
        <v>0</v>
      </c>
      <c r="BH186" s="109">
        <f t="shared" si="42"/>
        <v>0</v>
      </c>
      <c r="BI186" s="109">
        <f t="shared" si="43"/>
        <v>0</v>
      </c>
      <c r="BJ186" s="17" t="s">
        <v>86</v>
      </c>
      <c r="BK186" s="175">
        <f t="shared" si="44"/>
        <v>0</v>
      </c>
      <c r="BL186" s="17" t="s">
        <v>92</v>
      </c>
      <c r="BM186" s="17" t="s">
        <v>943</v>
      </c>
    </row>
    <row r="187" spans="2:65" s="1" customFormat="1" ht="22.5" customHeight="1">
      <c r="B187" s="34"/>
      <c r="C187" s="167" t="s">
        <v>401</v>
      </c>
      <c r="D187" s="167" t="s">
        <v>161</v>
      </c>
      <c r="E187" s="168" t="s">
        <v>944</v>
      </c>
      <c r="F187" s="247" t="s">
        <v>839</v>
      </c>
      <c r="G187" s="247"/>
      <c r="H187" s="247"/>
      <c r="I187" s="247"/>
      <c r="J187" s="169" t="s">
        <v>785</v>
      </c>
      <c r="K187" s="170">
        <v>10</v>
      </c>
      <c r="L187" s="245">
        <v>0</v>
      </c>
      <c r="M187" s="248"/>
      <c r="N187" s="246">
        <f t="shared" si="35"/>
        <v>0</v>
      </c>
      <c r="O187" s="246"/>
      <c r="P187" s="246"/>
      <c r="Q187" s="246"/>
      <c r="R187" s="36"/>
      <c r="T187" s="172" t="s">
        <v>20</v>
      </c>
      <c r="U187" s="43" t="s">
        <v>44</v>
      </c>
      <c r="V187" s="35"/>
      <c r="W187" s="173">
        <f t="shared" si="36"/>
        <v>0</v>
      </c>
      <c r="X187" s="173">
        <v>0</v>
      </c>
      <c r="Y187" s="173">
        <f t="shared" si="37"/>
        <v>0</v>
      </c>
      <c r="Z187" s="173">
        <v>0</v>
      </c>
      <c r="AA187" s="174">
        <f t="shared" si="38"/>
        <v>0</v>
      </c>
      <c r="AR187" s="17" t="s">
        <v>92</v>
      </c>
      <c r="AT187" s="17" t="s">
        <v>161</v>
      </c>
      <c r="AU187" s="17" t="s">
        <v>86</v>
      </c>
      <c r="AY187" s="17" t="s">
        <v>160</v>
      </c>
      <c r="BE187" s="109">
        <f t="shared" si="39"/>
        <v>0</v>
      </c>
      <c r="BF187" s="109">
        <f t="shared" si="40"/>
        <v>0</v>
      </c>
      <c r="BG187" s="109">
        <f t="shared" si="41"/>
        <v>0</v>
      </c>
      <c r="BH187" s="109">
        <f t="shared" si="42"/>
        <v>0</v>
      </c>
      <c r="BI187" s="109">
        <f t="shared" si="43"/>
        <v>0</v>
      </c>
      <c r="BJ187" s="17" t="s">
        <v>86</v>
      </c>
      <c r="BK187" s="175">
        <f t="shared" si="44"/>
        <v>0</v>
      </c>
      <c r="BL187" s="17" t="s">
        <v>92</v>
      </c>
      <c r="BM187" s="17" t="s">
        <v>945</v>
      </c>
    </row>
    <row r="188" spans="2:65" s="1" customFormat="1" ht="22.5" customHeight="1">
      <c r="B188" s="34"/>
      <c r="C188" s="167" t="s">
        <v>405</v>
      </c>
      <c r="D188" s="167" t="s">
        <v>161</v>
      </c>
      <c r="E188" s="168" t="s">
        <v>946</v>
      </c>
      <c r="F188" s="247" t="s">
        <v>842</v>
      </c>
      <c r="G188" s="247"/>
      <c r="H188" s="247"/>
      <c r="I188" s="247"/>
      <c r="J188" s="169" t="s">
        <v>785</v>
      </c>
      <c r="K188" s="170">
        <v>980</v>
      </c>
      <c r="L188" s="245">
        <v>0</v>
      </c>
      <c r="M188" s="248"/>
      <c r="N188" s="246">
        <f t="shared" si="35"/>
        <v>0</v>
      </c>
      <c r="O188" s="246"/>
      <c r="P188" s="246"/>
      <c r="Q188" s="246"/>
      <c r="R188" s="36"/>
      <c r="T188" s="172" t="s">
        <v>20</v>
      </c>
      <c r="U188" s="43" t="s">
        <v>44</v>
      </c>
      <c r="V188" s="35"/>
      <c r="W188" s="173">
        <f t="shared" si="36"/>
        <v>0</v>
      </c>
      <c r="X188" s="173">
        <v>0</v>
      </c>
      <c r="Y188" s="173">
        <f t="shared" si="37"/>
        <v>0</v>
      </c>
      <c r="Z188" s="173">
        <v>0</v>
      </c>
      <c r="AA188" s="174">
        <f t="shared" si="38"/>
        <v>0</v>
      </c>
      <c r="AR188" s="17" t="s">
        <v>92</v>
      </c>
      <c r="AT188" s="17" t="s">
        <v>161</v>
      </c>
      <c r="AU188" s="17" t="s">
        <v>86</v>
      </c>
      <c r="AY188" s="17" t="s">
        <v>160</v>
      </c>
      <c r="BE188" s="109">
        <f t="shared" si="39"/>
        <v>0</v>
      </c>
      <c r="BF188" s="109">
        <f t="shared" si="40"/>
        <v>0</v>
      </c>
      <c r="BG188" s="109">
        <f t="shared" si="41"/>
        <v>0</v>
      </c>
      <c r="BH188" s="109">
        <f t="shared" si="42"/>
        <v>0</v>
      </c>
      <c r="BI188" s="109">
        <f t="shared" si="43"/>
        <v>0</v>
      </c>
      <c r="BJ188" s="17" t="s">
        <v>86</v>
      </c>
      <c r="BK188" s="175">
        <f t="shared" si="44"/>
        <v>0</v>
      </c>
      <c r="BL188" s="17" t="s">
        <v>92</v>
      </c>
      <c r="BM188" s="17" t="s">
        <v>947</v>
      </c>
    </row>
    <row r="189" spans="2:65" s="1" customFormat="1" ht="22.5" customHeight="1">
      <c r="B189" s="34"/>
      <c r="C189" s="167" t="s">
        <v>409</v>
      </c>
      <c r="D189" s="167" t="s">
        <v>161</v>
      </c>
      <c r="E189" s="168" t="s">
        <v>948</v>
      </c>
      <c r="F189" s="247" t="s">
        <v>845</v>
      </c>
      <c r="G189" s="247"/>
      <c r="H189" s="247"/>
      <c r="I189" s="247"/>
      <c r="J189" s="169" t="s">
        <v>785</v>
      </c>
      <c r="K189" s="170">
        <v>100</v>
      </c>
      <c r="L189" s="245">
        <v>0</v>
      </c>
      <c r="M189" s="248"/>
      <c r="N189" s="246">
        <f t="shared" si="35"/>
        <v>0</v>
      </c>
      <c r="O189" s="246"/>
      <c r="P189" s="246"/>
      <c r="Q189" s="246"/>
      <c r="R189" s="36"/>
      <c r="T189" s="172" t="s">
        <v>20</v>
      </c>
      <c r="U189" s="43" t="s">
        <v>44</v>
      </c>
      <c r="V189" s="35"/>
      <c r="W189" s="173">
        <f t="shared" si="36"/>
        <v>0</v>
      </c>
      <c r="X189" s="173">
        <v>0</v>
      </c>
      <c r="Y189" s="173">
        <f t="shared" si="37"/>
        <v>0</v>
      </c>
      <c r="Z189" s="173">
        <v>0</v>
      </c>
      <c r="AA189" s="174">
        <f t="shared" si="38"/>
        <v>0</v>
      </c>
      <c r="AR189" s="17" t="s">
        <v>92</v>
      </c>
      <c r="AT189" s="17" t="s">
        <v>161</v>
      </c>
      <c r="AU189" s="17" t="s">
        <v>86</v>
      </c>
      <c r="AY189" s="17" t="s">
        <v>160</v>
      </c>
      <c r="BE189" s="109">
        <f t="shared" si="39"/>
        <v>0</v>
      </c>
      <c r="BF189" s="109">
        <f t="shared" si="40"/>
        <v>0</v>
      </c>
      <c r="BG189" s="109">
        <f t="shared" si="41"/>
        <v>0</v>
      </c>
      <c r="BH189" s="109">
        <f t="shared" si="42"/>
        <v>0</v>
      </c>
      <c r="BI189" s="109">
        <f t="shared" si="43"/>
        <v>0</v>
      </c>
      <c r="BJ189" s="17" t="s">
        <v>86</v>
      </c>
      <c r="BK189" s="175">
        <f t="shared" si="44"/>
        <v>0</v>
      </c>
      <c r="BL189" s="17" t="s">
        <v>92</v>
      </c>
      <c r="BM189" s="17" t="s">
        <v>949</v>
      </c>
    </row>
    <row r="190" spans="2:65" s="1" customFormat="1" ht="22.5" customHeight="1">
      <c r="B190" s="34"/>
      <c r="C190" s="167" t="s">
        <v>413</v>
      </c>
      <c r="D190" s="167" t="s">
        <v>161</v>
      </c>
      <c r="E190" s="168" t="s">
        <v>950</v>
      </c>
      <c r="F190" s="247" t="s">
        <v>848</v>
      </c>
      <c r="G190" s="247"/>
      <c r="H190" s="247"/>
      <c r="I190" s="247"/>
      <c r="J190" s="169" t="s">
        <v>785</v>
      </c>
      <c r="K190" s="170">
        <v>1645</v>
      </c>
      <c r="L190" s="245">
        <v>0</v>
      </c>
      <c r="M190" s="248"/>
      <c r="N190" s="246">
        <f t="shared" si="35"/>
        <v>0</v>
      </c>
      <c r="O190" s="246"/>
      <c r="P190" s="246"/>
      <c r="Q190" s="246"/>
      <c r="R190" s="36"/>
      <c r="T190" s="172" t="s">
        <v>20</v>
      </c>
      <c r="U190" s="43" t="s">
        <v>44</v>
      </c>
      <c r="V190" s="35"/>
      <c r="W190" s="173">
        <f t="shared" si="36"/>
        <v>0</v>
      </c>
      <c r="X190" s="173">
        <v>0</v>
      </c>
      <c r="Y190" s="173">
        <f t="shared" si="37"/>
        <v>0</v>
      </c>
      <c r="Z190" s="173">
        <v>0</v>
      </c>
      <c r="AA190" s="174">
        <f t="shared" si="38"/>
        <v>0</v>
      </c>
      <c r="AR190" s="17" t="s">
        <v>92</v>
      </c>
      <c r="AT190" s="17" t="s">
        <v>161</v>
      </c>
      <c r="AU190" s="17" t="s">
        <v>86</v>
      </c>
      <c r="AY190" s="17" t="s">
        <v>160</v>
      </c>
      <c r="BE190" s="109">
        <f t="shared" si="39"/>
        <v>0</v>
      </c>
      <c r="BF190" s="109">
        <f t="shared" si="40"/>
        <v>0</v>
      </c>
      <c r="BG190" s="109">
        <f t="shared" si="41"/>
        <v>0</v>
      </c>
      <c r="BH190" s="109">
        <f t="shared" si="42"/>
        <v>0</v>
      </c>
      <c r="BI190" s="109">
        <f t="shared" si="43"/>
        <v>0</v>
      </c>
      <c r="BJ190" s="17" t="s">
        <v>86</v>
      </c>
      <c r="BK190" s="175">
        <f t="shared" si="44"/>
        <v>0</v>
      </c>
      <c r="BL190" s="17" t="s">
        <v>92</v>
      </c>
      <c r="BM190" s="17" t="s">
        <v>951</v>
      </c>
    </row>
    <row r="191" spans="2:65" s="1" customFormat="1" ht="22.5" customHeight="1">
      <c r="B191" s="34"/>
      <c r="C191" s="167" t="s">
        <v>417</v>
      </c>
      <c r="D191" s="167" t="s">
        <v>161</v>
      </c>
      <c r="E191" s="168" t="s">
        <v>952</v>
      </c>
      <c r="F191" s="247" t="s">
        <v>851</v>
      </c>
      <c r="G191" s="247"/>
      <c r="H191" s="247"/>
      <c r="I191" s="247"/>
      <c r="J191" s="169" t="s">
        <v>785</v>
      </c>
      <c r="K191" s="170">
        <v>120</v>
      </c>
      <c r="L191" s="245">
        <v>0</v>
      </c>
      <c r="M191" s="248"/>
      <c r="N191" s="246">
        <f t="shared" si="35"/>
        <v>0</v>
      </c>
      <c r="O191" s="246"/>
      <c r="P191" s="246"/>
      <c r="Q191" s="246"/>
      <c r="R191" s="36"/>
      <c r="T191" s="172" t="s">
        <v>20</v>
      </c>
      <c r="U191" s="43" t="s">
        <v>44</v>
      </c>
      <c r="V191" s="35"/>
      <c r="W191" s="173">
        <f t="shared" si="36"/>
        <v>0</v>
      </c>
      <c r="X191" s="173">
        <v>0</v>
      </c>
      <c r="Y191" s="173">
        <f t="shared" si="37"/>
        <v>0</v>
      </c>
      <c r="Z191" s="173">
        <v>0</v>
      </c>
      <c r="AA191" s="174">
        <f t="shared" si="38"/>
        <v>0</v>
      </c>
      <c r="AR191" s="17" t="s">
        <v>92</v>
      </c>
      <c r="AT191" s="17" t="s">
        <v>161</v>
      </c>
      <c r="AU191" s="17" t="s">
        <v>86</v>
      </c>
      <c r="AY191" s="17" t="s">
        <v>160</v>
      </c>
      <c r="BE191" s="109">
        <f t="shared" si="39"/>
        <v>0</v>
      </c>
      <c r="BF191" s="109">
        <f t="shared" si="40"/>
        <v>0</v>
      </c>
      <c r="BG191" s="109">
        <f t="shared" si="41"/>
        <v>0</v>
      </c>
      <c r="BH191" s="109">
        <f t="shared" si="42"/>
        <v>0</v>
      </c>
      <c r="BI191" s="109">
        <f t="shared" si="43"/>
        <v>0</v>
      </c>
      <c r="BJ191" s="17" t="s">
        <v>86</v>
      </c>
      <c r="BK191" s="175">
        <f t="shared" si="44"/>
        <v>0</v>
      </c>
      <c r="BL191" s="17" t="s">
        <v>92</v>
      </c>
      <c r="BM191" s="17" t="s">
        <v>953</v>
      </c>
    </row>
    <row r="192" spans="2:65" s="1" customFormat="1" ht="22.5" customHeight="1">
      <c r="B192" s="34"/>
      <c r="C192" s="167" t="s">
        <v>421</v>
      </c>
      <c r="D192" s="167" t="s">
        <v>161</v>
      </c>
      <c r="E192" s="168" t="s">
        <v>954</v>
      </c>
      <c r="F192" s="247" t="s">
        <v>854</v>
      </c>
      <c r="G192" s="247"/>
      <c r="H192" s="247"/>
      <c r="I192" s="247"/>
      <c r="J192" s="169" t="s">
        <v>785</v>
      </c>
      <c r="K192" s="170">
        <v>10</v>
      </c>
      <c r="L192" s="245">
        <v>0</v>
      </c>
      <c r="M192" s="248"/>
      <c r="N192" s="246">
        <f t="shared" si="35"/>
        <v>0</v>
      </c>
      <c r="O192" s="246"/>
      <c r="P192" s="246"/>
      <c r="Q192" s="246"/>
      <c r="R192" s="36"/>
      <c r="T192" s="172" t="s">
        <v>20</v>
      </c>
      <c r="U192" s="43" t="s">
        <v>44</v>
      </c>
      <c r="V192" s="35"/>
      <c r="W192" s="173">
        <f t="shared" si="36"/>
        <v>0</v>
      </c>
      <c r="X192" s="173">
        <v>0</v>
      </c>
      <c r="Y192" s="173">
        <f t="shared" si="37"/>
        <v>0</v>
      </c>
      <c r="Z192" s="173">
        <v>0</v>
      </c>
      <c r="AA192" s="174">
        <f t="shared" si="38"/>
        <v>0</v>
      </c>
      <c r="AR192" s="17" t="s">
        <v>92</v>
      </c>
      <c r="AT192" s="17" t="s">
        <v>161</v>
      </c>
      <c r="AU192" s="17" t="s">
        <v>86</v>
      </c>
      <c r="AY192" s="17" t="s">
        <v>160</v>
      </c>
      <c r="BE192" s="109">
        <f t="shared" si="39"/>
        <v>0</v>
      </c>
      <c r="BF192" s="109">
        <f t="shared" si="40"/>
        <v>0</v>
      </c>
      <c r="BG192" s="109">
        <f t="shared" si="41"/>
        <v>0</v>
      </c>
      <c r="BH192" s="109">
        <f t="shared" si="42"/>
        <v>0</v>
      </c>
      <c r="BI192" s="109">
        <f t="shared" si="43"/>
        <v>0</v>
      </c>
      <c r="BJ192" s="17" t="s">
        <v>86</v>
      </c>
      <c r="BK192" s="175">
        <f t="shared" si="44"/>
        <v>0</v>
      </c>
      <c r="BL192" s="17" t="s">
        <v>92</v>
      </c>
      <c r="BM192" s="17" t="s">
        <v>955</v>
      </c>
    </row>
    <row r="193" spans="2:65" s="1" customFormat="1" ht="22.5" customHeight="1">
      <c r="B193" s="34"/>
      <c r="C193" s="167" t="s">
        <v>425</v>
      </c>
      <c r="D193" s="167" t="s">
        <v>161</v>
      </c>
      <c r="E193" s="168" t="s">
        <v>956</v>
      </c>
      <c r="F193" s="247" t="s">
        <v>857</v>
      </c>
      <c r="G193" s="247"/>
      <c r="H193" s="247"/>
      <c r="I193" s="247"/>
      <c r="J193" s="169" t="s">
        <v>785</v>
      </c>
      <c r="K193" s="170">
        <v>10</v>
      </c>
      <c r="L193" s="245">
        <v>0</v>
      </c>
      <c r="M193" s="248"/>
      <c r="N193" s="246">
        <f t="shared" si="35"/>
        <v>0</v>
      </c>
      <c r="O193" s="246"/>
      <c r="P193" s="246"/>
      <c r="Q193" s="246"/>
      <c r="R193" s="36"/>
      <c r="T193" s="172" t="s">
        <v>20</v>
      </c>
      <c r="U193" s="43" t="s">
        <v>44</v>
      </c>
      <c r="V193" s="35"/>
      <c r="W193" s="173">
        <f t="shared" si="36"/>
        <v>0</v>
      </c>
      <c r="X193" s="173">
        <v>0</v>
      </c>
      <c r="Y193" s="173">
        <f t="shared" si="37"/>
        <v>0</v>
      </c>
      <c r="Z193" s="173">
        <v>0</v>
      </c>
      <c r="AA193" s="174">
        <f t="shared" si="38"/>
        <v>0</v>
      </c>
      <c r="AR193" s="17" t="s">
        <v>92</v>
      </c>
      <c r="AT193" s="17" t="s">
        <v>161</v>
      </c>
      <c r="AU193" s="17" t="s">
        <v>86</v>
      </c>
      <c r="AY193" s="17" t="s">
        <v>160</v>
      </c>
      <c r="BE193" s="109">
        <f t="shared" si="39"/>
        <v>0</v>
      </c>
      <c r="BF193" s="109">
        <f t="shared" si="40"/>
        <v>0</v>
      </c>
      <c r="BG193" s="109">
        <f t="shared" si="41"/>
        <v>0</v>
      </c>
      <c r="BH193" s="109">
        <f t="shared" si="42"/>
        <v>0</v>
      </c>
      <c r="BI193" s="109">
        <f t="shared" si="43"/>
        <v>0</v>
      </c>
      <c r="BJ193" s="17" t="s">
        <v>86</v>
      </c>
      <c r="BK193" s="175">
        <f t="shared" si="44"/>
        <v>0</v>
      </c>
      <c r="BL193" s="17" t="s">
        <v>92</v>
      </c>
      <c r="BM193" s="17" t="s">
        <v>957</v>
      </c>
    </row>
    <row r="194" spans="2:65" s="1" customFormat="1" ht="22.5" customHeight="1">
      <c r="B194" s="34"/>
      <c r="C194" s="167" t="s">
        <v>429</v>
      </c>
      <c r="D194" s="167" t="s">
        <v>161</v>
      </c>
      <c r="E194" s="168" t="s">
        <v>958</v>
      </c>
      <c r="F194" s="247" t="s">
        <v>860</v>
      </c>
      <c r="G194" s="247"/>
      <c r="H194" s="247"/>
      <c r="I194" s="247"/>
      <c r="J194" s="169" t="s">
        <v>785</v>
      </c>
      <c r="K194" s="170">
        <v>2</v>
      </c>
      <c r="L194" s="245">
        <v>0</v>
      </c>
      <c r="M194" s="248"/>
      <c r="N194" s="246">
        <f t="shared" si="35"/>
        <v>0</v>
      </c>
      <c r="O194" s="246"/>
      <c r="P194" s="246"/>
      <c r="Q194" s="246"/>
      <c r="R194" s="36"/>
      <c r="T194" s="172" t="s">
        <v>20</v>
      </c>
      <c r="U194" s="43" t="s">
        <v>44</v>
      </c>
      <c r="V194" s="35"/>
      <c r="W194" s="173">
        <f t="shared" si="36"/>
        <v>0</v>
      </c>
      <c r="X194" s="173">
        <v>0</v>
      </c>
      <c r="Y194" s="173">
        <f t="shared" si="37"/>
        <v>0</v>
      </c>
      <c r="Z194" s="173">
        <v>0</v>
      </c>
      <c r="AA194" s="174">
        <f t="shared" si="38"/>
        <v>0</v>
      </c>
      <c r="AR194" s="17" t="s">
        <v>92</v>
      </c>
      <c r="AT194" s="17" t="s">
        <v>161</v>
      </c>
      <c r="AU194" s="17" t="s">
        <v>86</v>
      </c>
      <c r="AY194" s="17" t="s">
        <v>160</v>
      </c>
      <c r="BE194" s="109">
        <f t="shared" si="39"/>
        <v>0</v>
      </c>
      <c r="BF194" s="109">
        <f t="shared" si="40"/>
        <v>0</v>
      </c>
      <c r="BG194" s="109">
        <f t="shared" si="41"/>
        <v>0</v>
      </c>
      <c r="BH194" s="109">
        <f t="shared" si="42"/>
        <v>0</v>
      </c>
      <c r="BI194" s="109">
        <f t="shared" si="43"/>
        <v>0</v>
      </c>
      <c r="BJ194" s="17" t="s">
        <v>86</v>
      </c>
      <c r="BK194" s="175">
        <f t="shared" si="44"/>
        <v>0</v>
      </c>
      <c r="BL194" s="17" t="s">
        <v>92</v>
      </c>
      <c r="BM194" s="17" t="s">
        <v>959</v>
      </c>
    </row>
    <row r="195" spans="2:65" s="1" customFormat="1" ht="22.5" customHeight="1">
      <c r="B195" s="34"/>
      <c r="C195" s="167" t="s">
        <v>433</v>
      </c>
      <c r="D195" s="167" t="s">
        <v>161</v>
      </c>
      <c r="E195" s="168" t="s">
        <v>960</v>
      </c>
      <c r="F195" s="247" t="s">
        <v>863</v>
      </c>
      <c r="G195" s="247"/>
      <c r="H195" s="247"/>
      <c r="I195" s="247"/>
      <c r="J195" s="169" t="s">
        <v>785</v>
      </c>
      <c r="K195" s="170">
        <v>300</v>
      </c>
      <c r="L195" s="245">
        <v>0</v>
      </c>
      <c r="M195" s="248"/>
      <c r="N195" s="246">
        <f t="shared" si="35"/>
        <v>0</v>
      </c>
      <c r="O195" s="246"/>
      <c r="P195" s="246"/>
      <c r="Q195" s="246"/>
      <c r="R195" s="36"/>
      <c r="T195" s="172" t="s">
        <v>20</v>
      </c>
      <c r="U195" s="43" t="s">
        <v>44</v>
      </c>
      <c r="V195" s="35"/>
      <c r="W195" s="173">
        <f t="shared" si="36"/>
        <v>0</v>
      </c>
      <c r="X195" s="173">
        <v>0</v>
      </c>
      <c r="Y195" s="173">
        <f t="shared" si="37"/>
        <v>0</v>
      </c>
      <c r="Z195" s="173">
        <v>0</v>
      </c>
      <c r="AA195" s="174">
        <f t="shared" si="38"/>
        <v>0</v>
      </c>
      <c r="AR195" s="17" t="s">
        <v>92</v>
      </c>
      <c r="AT195" s="17" t="s">
        <v>161</v>
      </c>
      <c r="AU195" s="17" t="s">
        <v>86</v>
      </c>
      <c r="AY195" s="17" t="s">
        <v>160</v>
      </c>
      <c r="BE195" s="109">
        <f t="shared" si="39"/>
        <v>0</v>
      </c>
      <c r="BF195" s="109">
        <f t="shared" si="40"/>
        <v>0</v>
      </c>
      <c r="BG195" s="109">
        <f t="shared" si="41"/>
        <v>0</v>
      </c>
      <c r="BH195" s="109">
        <f t="shared" si="42"/>
        <v>0</v>
      </c>
      <c r="BI195" s="109">
        <f t="shared" si="43"/>
        <v>0</v>
      </c>
      <c r="BJ195" s="17" t="s">
        <v>86</v>
      </c>
      <c r="BK195" s="175">
        <f t="shared" si="44"/>
        <v>0</v>
      </c>
      <c r="BL195" s="17" t="s">
        <v>92</v>
      </c>
      <c r="BM195" s="17" t="s">
        <v>961</v>
      </c>
    </row>
    <row r="196" spans="2:65" s="1" customFormat="1" ht="22.5" customHeight="1">
      <c r="B196" s="34"/>
      <c r="C196" s="167" t="s">
        <v>437</v>
      </c>
      <c r="D196" s="167" t="s">
        <v>161</v>
      </c>
      <c r="E196" s="168" t="s">
        <v>962</v>
      </c>
      <c r="F196" s="247" t="s">
        <v>866</v>
      </c>
      <c r="G196" s="247"/>
      <c r="H196" s="247"/>
      <c r="I196" s="247"/>
      <c r="J196" s="169" t="s">
        <v>785</v>
      </c>
      <c r="K196" s="170">
        <v>120</v>
      </c>
      <c r="L196" s="245">
        <v>0</v>
      </c>
      <c r="M196" s="248"/>
      <c r="N196" s="246">
        <f t="shared" si="35"/>
        <v>0</v>
      </c>
      <c r="O196" s="246"/>
      <c r="P196" s="246"/>
      <c r="Q196" s="246"/>
      <c r="R196" s="36"/>
      <c r="T196" s="172" t="s">
        <v>20</v>
      </c>
      <c r="U196" s="43" t="s">
        <v>44</v>
      </c>
      <c r="V196" s="35"/>
      <c r="W196" s="173">
        <f t="shared" si="36"/>
        <v>0</v>
      </c>
      <c r="X196" s="173">
        <v>0</v>
      </c>
      <c r="Y196" s="173">
        <f t="shared" si="37"/>
        <v>0</v>
      </c>
      <c r="Z196" s="173">
        <v>0</v>
      </c>
      <c r="AA196" s="174">
        <f t="shared" si="38"/>
        <v>0</v>
      </c>
      <c r="AR196" s="17" t="s">
        <v>92</v>
      </c>
      <c r="AT196" s="17" t="s">
        <v>161</v>
      </c>
      <c r="AU196" s="17" t="s">
        <v>86</v>
      </c>
      <c r="AY196" s="17" t="s">
        <v>160</v>
      </c>
      <c r="BE196" s="109">
        <f t="shared" si="39"/>
        <v>0</v>
      </c>
      <c r="BF196" s="109">
        <f t="shared" si="40"/>
        <v>0</v>
      </c>
      <c r="BG196" s="109">
        <f t="shared" si="41"/>
        <v>0</v>
      </c>
      <c r="BH196" s="109">
        <f t="shared" si="42"/>
        <v>0</v>
      </c>
      <c r="BI196" s="109">
        <f t="shared" si="43"/>
        <v>0</v>
      </c>
      <c r="BJ196" s="17" t="s">
        <v>86</v>
      </c>
      <c r="BK196" s="175">
        <f t="shared" si="44"/>
        <v>0</v>
      </c>
      <c r="BL196" s="17" t="s">
        <v>92</v>
      </c>
      <c r="BM196" s="17" t="s">
        <v>963</v>
      </c>
    </row>
    <row r="197" spans="2:65" s="1" customFormat="1" ht="22.5" customHeight="1">
      <c r="B197" s="34"/>
      <c r="C197" s="167" t="s">
        <v>441</v>
      </c>
      <c r="D197" s="167" t="s">
        <v>161</v>
      </c>
      <c r="E197" s="168" t="s">
        <v>964</v>
      </c>
      <c r="F197" s="247" t="s">
        <v>869</v>
      </c>
      <c r="G197" s="247"/>
      <c r="H197" s="247"/>
      <c r="I197" s="247"/>
      <c r="J197" s="169" t="s">
        <v>785</v>
      </c>
      <c r="K197" s="170">
        <v>500</v>
      </c>
      <c r="L197" s="245">
        <v>0</v>
      </c>
      <c r="M197" s="248"/>
      <c r="N197" s="246">
        <f t="shared" si="35"/>
        <v>0</v>
      </c>
      <c r="O197" s="246"/>
      <c r="P197" s="246"/>
      <c r="Q197" s="246"/>
      <c r="R197" s="36"/>
      <c r="T197" s="172" t="s">
        <v>20</v>
      </c>
      <c r="U197" s="43" t="s">
        <v>44</v>
      </c>
      <c r="V197" s="35"/>
      <c r="W197" s="173">
        <f t="shared" si="36"/>
        <v>0</v>
      </c>
      <c r="X197" s="173">
        <v>0</v>
      </c>
      <c r="Y197" s="173">
        <f t="shared" si="37"/>
        <v>0</v>
      </c>
      <c r="Z197" s="173">
        <v>0</v>
      </c>
      <c r="AA197" s="174">
        <f t="shared" si="38"/>
        <v>0</v>
      </c>
      <c r="AR197" s="17" t="s">
        <v>92</v>
      </c>
      <c r="AT197" s="17" t="s">
        <v>161</v>
      </c>
      <c r="AU197" s="17" t="s">
        <v>86</v>
      </c>
      <c r="AY197" s="17" t="s">
        <v>160</v>
      </c>
      <c r="BE197" s="109">
        <f t="shared" si="39"/>
        <v>0</v>
      </c>
      <c r="BF197" s="109">
        <f t="shared" si="40"/>
        <v>0</v>
      </c>
      <c r="BG197" s="109">
        <f t="shared" si="41"/>
        <v>0</v>
      </c>
      <c r="BH197" s="109">
        <f t="shared" si="42"/>
        <v>0</v>
      </c>
      <c r="BI197" s="109">
        <f t="shared" si="43"/>
        <v>0</v>
      </c>
      <c r="BJ197" s="17" t="s">
        <v>86</v>
      </c>
      <c r="BK197" s="175">
        <f t="shared" si="44"/>
        <v>0</v>
      </c>
      <c r="BL197" s="17" t="s">
        <v>92</v>
      </c>
      <c r="BM197" s="17" t="s">
        <v>965</v>
      </c>
    </row>
    <row r="198" spans="2:65" s="1" customFormat="1" ht="22.5" customHeight="1">
      <c r="B198" s="34"/>
      <c r="C198" s="167" t="s">
        <v>445</v>
      </c>
      <c r="D198" s="167" t="s">
        <v>161</v>
      </c>
      <c r="E198" s="168" t="s">
        <v>966</v>
      </c>
      <c r="F198" s="247" t="s">
        <v>872</v>
      </c>
      <c r="G198" s="247"/>
      <c r="H198" s="247"/>
      <c r="I198" s="247"/>
      <c r="J198" s="169" t="s">
        <v>785</v>
      </c>
      <c r="K198" s="170">
        <v>500</v>
      </c>
      <c r="L198" s="245">
        <v>0</v>
      </c>
      <c r="M198" s="248"/>
      <c r="N198" s="246">
        <f t="shared" si="35"/>
        <v>0</v>
      </c>
      <c r="O198" s="246"/>
      <c r="P198" s="246"/>
      <c r="Q198" s="246"/>
      <c r="R198" s="36"/>
      <c r="T198" s="172" t="s">
        <v>20</v>
      </c>
      <c r="U198" s="43" t="s">
        <v>44</v>
      </c>
      <c r="V198" s="35"/>
      <c r="W198" s="173">
        <f t="shared" si="36"/>
        <v>0</v>
      </c>
      <c r="X198" s="173">
        <v>0</v>
      </c>
      <c r="Y198" s="173">
        <f t="shared" si="37"/>
        <v>0</v>
      </c>
      <c r="Z198" s="173">
        <v>0</v>
      </c>
      <c r="AA198" s="174">
        <f t="shared" si="38"/>
        <v>0</v>
      </c>
      <c r="AR198" s="17" t="s">
        <v>92</v>
      </c>
      <c r="AT198" s="17" t="s">
        <v>161</v>
      </c>
      <c r="AU198" s="17" t="s">
        <v>86</v>
      </c>
      <c r="AY198" s="17" t="s">
        <v>160</v>
      </c>
      <c r="BE198" s="109">
        <f t="shared" si="39"/>
        <v>0</v>
      </c>
      <c r="BF198" s="109">
        <f t="shared" si="40"/>
        <v>0</v>
      </c>
      <c r="BG198" s="109">
        <f t="shared" si="41"/>
        <v>0</v>
      </c>
      <c r="BH198" s="109">
        <f t="shared" si="42"/>
        <v>0</v>
      </c>
      <c r="BI198" s="109">
        <f t="shared" si="43"/>
        <v>0</v>
      </c>
      <c r="BJ198" s="17" t="s">
        <v>86</v>
      </c>
      <c r="BK198" s="175">
        <f t="shared" si="44"/>
        <v>0</v>
      </c>
      <c r="BL198" s="17" t="s">
        <v>92</v>
      </c>
      <c r="BM198" s="17" t="s">
        <v>967</v>
      </c>
    </row>
    <row r="199" spans="2:65" s="1" customFormat="1" ht="22.5" customHeight="1">
      <c r="B199" s="34"/>
      <c r="C199" s="167" t="s">
        <v>449</v>
      </c>
      <c r="D199" s="167" t="s">
        <v>161</v>
      </c>
      <c r="E199" s="168" t="s">
        <v>968</v>
      </c>
      <c r="F199" s="247" t="s">
        <v>969</v>
      </c>
      <c r="G199" s="247"/>
      <c r="H199" s="247"/>
      <c r="I199" s="247"/>
      <c r="J199" s="169" t="s">
        <v>785</v>
      </c>
      <c r="K199" s="170">
        <v>475</v>
      </c>
      <c r="L199" s="245">
        <v>0</v>
      </c>
      <c r="M199" s="248"/>
      <c r="N199" s="246">
        <f t="shared" si="35"/>
        <v>0</v>
      </c>
      <c r="O199" s="246"/>
      <c r="P199" s="246"/>
      <c r="Q199" s="246"/>
      <c r="R199" s="36"/>
      <c r="T199" s="172" t="s">
        <v>20</v>
      </c>
      <c r="U199" s="43" t="s">
        <v>44</v>
      </c>
      <c r="V199" s="35"/>
      <c r="W199" s="173">
        <f t="shared" si="36"/>
        <v>0</v>
      </c>
      <c r="X199" s="173">
        <v>0</v>
      </c>
      <c r="Y199" s="173">
        <f t="shared" si="37"/>
        <v>0</v>
      </c>
      <c r="Z199" s="173">
        <v>0</v>
      </c>
      <c r="AA199" s="174">
        <f t="shared" si="38"/>
        <v>0</v>
      </c>
      <c r="AR199" s="17" t="s">
        <v>92</v>
      </c>
      <c r="AT199" s="17" t="s">
        <v>161</v>
      </c>
      <c r="AU199" s="17" t="s">
        <v>86</v>
      </c>
      <c r="AY199" s="17" t="s">
        <v>160</v>
      </c>
      <c r="BE199" s="109">
        <f t="shared" si="39"/>
        <v>0</v>
      </c>
      <c r="BF199" s="109">
        <f t="shared" si="40"/>
        <v>0</v>
      </c>
      <c r="BG199" s="109">
        <f t="shared" si="41"/>
        <v>0</v>
      </c>
      <c r="BH199" s="109">
        <f t="shared" si="42"/>
        <v>0</v>
      </c>
      <c r="BI199" s="109">
        <f t="shared" si="43"/>
        <v>0</v>
      </c>
      <c r="BJ199" s="17" t="s">
        <v>86</v>
      </c>
      <c r="BK199" s="175">
        <f t="shared" si="44"/>
        <v>0</v>
      </c>
      <c r="BL199" s="17" t="s">
        <v>92</v>
      </c>
      <c r="BM199" s="17" t="s">
        <v>970</v>
      </c>
    </row>
    <row r="200" spans="2:65" s="1" customFormat="1" ht="22.5" customHeight="1">
      <c r="B200" s="34"/>
      <c r="C200" s="167" t="s">
        <v>452</v>
      </c>
      <c r="D200" s="167" t="s">
        <v>161</v>
      </c>
      <c r="E200" s="168" t="s">
        <v>971</v>
      </c>
      <c r="F200" s="247" t="s">
        <v>875</v>
      </c>
      <c r="G200" s="247"/>
      <c r="H200" s="247"/>
      <c r="I200" s="247"/>
      <c r="J200" s="169" t="s">
        <v>785</v>
      </c>
      <c r="K200" s="170">
        <v>200</v>
      </c>
      <c r="L200" s="245">
        <v>0</v>
      </c>
      <c r="M200" s="248"/>
      <c r="N200" s="246">
        <f t="shared" si="35"/>
        <v>0</v>
      </c>
      <c r="O200" s="246"/>
      <c r="P200" s="246"/>
      <c r="Q200" s="246"/>
      <c r="R200" s="36"/>
      <c r="T200" s="172" t="s">
        <v>20</v>
      </c>
      <c r="U200" s="43" t="s">
        <v>44</v>
      </c>
      <c r="V200" s="35"/>
      <c r="W200" s="173">
        <f t="shared" si="36"/>
        <v>0</v>
      </c>
      <c r="X200" s="173">
        <v>0</v>
      </c>
      <c r="Y200" s="173">
        <f t="shared" si="37"/>
        <v>0</v>
      </c>
      <c r="Z200" s="173">
        <v>0</v>
      </c>
      <c r="AA200" s="174">
        <f t="shared" si="38"/>
        <v>0</v>
      </c>
      <c r="AR200" s="17" t="s">
        <v>92</v>
      </c>
      <c r="AT200" s="17" t="s">
        <v>161</v>
      </c>
      <c r="AU200" s="17" t="s">
        <v>86</v>
      </c>
      <c r="AY200" s="17" t="s">
        <v>160</v>
      </c>
      <c r="BE200" s="109">
        <f t="shared" si="39"/>
        <v>0</v>
      </c>
      <c r="BF200" s="109">
        <f t="shared" si="40"/>
        <v>0</v>
      </c>
      <c r="BG200" s="109">
        <f t="shared" si="41"/>
        <v>0</v>
      </c>
      <c r="BH200" s="109">
        <f t="shared" si="42"/>
        <v>0</v>
      </c>
      <c r="BI200" s="109">
        <f t="shared" si="43"/>
        <v>0</v>
      </c>
      <c r="BJ200" s="17" t="s">
        <v>86</v>
      </c>
      <c r="BK200" s="175">
        <f t="shared" si="44"/>
        <v>0</v>
      </c>
      <c r="BL200" s="17" t="s">
        <v>92</v>
      </c>
      <c r="BM200" s="17" t="s">
        <v>972</v>
      </c>
    </row>
    <row r="201" spans="2:65" s="1" customFormat="1" ht="22.5" customHeight="1">
      <c r="B201" s="34"/>
      <c r="C201" s="167" t="s">
        <v>455</v>
      </c>
      <c r="D201" s="167" t="s">
        <v>161</v>
      </c>
      <c r="E201" s="168" t="s">
        <v>973</v>
      </c>
      <c r="F201" s="247" t="s">
        <v>878</v>
      </c>
      <c r="G201" s="247"/>
      <c r="H201" s="247"/>
      <c r="I201" s="247"/>
      <c r="J201" s="169" t="s">
        <v>785</v>
      </c>
      <c r="K201" s="170">
        <v>1</v>
      </c>
      <c r="L201" s="245">
        <v>0</v>
      </c>
      <c r="M201" s="248"/>
      <c r="N201" s="246">
        <f t="shared" si="35"/>
        <v>0</v>
      </c>
      <c r="O201" s="246"/>
      <c r="P201" s="246"/>
      <c r="Q201" s="246"/>
      <c r="R201" s="36"/>
      <c r="T201" s="172" t="s">
        <v>20</v>
      </c>
      <c r="U201" s="43" t="s">
        <v>44</v>
      </c>
      <c r="V201" s="35"/>
      <c r="W201" s="173">
        <f t="shared" si="36"/>
        <v>0</v>
      </c>
      <c r="X201" s="173">
        <v>0</v>
      </c>
      <c r="Y201" s="173">
        <f t="shared" si="37"/>
        <v>0</v>
      </c>
      <c r="Z201" s="173">
        <v>0</v>
      </c>
      <c r="AA201" s="174">
        <f t="shared" si="38"/>
        <v>0</v>
      </c>
      <c r="AR201" s="17" t="s">
        <v>92</v>
      </c>
      <c r="AT201" s="17" t="s">
        <v>161</v>
      </c>
      <c r="AU201" s="17" t="s">
        <v>86</v>
      </c>
      <c r="AY201" s="17" t="s">
        <v>160</v>
      </c>
      <c r="BE201" s="109">
        <f t="shared" si="39"/>
        <v>0</v>
      </c>
      <c r="BF201" s="109">
        <f t="shared" si="40"/>
        <v>0</v>
      </c>
      <c r="BG201" s="109">
        <f t="shared" si="41"/>
        <v>0</v>
      </c>
      <c r="BH201" s="109">
        <f t="shared" si="42"/>
        <v>0</v>
      </c>
      <c r="BI201" s="109">
        <f t="shared" si="43"/>
        <v>0</v>
      </c>
      <c r="BJ201" s="17" t="s">
        <v>86</v>
      </c>
      <c r="BK201" s="175">
        <f t="shared" si="44"/>
        <v>0</v>
      </c>
      <c r="BL201" s="17" t="s">
        <v>92</v>
      </c>
      <c r="BM201" s="17" t="s">
        <v>974</v>
      </c>
    </row>
    <row r="202" spans="2:65" s="1" customFormat="1" ht="22.5" customHeight="1">
      <c r="B202" s="34"/>
      <c r="C202" s="167" t="s">
        <v>458</v>
      </c>
      <c r="D202" s="167" t="s">
        <v>161</v>
      </c>
      <c r="E202" s="168" t="s">
        <v>975</v>
      </c>
      <c r="F202" s="247" t="s">
        <v>881</v>
      </c>
      <c r="G202" s="247"/>
      <c r="H202" s="247"/>
      <c r="I202" s="247"/>
      <c r="J202" s="169" t="s">
        <v>785</v>
      </c>
      <c r="K202" s="170">
        <v>17</v>
      </c>
      <c r="L202" s="245">
        <v>0</v>
      </c>
      <c r="M202" s="248"/>
      <c r="N202" s="246">
        <f t="shared" si="35"/>
        <v>0</v>
      </c>
      <c r="O202" s="246"/>
      <c r="P202" s="246"/>
      <c r="Q202" s="246"/>
      <c r="R202" s="36"/>
      <c r="T202" s="172" t="s">
        <v>20</v>
      </c>
      <c r="U202" s="43" t="s">
        <v>44</v>
      </c>
      <c r="V202" s="35"/>
      <c r="W202" s="173">
        <f t="shared" si="36"/>
        <v>0</v>
      </c>
      <c r="X202" s="173">
        <v>0</v>
      </c>
      <c r="Y202" s="173">
        <f t="shared" si="37"/>
        <v>0</v>
      </c>
      <c r="Z202" s="173">
        <v>0</v>
      </c>
      <c r="AA202" s="174">
        <f t="shared" si="38"/>
        <v>0</v>
      </c>
      <c r="AR202" s="17" t="s">
        <v>92</v>
      </c>
      <c r="AT202" s="17" t="s">
        <v>161</v>
      </c>
      <c r="AU202" s="17" t="s">
        <v>86</v>
      </c>
      <c r="AY202" s="17" t="s">
        <v>160</v>
      </c>
      <c r="BE202" s="109">
        <f t="shared" si="39"/>
        <v>0</v>
      </c>
      <c r="BF202" s="109">
        <f t="shared" si="40"/>
        <v>0</v>
      </c>
      <c r="BG202" s="109">
        <f t="shared" si="41"/>
        <v>0</v>
      </c>
      <c r="BH202" s="109">
        <f t="shared" si="42"/>
        <v>0</v>
      </c>
      <c r="BI202" s="109">
        <f t="shared" si="43"/>
        <v>0</v>
      </c>
      <c r="BJ202" s="17" t="s">
        <v>86</v>
      </c>
      <c r="BK202" s="175">
        <f t="shared" si="44"/>
        <v>0</v>
      </c>
      <c r="BL202" s="17" t="s">
        <v>92</v>
      </c>
      <c r="BM202" s="17" t="s">
        <v>976</v>
      </c>
    </row>
    <row r="203" spans="2:65" s="1" customFormat="1" ht="22.5" customHeight="1">
      <c r="B203" s="34"/>
      <c r="C203" s="167" t="s">
        <v>461</v>
      </c>
      <c r="D203" s="167" t="s">
        <v>161</v>
      </c>
      <c r="E203" s="168" t="s">
        <v>977</v>
      </c>
      <c r="F203" s="247" t="s">
        <v>884</v>
      </c>
      <c r="G203" s="247"/>
      <c r="H203" s="247"/>
      <c r="I203" s="247"/>
      <c r="J203" s="169" t="s">
        <v>785</v>
      </c>
      <c r="K203" s="170">
        <v>105</v>
      </c>
      <c r="L203" s="245">
        <v>0</v>
      </c>
      <c r="M203" s="248"/>
      <c r="N203" s="246">
        <f t="shared" si="35"/>
        <v>0</v>
      </c>
      <c r="O203" s="246"/>
      <c r="P203" s="246"/>
      <c r="Q203" s="246"/>
      <c r="R203" s="36"/>
      <c r="T203" s="172" t="s">
        <v>20</v>
      </c>
      <c r="U203" s="43" t="s">
        <v>44</v>
      </c>
      <c r="V203" s="35"/>
      <c r="W203" s="173">
        <f t="shared" si="36"/>
        <v>0</v>
      </c>
      <c r="X203" s="173">
        <v>0</v>
      </c>
      <c r="Y203" s="173">
        <f t="shared" si="37"/>
        <v>0</v>
      </c>
      <c r="Z203" s="173">
        <v>0</v>
      </c>
      <c r="AA203" s="174">
        <f t="shared" si="38"/>
        <v>0</v>
      </c>
      <c r="AR203" s="17" t="s">
        <v>92</v>
      </c>
      <c r="AT203" s="17" t="s">
        <v>161</v>
      </c>
      <c r="AU203" s="17" t="s">
        <v>86</v>
      </c>
      <c r="AY203" s="17" t="s">
        <v>160</v>
      </c>
      <c r="BE203" s="109">
        <f t="shared" si="39"/>
        <v>0</v>
      </c>
      <c r="BF203" s="109">
        <f t="shared" si="40"/>
        <v>0</v>
      </c>
      <c r="BG203" s="109">
        <f t="shared" si="41"/>
        <v>0</v>
      </c>
      <c r="BH203" s="109">
        <f t="shared" si="42"/>
        <v>0</v>
      </c>
      <c r="BI203" s="109">
        <f t="shared" si="43"/>
        <v>0</v>
      </c>
      <c r="BJ203" s="17" t="s">
        <v>86</v>
      </c>
      <c r="BK203" s="175">
        <f t="shared" si="44"/>
        <v>0</v>
      </c>
      <c r="BL203" s="17" t="s">
        <v>92</v>
      </c>
      <c r="BM203" s="17" t="s">
        <v>978</v>
      </c>
    </row>
    <row r="204" spans="2:65" s="1" customFormat="1" ht="22.5" customHeight="1">
      <c r="B204" s="34"/>
      <c r="C204" s="167" t="s">
        <v>464</v>
      </c>
      <c r="D204" s="167" t="s">
        <v>161</v>
      </c>
      <c r="E204" s="168" t="s">
        <v>979</v>
      </c>
      <c r="F204" s="247" t="s">
        <v>887</v>
      </c>
      <c r="G204" s="247"/>
      <c r="H204" s="247"/>
      <c r="I204" s="247"/>
      <c r="J204" s="169" t="s">
        <v>785</v>
      </c>
      <c r="K204" s="170">
        <v>12</v>
      </c>
      <c r="L204" s="245">
        <v>0</v>
      </c>
      <c r="M204" s="248"/>
      <c r="N204" s="246">
        <f t="shared" si="35"/>
        <v>0</v>
      </c>
      <c r="O204" s="246"/>
      <c r="P204" s="246"/>
      <c r="Q204" s="246"/>
      <c r="R204" s="36"/>
      <c r="T204" s="172" t="s">
        <v>20</v>
      </c>
      <c r="U204" s="43" t="s">
        <v>44</v>
      </c>
      <c r="V204" s="35"/>
      <c r="W204" s="173">
        <f t="shared" si="36"/>
        <v>0</v>
      </c>
      <c r="X204" s="173">
        <v>0</v>
      </c>
      <c r="Y204" s="173">
        <f t="shared" si="37"/>
        <v>0</v>
      </c>
      <c r="Z204" s="173">
        <v>0</v>
      </c>
      <c r="AA204" s="174">
        <f t="shared" si="38"/>
        <v>0</v>
      </c>
      <c r="AR204" s="17" t="s">
        <v>92</v>
      </c>
      <c r="AT204" s="17" t="s">
        <v>161</v>
      </c>
      <c r="AU204" s="17" t="s">
        <v>86</v>
      </c>
      <c r="AY204" s="17" t="s">
        <v>160</v>
      </c>
      <c r="BE204" s="109">
        <f t="shared" si="39"/>
        <v>0</v>
      </c>
      <c r="BF204" s="109">
        <f t="shared" si="40"/>
        <v>0</v>
      </c>
      <c r="BG204" s="109">
        <f t="shared" si="41"/>
        <v>0</v>
      </c>
      <c r="BH204" s="109">
        <f t="shared" si="42"/>
        <v>0</v>
      </c>
      <c r="BI204" s="109">
        <f t="shared" si="43"/>
        <v>0</v>
      </c>
      <c r="BJ204" s="17" t="s">
        <v>86</v>
      </c>
      <c r="BK204" s="175">
        <f t="shared" si="44"/>
        <v>0</v>
      </c>
      <c r="BL204" s="17" t="s">
        <v>92</v>
      </c>
      <c r="BM204" s="17" t="s">
        <v>980</v>
      </c>
    </row>
    <row r="205" spans="2:65" s="1" customFormat="1" ht="22.5" customHeight="1">
      <c r="B205" s="34"/>
      <c r="C205" s="167" t="s">
        <v>468</v>
      </c>
      <c r="D205" s="167" t="s">
        <v>161</v>
      </c>
      <c r="E205" s="168" t="s">
        <v>981</v>
      </c>
      <c r="F205" s="247" t="s">
        <v>890</v>
      </c>
      <c r="G205" s="247"/>
      <c r="H205" s="247"/>
      <c r="I205" s="247"/>
      <c r="J205" s="169" t="s">
        <v>785</v>
      </c>
      <c r="K205" s="170">
        <v>24</v>
      </c>
      <c r="L205" s="245">
        <v>0</v>
      </c>
      <c r="M205" s="248"/>
      <c r="N205" s="246">
        <f t="shared" si="35"/>
        <v>0</v>
      </c>
      <c r="O205" s="246"/>
      <c r="P205" s="246"/>
      <c r="Q205" s="246"/>
      <c r="R205" s="36"/>
      <c r="T205" s="172" t="s">
        <v>20</v>
      </c>
      <c r="U205" s="43" t="s">
        <v>44</v>
      </c>
      <c r="V205" s="35"/>
      <c r="W205" s="173">
        <f t="shared" si="36"/>
        <v>0</v>
      </c>
      <c r="X205" s="173">
        <v>0</v>
      </c>
      <c r="Y205" s="173">
        <f t="shared" si="37"/>
        <v>0</v>
      </c>
      <c r="Z205" s="173">
        <v>0</v>
      </c>
      <c r="AA205" s="174">
        <f t="shared" si="38"/>
        <v>0</v>
      </c>
      <c r="AR205" s="17" t="s">
        <v>92</v>
      </c>
      <c r="AT205" s="17" t="s">
        <v>161</v>
      </c>
      <c r="AU205" s="17" t="s">
        <v>86</v>
      </c>
      <c r="AY205" s="17" t="s">
        <v>160</v>
      </c>
      <c r="BE205" s="109">
        <f t="shared" si="39"/>
        <v>0</v>
      </c>
      <c r="BF205" s="109">
        <f t="shared" si="40"/>
        <v>0</v>
      </c>
      <c r="BG205" s="109">
        <f t="shared" si="41"/>
        <v>0</v>
      </c>
      <c r="BH205" s="109">
        <f t="shared" si="42"/>
        <v>0</v>
      </c>
      <c r="BI205" s="109">
        <f t="shared" si="43"/>
        <v>0</v>
      </c>
      <c r="BJ205" s="17" t="s">
        <v>86</v>
      </c>
      <c r="BK205" s="175">
        <f t="shared" si="44"/>
        <v>0</v>
      </c>
      <c r="BL205" s="17" t="s">
        <v>92</v>
      </c>
      <c r="BM205" s="17" t="s">
        <v>982</v>
      </c>
    </row>
    <row r="206" spans="2:65" s="1" customFormat="1" ht="22.5" customHeight="1">
      <c r="B206" s="34"/>
      <c r="C206" s="167" t="s">
        <v>472</v>
      </c>
      <c r="D206" s="167" t="s">
        <v>161</v>
      </c>
      <c r="E206" s="168" t="s">
        <v>983</v>
      </c>
      <c r="F206" s="247" t="s">
        <v>893</v>
      </c>
      <c r="G206" s="247"/>
      <c r="H206" s="247"/>
      <c r="I206" s="247"/>
      <c r="J206" s="169" t="s">
        <v>785</v>
      </c>
      <c r="K206" s="170">
        <v>1</v>
      </c>
      <c r="L206" s="245">
        <v>0</v>
      </c>
      <c r="M206" s="248"/>
      <c r="N206" s="246">
        <f t="shared" si="35"/>
        <v>0</v>
      </c>
      <c r="O206" s="246"/>
      <c r="P206" s="246"/>
      <c r="Q206" s="246"/>
      <c r="R206" s="36"/>
      <c r="T206" s="172" t="s">
        <v>20</v>
      </c>
      <c r="U206" s="43" t="s">
        <v>44</v>
      </c>
      <c r="V206" s="35"/>
      <c r="W206" s="173">
        <f t="shared" si="36"/>
        <v>0</v>
      </c>
      <c r="X206" s="173">
        <v>0</v>
      </c>
      <c r="Y206" s="173">
        <f t="shared" si="37"/>
        <v>0</v>
      </c>
      <c r="Z206" s="173">
        <v>0</v>
      </c>
      <c r="AA206" s="174">
        <f t="shared" si="38"/>
        <v>0</v>
      </c>
      <c r="AR206" s="17" t="s">
        <v>92</v>
      </c>
      <c r="AT206" s="17" t="s">
        <v>161</v>
      </c>
      <c r="AU206" s="17" t="s">
        <v>86</v>
      </c>
      <c r="AY206" s="17" t="s">
        <v>160</v>
      </c>
      <c r="BE206" s="109">
        <f t="shared" si="39"/>
        <v>0</v>
      </c>
      <c r="BF206" s="109">
        <f t="shared" si="40"/>
        <v>0</v>
      </c>
      <c r="BG206" s="109">
        <f t="shared" si="41"/>
        <v>0</v>
      </c>
      <c r="BH206" s="109">
        <f t="shared" si="42"/>
        <v>0</v>
      </c>
      <c r="BI206" s="109">
        <f t="shared" si="43"/>
        <v>0</v>
      </c>
      <c r="BJ206" s="17" t="s">
        <v>86</v>
      </c>
      <c r="BK206" s="175">
        <f t="shared" si="44"/>
        <v>0</v>
      </c>
      <c r="BL206" s="17" t="s">
        <v>92</v>
      </c>
      <c r="BM206" s="17" t="s">
        <v>984</v>
      </c>
    </row>
    <row r="207" spans="2:65" s="1" customFormat="1" ht="22.5" customHeight="1">
      <c r="B207" s="34"/>
      <c r="C207" s="167" t="s">
        <v>476</v>
      </c>
      <c r="D207" s="167" t="s">
        <v>161</v>
      </c>
      <c r="E207" s="168" t="s">
        <v>985</v>
      </c>
      <c r="F207" s="247" t="s">
        <v>896</v>
      </c>
      <c r="G207" s="247"/>
      <c r="H207" s="247"/>
      <c r="I207" s="247"/>
      <c r="J207" s="169" t="s">
        <v>785</v>
      </c>
      <c r="K207" s="170">
        <v>6</v>
      </c>
      <c r="L207" s="245">
        <v>0</v>
      </c>
      <c r="M207" s="248"/>
      <c r="N207" s="246">
        <f t="shared" si="35"/>
        <v>0</v>
      </c>
      <c r="O207" s="246"/>
      <c r="P207" s="246"/>
      <c r="Q207" s="246"/>
      <c r="R207" s="36"/>
      <c r="T207" s="172" t="s">
        <v>20</v>
      </c>
      <c r="U207" s="43" t="s">
        <v>44</v>
      </c>
      <c r="V207" s="35"/>
      <c r="W207" s="173">
        <f t="shared" si="36"/>
        <v>0</v>
      </c>
      <c r="X207" s="173">
        <v>0</v>
      </c>
      <c r="Y207" s="173">
        <f t="shared" si="37"/>
        <v>0</v>
      </c>
      <c r="Z207" s="173">
        <v>0</v>
      </c>
      <c r="AA207" s="174">
        <f t="shared" si="38"/>
        <v>0</v>
      </c>
      <c r="AR207" s="17" t="s">
        <v>92</v>
      </c>
      <c r="AT207" s="17" t="s">
        <v>161</v>
      </c>
      <c r="AU207" s="17" t="s">
        <v>86</v>
      </c>
      <c r="AY207" s="17" t="s">
        <v>160</v>
      </c>
      <c r="BE207" s="109">
        <f t="shared" si="39"/>
        <v>0</v>
      </c>
      <c r="BF207" s="109">
        <f t="shared" si="40"/>
        <v>0</v>
      </c>
      <c r="BG207" s="109">
        <f t="shared" si="41"/>
        <v>0</v>
      </c>
      <c r="BH207" s="109">
        <f t="shared" si="42"/>
        <v>0</v>
      </c>
      <c r="BI207" s="109">
        <f t="shared" si="43"/>
        <v>0</v>
      </c>
      <c r="BJ207" s="17" t="s">
        <v>86</v>
      </c>
      <c r="BK207" s="175">
        <f t="shared" si="44"/>
        <v>0</v>
      </c>
      <c r="BL207" s="17" t="s">
        <v>92</v>
      </c>
      <c r="BM207" s="17" t="s">
        <v>986</v>
      </c>
    </row>
    <row r="208" spans="2:65" s="1" customFormat="1" ht="22.5" customHeight="1">
      <c r="B208" s="34"/>
      <c r="C208" s="167" t="s">
        <v>480</v>
      </c>
      <c r="D208" s="167" t="s">
        <v>161</v>
      </c>
      <c r="E208" s="168" t="s">
        <v>987</v>
      </c>
      <c r="F208" s="247" t="s">
        <v>899</v>
      </c>
      <c r="G208" s="247"/>
      <c r="H208" s="247"/>
      <c r="I208" s="247"/>
      <c r="J208" s="169" t="s">
        <v>785</v>
      </c>
      <c r="K208" s="170">
        <v>3</v>
      </c>
      <c r="L208" s="245">
        <v>0</v>
      </c>
      <c r="M208" s="248"/>
      <c r="N208" s="246">
        <f t="shared" si="35"/>
        <v>0</v>
      </c>
      <c r="O208" s="246"/>
      <c r="P208" s="246"/>
      <c r="Q208" s="246"/>
      <c r="R208" s="36"/>
      <c r="T208" s="172" t="s">
        <v>20</v>
      </c>
      <c r="U208" s="43" t="s">
        <v>44</v>
      </c>
      <c r="V208" s="35"/>
      <c r="W208" s="173">
        <f t="shared" si="36"/>
        <v>0</v>
      </c>
      <c r="X208" s="173">
        <v>0</v>
      </c>
      <c r="Y208" s="173">
        <f t="shared" si="37"/>
        <v>0</v>
      </c>
      <c r="Z208" s="173">
        <v>0</v>
      </c>
      <c r="AA208" s="174">
        <f t="shared" si="38"/>
        <v>0</v>
      </c>
      <c r="AR208" s="17" t="s">
        <v>92</v>
      </c>
      <c r="AT208" s="17" t="s">
        <v>161</v>
      </c>
      <c r="AU208" s="17" t="s">
        <v>86</v>
      </c>
      <c r="AY208" s="17" t="s">
        <v>160</v>
      </c>
      <c r="BE208" s="109">
        <f t="shared" si="39"/>
        <v>0</v>
      </c>
      <c r="BF208" s="109">
        <f t="shared" si="40"/>
        <v>0</v>
      </c>
      <c r="BG208" s="109">
        <f t="shared" si="41"/>
        <v>0</v>
      </c>
      <c r="BH208" s="109">
        <f t="shared" si="42"/>
        <v>0</v>
      </c>
      <c r="BI208" s="109">
        <f t="shared" si="43"/>
        <v>0</v>
      </c>
      <c r="BJ208" s="17" t="s">
        <v>86</v>
      </c>
      <c r="BK208" s="175">
        <f t="shared" si="44"/>
        <v>0</v>
      </c>
      <c r="BL208" s="17" t="s">
        <v>92</v>
      </c>
      <c r="BM208" s="17" t="s">
        <v>988</v>
      </c>
    </row>
    <row r="209" spans="2:65" s="1" customFormat="1" ht="22.5" customHeight="1">
      <c r="B209" s="34"/>
      <c r="C209" s="167" t="s">
        <v>484</v>
      </c>
      <c r="D209" s="167" t="s">
        <v>161</v>
      </c>
      <c r="E209" s="168" t="s">
        <v>989</v>
      </c>
      <c r="F209" s="247" t="s">
        <v>902</v>
      </c>
      <c r="G209" s="247"/>
      <c r="H209" s="247"/>
      <c r="I209" s="247"/>
      <c r="J209" s="169" t="s">
        <v>785</v>
      </c>
      <c r="K209" s="170">
        <v>1</v>
      </c>
      <c r="L209" s="245">
        <v>0</v>
      </c>
      <c r="M209" s="248"/>
      <c r="N209" s="246">
        <f t="shared" si="35"/>
        <v>0</v>
      </c>
      <c r="O209" s="246"/>
      <c r="P209" s="246"/>
      <c r="Q209" s="246"/>
      <c r="R209" s="36"/>
      <c r="T209" s="172" t="s">
        <v>20</v>
      </c>
      <c r="U209" s="43" t="s">
        <v>44</v>
      </c>
      <c r="V209" s="35"/>
      <c r="W209" s="173">
        <f t="shared" si="36"/>
        <v>0</v>
      </c>
      <c r="X209" s="173">
        <v>0</v>
      </c>
      <c r="Y209" s="173">
        <f t="shared" si="37"/>
        <v>0</v>
      </c>
      <c r="Z209" s="173">
        <v>0</v>
      </c>
      <c r="AA209" s="174">
        <f t="shared" si="38"/>
        <v>0</v>
      </c>
      <c r="AR209" s="17" t="s">
        <v>92</v>
      </c>
      <c r="AT209" s="17" t="s">
        <v>161</v>
      </c>
      <c r="AU209" s="17" t="s">
        <v>86</v>
      </c>
      <c r="AY209" s="17" t="s">
        <v>160</v>
      </c>
      <c r="BE209" s="109">
        <f t="shared" si="39"/>
        <v>0</v>
      </c>
      <c r="BF209" s="109">
        <f t="shared" si="40"/>
        <v>0</v>
      </c>
      <c r="BG209" s="109">
        <f t="shared" si="41"/>
        <v>0</v>
      </c>
      <c r="BH209" s="109">
        <f t="shared" si="42"/>
        <v>0</v>
      </c>
      <c r="BI209" s="109">
        <f t="shared" si="43"/>
        <v>0</v>
      </c>
      <c r="BJ209" s="17" t="s">
        <v>86</v>
      </c>
      <c r="BK209" s="175">
        <f t="shared" si="44"/>
        <v>0</v>
      </c>
      <c r="BL209" s="17" t="s">
        <v>92</v>
      </c>
      <c r="BM209" s="17" t="s">
        <v>990</v>
      </c>
    </row>
    <row r="210" spans="2:65" s="1" customFormat="1" ht="22.5" customHeight="1">
      <c r="B210" s="34"/>
      <c r="C210" s="167" t="s">
        <v>488</v>
      </c>
      <c r="D210" s="167" t="s">
        <v>161</v>
      </c>
      <c r="E210" s="168" t="s">
        <v>991</v>
      </c>
      <c r="F210" s="247" t="s">
        <v>905</v>
      </c>
      <c r="G210" s="247"/>
      <c r="H210" s="247"/>
      <c r="I210" s="247"/>
      <c r="J210" s="169" t="s">
        <v>785</v>
      </c>
      <c r="K210" s="170">
        <v>6</v>
      </c>
      <c r="L210" s="245">
        <v>0</v>
      </c>
      <c r="M210" s="248"/>
      <c r="N210" s="246">
        <f t="shared" si="35"/>
        <v>0</v>
      </c>
      <c r="O210" s="246"/>
      <c r="P210" s="246"/>
      <c r="Q210" s="246"/>
      <c r="R210" s="36"/>
      <c r="T210" s="172" t="s">
        <v>20</v>
      </c>
      <c r="U210" s="43" t="s">
        <v>44</v>
      </c>
      <c r="V210" s="35"/>
      <c r="W210" s="173">
        <f t="shared" si="36"/>
        <v>0</v>
      </c>
      <c r="X210" s="173">
        <v>0</v>
      </c>
      <c r="Y210" s="173">
        <f t="shared" si="37"/>
        <v>0</v>
      </c>
      <c r="Z210" s="173">
        <v>0</v>
      </c>
      <c r="AA210" s="174">
        <f t="shared" si="38"/>
        <v>0</v>
      </c>
      <c r="AR210" s="17" t="s">
        <v>92</v>
      </c>
      <c r="AT210" s="17" t="s">
        <v>161</v>
      </c>
      <c r="AU210" s="17" t="s">
        <v>86</v>
      </c>
      <c r="AY210" s="17" t="s">
        <v>160</v>
      </c>
      <c r="BE210" s="109">
        <f t="shared" si="39"/>
        <v>0</v>
      </c>
      <c r="BF210" s="109">
        <f t="shared" si="40"/>
        <v>0</v>
      </c>
      <c r="BG210" s="109">
        <f t="shared" si="41"/>
        <v>0</v>
      </c>
      <c r="BH210" s="109">
        <f t="shared" si="42"/>
        <v>0</v>
      </c>
      <c r="BI210" s="109">
        <f t="shared" si="43"/>
        <v>0</v>
      </c>
      <c r="BJ210" s="17" t="s">
        <v>86</v>
      </c>
      <c r="BK210" s="175">
        <f t="shared" si="44"/>
        <v>0</v>
      </c>
      <c r="BL210" s="17" t="s">
        <v>92</v>
      </c>
      <c r="BM210" s="17" t="s">
        <v>992</v>
      </c>
    </row>
    <row r="211" spans="2:65" s="1" customFormat="1" ht="22.5" customHeight="1">
      <c r="B211" s="34"/>
      <c r="C211" s="167" t="s">
        <v>492</v>
      </c>
      <c r="D211" s="167" t="s">
        <v>161</v>
      </c>
      <c r="E211" s="168" t="s">
        <v>993</v>
      </c>
      <c r="F211" s="247" t="s">
        <v>908</v>
      </c>
      <c r="G211" s="247"/>
      <c r="H211" s="247"/>
      <c r="I211" s="247"/>
      <c r="J211" s="169" t="s">
        <v>785</v>
      </c>
      <c r="K211" s="170">
        <v>148</v>
      </c>
      <c r="L211" s="245">
        <v>0</v>
      </c>
      <c r="M211" s="248"/>
      <c r="N211" s="246">
        <f t="shared" si="35"/>
        <v>0</v>
      </c>
      <c r="O211" s="246"/>
      <c r="P211" s="246"/>
      <c r="Q211" s="246"/>
      <c r="R211" s="36"/>
      <c r="T211" s="172" t="s">
        <v>20</v>
      </c>
      <c r="U211" s="43" t="s">
        <v>44</v>
      </c>
      <c r="V211" s="35"/>
      <c r="W211" s="173">
        <f t="shared" si="36"/>
        <v>0</v>
      </c>
      <c r="X211" s="173">
        <v>0</v>
      </c>
      <c r="Y211" s="173">
        <f t="shared" si="37"/>
        <v>0</v>
      </c>
      <c r="Z211" s="173">
        <v>0</v>
      </c>
      <c r="AA211" s="174">
        <f t="shared" si="38"/>
        <v>0</v>
      </c>
      <c r="AR211" s="17" t="s">
        <v>92</v>
      </c>
      <c r="AT211" s="17" t="s">
        <v>161</v>
      </c>
      <c r="AU211" s="17" t="s">
        <v>86</v>
      </c>
      <c r="AY211" s="17" t="s">
        <v>160</v>
      </c>
      <c r="BE211" s="109">
        <f t="shared" si="39"/>
        <v>0</v>
      </c>
      <c r="BF211" s="109">
        <f t="shared" si="40"/>
        <v>0</v>
      </c>
      <c r="BG211" s="109">
        <f t="shared" si="41"/>
        <v>0</v>
      </c>
      <c r="BH211" s="109">
        <f t="shared" si="42"/>
        <v>0</v>
      </c>
      <c r="BI211" s="109">
        <f t="shared" si="43"/>
        <v>0</v>
      </c>
      <c r="BJ211" s="17" t="s">
        <v>86</v>
      </c>
      <c r="BK211" s="175">
        <f t="shared" si="44"/>
        <v>0</v>
      </c>
      <c r="BL211" s="17" t="s">
        <v>92</v>
      </c>
      <c r="BM211" s="17" t="s">
        <v>994</v>
      </c>
    </row>
    <row r="212" spans="2:65" s="1" customFormat="1" ht="22.5" customHeight="1">
      <c r="B212" s="34"/>
      <c r="C212" s="167" t="s">
        <v>496</v>
      </c>
      <c r="D212" s="167" t="s">
        <v>161</v>
      </c>
      <c r="E212" s="168" t="s">
        <v>995</v>
      </c>
      <c r="F212" s="247" t="s">
        <v>911</v>
      </c>
      <c r="G212" s="247"/>
      <c r="H212" s="247"/>
      <c r="I212" s="247"/>
      <c r="J212" s="169" t="s">
        <v>785</v>
      </c>
      <c r="K212" s="170">
        <v>19</v>
      </c>
      <c r="L212" s="245">
        <v>0</v>
      </c>
      <c r="M212" s="248"/>
      <c r="N212" s="246">
        <f t="shared" si="35"/>
        <v>0</v>
      </c>
      <c r="O212" s="246"/>
      <c r="P212" s="246"/>
      <c r="Q212" s="246"/>
      <c r="R212" s="36"/>
      <c r="T212" s="172" t="s">
        <v>20</v>
      </c>
      <c r="U212" s="43" t="s">
        <v>44</v>
      </c>
      <c r="V212" s="35"/>
      <c r="W212" s="173">
        <f t="shared" si="36"/>
        <v>0</v>
      </c>
      <c r="X212" s="173">
        <v>0</v>
      </c>
      <c r="Y212" s="173">
        <f t="shared" si="37"/>
        <v>0</v>
      </c>
      <c r="Z212" s="173">
        <v>0</v>
      </c>
      <c r="AA212" s="174">
        <f t="shared" si="38"/>
        <v>0</v>
      </c>
      <c r="AR212" s="17" t="s">
        <v>92</v>
      </c>
      <c r="AT212" s="17" t="s">
        <v>161</v>
      </c>
      <c r="AU212" s="17" t="s">
        <v>86</v>
      </c>
      <c r="AY212" s="17" t="s">
        <v>160</v>
      </c>
      <c r="BE212" s="109">
        <f t="shared" si="39"/>
        <v>0</v>
      </c>
      <c r="BF212" s="109">
        <f t="shared" si="40"/>
        <v>0</v>
      </c>
      <c r="BG212" s="109">
        <f t="shared" si="41"/>
        <v>0</v>
      </c>
      <c r="BH212" s="109">
        <f t="shared" si="42"/>
        <v>0</v>
      </c>
      <c r="BI212" s="109">
        <f t="shared" si="43"/>
        <v>0</v>
      </c>
      <c r="BJ212" s="17" t="s">
        <v>86</v>
      </c>
      <c r="BK212" s="175">
        <f t="shared" si="44"/>
        <v>0</v>
      </c>
      <c r="BL212" s="17" t="s">
        <v>92</v>
      </c>
      <c r="BM212" s="17" t="s">
        <v>996</v>
      </c>
    </row>
    <row r="213" spans="2:65" s="1" customFormat="1" ht="22.5" customHeight="1">
      <c r="B213" s="34"/>
      <c r="C213" s="167" t="s">
        <v>501</v>
      </c>
      <c r="D213" s="167" t="s">
        <v>161</v>
      </c>
      <c r="E213" s="168" t="s">
        <v>997</v>
      </c>
      <c r="F213" s="247" t="s">
        <v>914</v>
      </c>
      <c r="G213" s="247"/>
      <c r="H213" s="247"/>
      <c r="I213" s="247"/>
      <c r="J213" s="169" t="s">
        <v>785</v>
      </c>
      <c r="K213" s="170">
        <v>500</v>
      </c>
      <c r="L213" s="245">
        <v>0</v>
      </c>
      <c r="M213" s="248"/>
      <c r="N213" s="246">
        <f t="shared" ref="N213:N223" si="45">ROUND(L213*K213,3)</f>
        <v>0</v>
      </c>
      <c r="O213" s="246"/>
      <c r="P213" s="246"/>
      <c r="Q213" s="246"/>
      <c r="R213" s="36"/>
      <c r="T213" s="172" t="s">
        <v>20</v>
      </c>
      <c r="U213" s="43" t="s">
        <v>44</v>
      </c>
      <c r="V213" s="35"/>
      <c r="W213" s="173">
        <f t="shared" ref="W213:W223" si="46">V213*K213</f>
        <v>0</v>
      </c>
      <c r="X213" s="173">
        <v>0</v>
      </c>
      <c r="Y213" s="173">
        <f t="shared" ref="Y213:Y223" si="47">X213*K213</f>
        <v>0</v>
      </c>
      <c r="Z213" s="173">
        <v>0</v>
      </c>
      <c r="AA213" s="174">
        <f t="shared" ref="AA213:AA223" si="48">Z213*K213</f>
        <v>0</v>
      </c>
      <c r="AR213" s="17" t="s">
        <v>92</v>
      </c>
      <c r="AT213" s="17" t="s">
        <v>161</v>
      </c>
      <c r="AU213" s="17" t="s">
        <v>86</v>
      </c>
      <c r="AY213" s="17" t="s">
        <v>160</v>
      </c>
      <c r="BE213" s="109">
        <f t="shared" ref="BE213:BE223" si="49">IF(U213="základná",N213,0)</f>
        <v>0</v>
      </c>
      <c r="BF213" s="109">
        <f t="shared" ref="BF213:BF223" si="50">IF(U213="znížená",N213,0)</f>
        <v>0</v>
      </c>
      <c r="BG213" s="109">
        <f t="shared" ref="BG213:BG223" si="51">IF(U213="zákl. prenesená",N213,0)</f>
        <v>0</v>
      </c>
      <c r="BH213" s="109">
        <f t="shared" ref="BH213:BH223" si="52">IF(U213="zníž. prenesená",N213,0)</f>
        <v>0</v>
      </c>
      <c r="BI213" s="109">
        <f t="shared" ref="BI213:BI223" si="53">IF(U213="nulová",N213,0)</f>
        <v>0</v>
      </c>
      <c r="BJ213" s="17" t="s">
        <v>86</v>
      </c>
      <c r="BK213" s="175">
        <f t="shared" ref="BK213:BK223" si="54">ROUND(L213*K213,3)</f>
        <v>0</v>
      </c>
      <c r="BL213" s="17" t="s">
        <v>92</v>
      </c>
      <c r="BM213" s="17" t="s">
        <v>998</v>
      </c>
    </row>
    <row r="214" spans="2:65" s="1" customFormat="1" ht="22.5" customHeight="1">
      <c r="B214" s="34"/>
      <c r="C214" s="167" t="s">
        <v>506</v>
      </c>
      <c r="D214" s="167" t="s">
        <v>161</v>
      </c>
      <c r="E214" s="168" t="s">
        <v>999</v>
      </c>
      <c r="F214" s="247" t="s">
        <v>917</v>
      </c>
      <c r="G214" s="247"/>
      <c r="H214" s="247"/>
      <c r="I214" s="247"/>
      <c r="J214" s="169" t="s">
        <v>785</v>
      </c>
      <c r="K214" s="170">
        <v>12</v>
      </c>
      <c r="L214" s="245">
        <v>0</v>
      </c>
      <c r="M214" s="248"/>
      <c r="N214" s="246">
        <f t="shared" si="45"/>
        <v>0</v>
      </c>
      <c r="O214" s="246"/>
      <c r="P214" s="246"/>
      <c r="Q214" s="246"/>
      <c r="R214" s="36"/>
      <c r="T214" s="172" t="s">
        <v>20</v>
      </c>
      <c r="U214" s="43" t="s">
        <v>44</v>
      </c>
      <c r="V214" s="35"/>
      <c r="W214" s="173">
        <f t="shared" si="46"/>
        <v>0</v>
      </c>
      <c r="X214" s="173">
        <v>0</v>
      </c>
      <c r="Y214" s="173">
        <f t="shared" si="47"/>
        <v>0</v>
      </c>
      <c r="Z214" s="173">
        <v>0</v>
      </c>
      <c r="AA214" s="174">
        <f t="shared" si="48"/>
        <v>0</v>
      </c>
      <c r="AR214" s="17" t="s">
        <v>92</v>
      </c>
      <c r="AT214" s="17" t="s">
        <v>161</v>
      </c>
      <c r="AU214" s="17" t="s">
        <v>86</v>
      </c>
      <c r="AY214" s="17" t="s">
        <v>160</v>
      </c>
      <c r="BE214" s="109">
        <f t="shared" si="49"/>
        <v>0</v>
      </c>
      <c r="BF214" s="109">
        <f t="shared" si="50"/>
        <v>0</v>
      </c>
      <c r="BG214" s="109">
        <f t="shared" si="51"/>
        <v>0</v>
      </c>
      <c r="BH214" s="109">
        <f t="shared" si="52"/>
        <v>0</v>
      </c>
      <c r="BI214" s="109">
        <f t="shared" si="53"/>
        <v>0</v>
      </c>
      <c r="BJ214" s="17" t="s">
        <v>86</v>
      </c>
      <c r="BK214" s="175">
        <f t="shared" si="54"/>
        <v>0</v>
      </c>
      <c r="BL214" s="17" t="s">
        <v>92</v>
      </c>
      <c r="BM214" s="17" t="s">
        <v>1000</v>
      </c>
    </row>
    <row r="215" spans="2:65" s="1" customFormat="1" ht="22.5" customHeight="1">
      <c r="B215" s="34"/>
      <c r="C215" s="167" t="s">
        <v>511</v>
      </c>
      <c r="D215" s="167" t="s">
        <v>161</v>
      </c>
      <c r="E215" s="168" t="s">
        <v>1001</v>
      </c>
      <c r="F215" s="247" t="s">
        <v>920</v>
      </c>
      <c r="G215" s="247"/>
      <c r="H215" s="247"/>
      <c r="I215" s="247"/>
      <c r="J215" s="169" t="s">
        <v>785</v>
      </c>
      <c r="K215" s="170">
        <v>120</v>
      </c>
      <c r="L215" s="245">
        <v>0</v>
      </c>
      <c r="M215" s="248"/>
      <c r="N215" s="246">
        <f t="shared" si="45"/>
        <v>0</v>
      </c>
      <c r="O215" s="246"/>
      <c r="P215" s="246"/>
      <c r="Q215" s="246"/>
      <c r="R215" s="36"/>
      <c r="T215" s="172" t="s">
        <v>20</v>
      </c>
      <c r="U215" s="43" t="s">
        <v>44</v>
      </c>
      <c r="V215" s="35"/>
      <c r="W215" s="173">
        <f t="shared" si="46"/>
        <v>0</v>
      </c>
      <c r="X215" s="173">
        <v>0</v>
      </c>
      <c r="Y215" s="173">
        <f t="shared" si="47"/>
        <v>0</v>
      </c>
      <c r="Z215" s="173">
        <v>0</v>
      </c>
      <c r="AA215" s="174">
        <f t="shared" si="48"/>
        <v>0</v>
      </c>
      <c r="AR215" s="17" t="s">
        <v>92</v>
      </c>
      <c r="AT215" s="17" t="s">
        <v>161</v>
      </c>
      <c r="AU215" s="17" t="s">
        <v>86</v>
      </c>
      <c r="AY215" s="17" t="s">
        <v>160</v>
      </c>
      <c r="BE215" s="109">
        <f t="shared" si="49"/>
        <v>0</v>
      </c>
      <c r="BF215" s="109">
        <f t="shared" si="50"/>
        <v>0</v>
      </c>
      <c r="BG215" s="109">
        <f t="shared" si="51"/>
        <v>0</v>
      </c>
      <c r="BH215" s="109">
        <f t="shared" si="52"/>
        <v>0</v>
      </c>
      <c r="BI215" s="109">
        <f t="shared" si="53"/>
        <v>0</v>
      </c>
      <c r="BJ215" s="17" t="s">
        <v>86</v>
      </c>
      <c r="BK215" s="175">
        <f t="shared" si="54"/>
        <v>0</v>
      </c>
      <c r="BL215" s="17" t="s">
        <v>92</v>
      </c>
      <c r="BM215" s="17" t="s">
        <v>1002</v>
      </c>
    </row>
    <row r="216" spans="2:65" s="1" customFormat="1" ht="22.5" customHeight="1">
      <c r="B216" s="34"/>
      <c r="C216" s="167" t="s">
        <v>515</v>
      </c>
      <c r="D216" s="167" t="s">
        <v>161</v>
      </c>
      <c r="E216" s="168" t="s">
        <v>1003</v>
      </c>
      <c r="F216" s="247" t="s">
        <v>923</v>
      </c>
      <c r="G216" s="247"/>
      <c r="H216" s="247"/>
      <c r="I216" s="247"/>
      <c r="J216" s="169" t="s">
        <v>785</v>
      </c>
      <c r="K216" s="170">
        <v>480</v>
      </c>
      <c r="L216" s="245">
        <v>0</v>
      </c>
      <c r="M216" s="248"/>
      <c r="N216" s="246">
        <f t="shared" si="45"/>
        <v>0</v>
      </c>
      <c r="O216" s="246"/>
      <c r="P216" s="246"/>
      <c r="Q216" s="246"/>
      <c r="R216" s="36"/>
      <c r="T216" s="172" t="s">
        <v>20</v>
      </c>
      <c r="U216" s="43" t="s">
        <v>44</v>
      </c>
      <c r="V216" s="35"/>
      <c r="W216" s="173">
        <f t="shared" si="46"/>
        <v>0</v>
      </c>
      <c r="X216" s="173">
        <v>0</v>
      </c>
      <c r="Y216" s="173">
        <f t="shared" si="47"/>
        <v>0</v>
      </c>
      <c r="Z216" s="173">
        <v>0</v>
      </c>
      <c r="AA216" s="174">
        <f t="shared" si="48"/>
        <v>0</v>
      </c>
      <c r="AR216" s="17" t="s">
        <v>92</v>
      </c>
      <c r="AT216" s="17" t="s">
        <v>161</v>
      </c>
      <c r="AU216" s="17" t="s">
        <v>86</v>
      </c>
      <c r="AY216" s="17" t="s">
        <v>160</v>
      </c>
      <c r="BE216" s="109">
        <f t="shared" si="49"/>
        <v>0</v>
      </c>
      <c r="BF216" s="109">
        <f t="shared" si="50"/>
        <v>0</v>
      </c>
      <c r="BG216" s="109">
        <f t="shared" si="51"/>
        <v>0</v>
      </c>
      <c r="BH216" s="109">
        <f t="shared" si="52"/>
        <v>0</v>
      </c>
      <c r="BI216" s="109">
        <f t="shared" si="53"/>
        <v>0</v>
      </c>
      <c r="BJ216" s="17" t="s">
        <v>86</v>
      </c>
      <c r="BK216" s="175">
        <f t="shared" si="54"/>
        <v>0</v>
      </c>
      <c r="BL216" s="17" t="s">
        <v>92</v>
      </c>
      <c r="BM216" s="17" t="s">
        <v>1004</v>
      </c>
    </row>
    <row r="217" spans="2:65" s="1" customFormat="1" ht="22.5" customHeight="1">
      <c r="B217" s="34"/>
      <c r="C217" s="167" t="s">
        <v>519</v>
      </c>
      <c r="D217" s="167" t="s">
        <v>161</v>
      </c>
      <c r="E217" s="168" t="s">
        <v>1005</v>
      </c>
      <c r="F217" s="247" t="s">
        <v>926</v>
      </c>
      <c r="G217" s="247"/>
      <c r="H217" s="247"/>
      <c r="I217" s="247"/>
      <c r="J217" s="169" t="s">
        <v>785</v>
      </c>
      <c r="K217" s="170">
        <v>6</v>
      </c>
      <c r="L217" s="245">
        <v>0</v>
      </c>
      <c r="M217" s="248"/>
      <c r="N217" s="246">
        <f t="shared" si="45"/>
        <v>0</v>
      </c>
      <c r="O217" s="246"/>
      <c r="P217" s="246"/>
      <c r="Q217" s="246"/>
      <c r="R217" s="36"/>
      <c r="T217" s="172" t="s">
        <v>20</v>
      </c>
      <c r="U217" s="43" t="s">
        <v>44</v>
      </c>
      <c r="V217" s="35"/>
      <c r="W217" s="173">
        <f t="shared" si="46"/>
        <v>0</v>
      </c>
      <c r="X217" s="173">
        <v>0</v>
      </c>
      <c r="Y217" s="173">
        <f t="shared" si="47"/>
        <v>0</v>
      </c>
      <c r="Z217" s="173">
        <v>0</v>
      </c>
      <c r="AA217" s="174">
        <f t="shared" si="48"/>
        <v>0</v>
      </c>
      <c r="AR217" s="17" t="s">
        <v>92</v>
      </c>
      <c r="AT217" s="17" t="s">
        <v>161</v>
      </c>
      <c r="AU217" s="17" t="s">
        <v>86</v>
      </c>
      <c r="AY217" s="17" t="s">
        <v>160</v>
      </c>
      <c r="BE217" s="109">
        <f t="shared" si="49"/>
        <v>0</v>
      </c>
      <c r="BF217" s="109">
        <f t="shared" si="50"/>
        <v>0</v>
      </c>
      <c r="BG217" s="109">
        <f t="shared" si="51"/>
        <v>0</v>
      </c>
      <c r="BH217" s="109">
        <f t="shared" si="52"/>
        <v>0</v>
      </c>
      <c r="BI217" s="109">
        <f t="shared" si="53"/>
        <v>0</v>
      </c>
      <c r="BJ217" s="17" t="s">
        <v>86</v>
      </c>
      <c r="BK217" s="175">
        <f t="shared" si="54"/>
        <v>0</v>
      </c>
      <c r="BL217" s="17" t="s">
        <v>92</v>
      </c>
      <c r="BM217" s="17" t="s">
        <v>1006</v>
      </c>
    </row>
    <row r="218" spans="2:65" s="1" customFormat="1" ht="22.5" customHeight="1">
      <c r="B218" s="34"/>
      <c r="C218" s="167" t="s">
        <v>523</v>
      </c>
      <c r="D218" s="167" t="s">
        <v>161</v>
      </c>
      <c r="E218" s="168" t="s">
        <v>1007</v>
      </c>
      <c r="F218" s="247" t="s">
        <v>929</v>
      </c>
      <c r="G218" s="247"/>
      <c r="H218" s="247"/>
      <c r="I218" s="247"/>
      <c r="J218" s="169" t="s">
        <v>785</v>
      </c>
      <c r="K218" s="170">
        <v>16</v>
      </c>
      <c r="L218" s="245">
        <v>0</v>
      </c>
      <c r="M218" s="248"/>
      <c r="N218" s="246">
        <f t="shared" si="45"/>
        <v>0</v>
      </c>
      <c r="O218" s="246"/>
      <c r="P218" s="246"/>
      <c r="Q218" s="246"/>
      <c r="R218" s="36"/>
      <c r="T218" s="172" t="s">
        <v>20</v>
      </c>
      <c r="U218" s="43" t="s">
        <v>44</v>
      </c>
      <c r="V218" s="35"/>
      <c r="W218" s="173">
        <f t="shared" si="46"/>
        <v>0</v>
      </c>
      <c r="X218" s="173">
        <v>0</v>
      </c>
      <c r="Y218" s="173">
        <f t="shared" si="47"/>
        <v>0</v>
      </c>
      <c r="Z218" s="173">
        <v>0</v>
      </c>
      <c r="AA218" s="174">
        <f t="shared" si="48"/>
        <v>0</v>
      </c>
      <c r="AR218" s="17" t="s">
        <v>92</v>
      </c>
      <c r="AT218" s="17" t="s">
        <v>161</v>
      </c>
      <c r="AU218" s="17" t="s">
        <v>86</v>
      </c>
      <c r="AY218" s="17" t="s">
        <v>160</v>
      </c>
      <c r="BE218" s="109">
        <f t="shared" si="49"/>
        <v>0</v>
      </c>
      <c r="BF218" s="109">
        <f t="shared" si="50"/>
        <v>0</v>
      </c>
      <c r="BG218" s="109">
        <f t="shared" si="51"/>
        <v>0</v>
      </c>
      <c r="BH218" s="109">
        <f t="shared" si="52"/>
        <v>0</v>
      </c>
      <c r="BI218" s="109">
        <f t="shared" si="53"/>
        <v>0</v>
      </c>
      <c r="BJ218" s="17" t="s">
        <v>86</v>
      </c>
      <c r="BK218" s="175">
        <f t="shared" si="54"/>
        <v>0</v>
      </c>
      <c r="BL218" s="17" t="s">
        <v>92</v>
      </c>
      <c r="BM218" s="17" t="s">
        <v>1008</v>
      </c>
    </row>
    <row r="219" spans="2:65" s="1" customFormat="1" ht="22.5" customHeight="1">
      <c r="B219" s="34"/>
      <c r="C219" s="167" t="s">
        <v>527</v>
      </c>
      <c r="D219" s="167" t="s">
        <v>161</v>
      </c>
      <c r="E219" s="168" t="s">
        <v>1009</v>
      </c>
      <c r="F219" s="247" t="s">
        <v>932</v>
      </c>
      <c r="G219" s="247"/>
      <c r="H219" s="247"/>
      <c r="I219" s="247"/>
      <c r="J219" s="169" t="s">
        <v>785</v>
      </c>
      <c r="K219" s="170">
        <v>16</v>
      </c>
      <c r="L219" s="245">
        <v>0</v>
      </c>
      <c r="M219" s="248"/>
      <c r="N219" s="246">
        <f t="shared" si="45"/>
        <v>0</v>
      </c>
      <c r="O219" s="246"/>
      <c r="P219" s="246"/>
      <c r="Q219" s="246"/>
      <c r="R219" s="36"/>
      <c r="T219" s="172" t="s">
        <v>20</v>
      </c>
      <c r="U219" s="43" t="s">
        <v>44</v>
      </c>
      <c r="V219" s="35"/>
      <c r="W219" s="173">
        <f t="shared" si="46"/>
        <v>0</v>
      </c>
      <c r="X219" s="173">
        <v>0</v>
      </c>
      <c r="Y219" s="173">
        <f t="shared" si="47"/>
        <v>0</v>
      </c>
      <c r="Z219" s="173">
        <v>0</v>
      </c>
      <c r="AA219" s="174">
        <f t="shared" si="48"/>
        <v>0</v>
      </c>
      <c r="AR219" s="17" t="s">
        <v>92</v>
      </c>
      <c r="AT219" s="17" t="s">
        <v>161</v>
      </c>
      <c r="AU219" s="17" t="s">
        <v>86</v>
      </c>
      <c r="AY219" s="17" t="s">
        <v>160</v>
      </c>
      <c r="BE219" s="109">
        <f t="shared" si="49"/>
        <v>0</v>
      </c>
      <c r="BF219" s="109">
        <f t="shared" si="50"/>
        <v>0</v>
      </c>
      <c r="BG219" s="109">
        <f t="shared" si="51"/>
        <v>0</v>
      </c>
      <c r="BH219" s="109">
        <f t="shared" si="52"/>
        <v>0</v>
      </c>
      <c r="BI219" s="109">
        <f t="shared" si="53"/>
        <v>0</v>
      </c>
      <c r="BJ219" s="17" t="s">
        <v>86</v>
      </c>
      <c r="BK219" s="175">
        <f t="shared" si="54"/>
        <v>0</v>
      </c>
      <c r="BL219" s="17" t="s">
        <v>92</v>
      </c>
      <c r="BM219" s="17" t="s">
        <v>1010</v>
      </c>
    </row>
    <row r="220" spans="2:65" s="1" customFormat="1" ht="22.5" customHeight="1">
      <c r="B220" s="34"/>
      <c r="C220" s="167" t="s">
        <v>531</v>
      </c>
      <c r="D220" s="167" t="s">
        <v>161</v>
      </c>
      <c r="E220" s="168" t="s">
        <v>1011</v>
      </c>
      <c r="F220" s="247" t="s">
        <v>935</v>
      </c>
      <c r="G220" s="247"/>
      <c r="H220" s="247"/>
      <c r="I220" s="247"/>
      <c r="J220" s="169" t="s">
        <v>785</v>
      </c>
      <c r="K220" s="170">
        <v>6</v>
      </c>
      <c r="L220" s="245">
        <v>0</v>
      </c>
      <c r="M220" s="248"/>
      <c r="N220" s="246">
        <f t="shared" si="45"/>
        <v>0</v>
      </c>
      <c r="O220" s="246"/>
      <c r="P220" s="246"/>
      <c r="Q220" s="246"/>
      <c r="R220" s="36"/>
      <c r="T220" s="172" t="s">
        <v>20</v>
      </c>
      <c r="U220" s="43" t="s">
        <v>44</v>
      </c>
      <c r="V220" s="35"/>
      <c r="W220" s="173">
        <f t="shared" si="46"/>
        <v>0</v>
      </c>
      <c r="X220" s="173">
        <v>0</v>
      </c>
      <c r="Y220" s="173">
        <f t="shared" si="47"/>
        <v>0</v>
      </c>
      <c r="Z220" s="173">
        <v>0</v>
      </c>
      <c r="AA220" s="174">
        <f t="shared" si="48"/>
        <v>0</v>
      </c>
      <c r="AR220" s="17" t="s">
        <v>92</v>
      </c>
      <c r="AT220" s="17" t="s">
        <v>161</v>
      </c>
      <c r="AU220" s="17" t="s">
        <v>86</v>
      </c>
      <c r="AY220" s="17" t="s">
        <v>160</v>
      </c>
      <c r="BE220" s="109">
        <f t="shared" si="49"/>
        <v>0</v>
      </c>
      <c r="BF220" s="109">
        <f t="shared" si="50"/>
        <v>0</v>
      </c>
      <c r="BG220" s="109">
        <f t="shared" si="51"/>
        <v>0</v>
      </c>
      <c r="BH220" s="109">
        <f t="shared" si="52"/>
        <v>0</v>
      </c>
      <c r="BI220" s="109">
        <f t="shared" si="53"/>
        <v>0</v>
      </c>
      <c r="BJ220" s="17" t="s">
        <v>86</v>
      </c>
      <c r="BK220" s="175">
        <f t="shared" si="54"/>
        <v>0</v>
      </c>
      <c r="BL220" s="17" t="s">
        <v>92</v>
      </c>
      <c r="BM220" s="17" t="s">
        <v>1012</v>
      </c>
    </row>
    <row r="221" spans="2:65" s="1" customFormat="1" ht="22.5" customHeight="1">
      <c r="B221" s="34"/>
      <c r="C221" s="167" t="s">
        <v>535</v>
      </c>
      <c r="D221" s="167" t="s">
        <v>161</v>
      </c>
      <c r="E221" s="168" t="s">
        <v>1013</v>
      </c>
      <c r="F221" s="247" t="s">
        <v>938</v>
      </c>
      <c r="G221" s="247"/>
      <c r="H221" s="247"/>
      <c r="I221" s="247"/>
      <c r="J221" s="169" t="s">
        <v>785</v>
      </c>
      <c r="K221" s="170">
        <v>1</v>
      </c>
      <c r="L221" s="245">
        <v>0</v>
      </c>
      <c r="M221" s="248"/>
      <c r="N221" s="246">
        <f t="shared" si="45"/>
        <v>0</v>
      </c>
      <c r="O221" s="246"/>
      <c r="P221" s="246"/>
      <c r="Q221" s="246"/>
      <c r="R221" s="36"/>
      <c r="T221" s="172" t="s">
        <v>20</v>
      </c>
      <c r="U221" s="43" t="s">
        <v>44</v>
      </c>
      <c r="V221" s="35"/>
      <c r="W221" s="173">
        <f t="shared" si="46"/>
        <v>0</v>
      </c>
      <c r="X221" s="173">
        <v>0</v>
      </c>
      <c r="Y221" s="173">
        <f t="shared" si="47"/>
        <v>0</v>
      </c>
      <c r="Z221" s="173">
        <v>0</v>
      </c>
      <c r="AA221" s="174">
        <f t="shared" si="48"/>
        <v>0</v>
      </c>
      <c r="AR221" s="17" t="s">
        <v>92</v>
      </c>
      <c r="AT221" s="17" t="s">
        <v>161</v>
      </c>
      <c r="AU221" s="17" t="s">
        <v>86</v>
      </c>
      <c r="AY221" s="17" t="s">
        <v>160</v>
      </c>
      <c r="BE221" s="109">
        <f t="shared" si="49"/>
        <v>0</v>
      </c>
      <c r="BF221" s="109">
        <f t="shared" si="50"/>
        <v>0</v>
      </c>
      <c r="BG221" s="109">
        <f t="shared" si="51"/>
        <v>0</v>
      </c>
      <c r="BH221" s="109">
        <f t="shared" si="52"/>
        <v>0</v>
      </c>
      <c r="BI221" s="109">
        <f t="shared" si="53"/>
        <v>0</v>
      </c>
      <c r="BJ221" s="17" t="s">
        <v>86</v>
      </c>
      <c r="BK221" s="175">
        <f t="shared" si="54"/>
        <v>0</v>
      </c>
      <c r="BL221" s="17" t="s">
        <v>92</v>
      </c>
      <c r="BM221" s="17" t="s">
        <v>1014</v>
      </c>
    </row>
    <row r="222" spans="2:65" s="1" customFormat="1" ht="31.5" customHeight="1">
      <c r="B222" s="34"/>
      <c r="C222" s="167" t="s">
        <v>539</v>
      </c>
      <c r="D222" s="167" t="s">
        <v>161</v>
      </c>
      <c r="E222" s="168" t="s">
        <v>1015</v>
      </c>
      <c r="F222" s="247" t="s">
        <v>1016</v>
      </c>
      <c r="G222" s="247"/>
      <c r="H222" s="247"/>
      <c r="I222" s="247"/>
      <c r="J222" s="169" t="s">
        <v>164</v>
      </c>
      <c r="K222" s="170">
        <v>14</v>
      </c>
      <c r="L222" s="245">
        <v>0</v>
      </c>
      <c r="M222" s="248"/>
      <c r="N222" s="246">
        <f t="shared" si="45"/>
        <v>0</v>
      </c>
      <c r="O222" s="246"/>
      <c r="P222" s="246"/>
      <c r="Q222" s="246"/>
      <c r="R222" s="36"/>
      <c r="T222" s="172" t="s">
        <v>20</v>
      </c>
      <c r="U222" s="43" t="s">
        <v>44</v>
      </c>
      <c r="V222" s="35"/>
      <c r="W222" s="173">
        <f t="shared" si="46"/>
        <v>0</v>
      </c>
      <c r="X222" s="173">
        <v>0</v>
      </c>
      <c r="Y222" s="173">
        <f t="shared" si="47"/>
        <v>0</v>
      </c>
      <c r="Z222" s="173">
        <v>0</v>
      </c>
      <c r="AA222" s="174">
        <f t="shared" si="48"/>
        <v>0</v>
      </c>
      <c r="AR222" s="17" t="s">
        <v>413</v>
      </c>
      <c r="AT222" s="17" t="s">
        <v>161</v>
      </c>
      <c r="AU222" s="17" t="s">
        <v>86</v>
      </c>
      <c r="AY222" s="17" t="s">
        <v>160</v>
      </c>
      <c r="BE222" s="109">
        <f t="shared" si="49"/>
        <v>0</v>
      </c>
      <c r="BF222" s="109">
        <f t="shared" si="50"/>
        <v>0</v>
      </c>
      <c r="BG222" s="109">
        <f t="shared" si="51"/>
        <v>0</v>
      </c>
      <c r="BH222" s="109">
        <f t="shared" si="52"/>
        <v>0</v>
      </c>
      <c r="BI222" s="109">
        <f t="shared" si="53"/>
        <v>0</v>
      </c>
      <c r="BJ222" s="17" t="s">
        <v>86</v>
      </c>
      <c r="BK222" s="175">
        <f t="shared" si="54"/>
        <v>0</v>
      </c>
      <c r="BL222" s="17" t="s">
        <v>413</v>
      </c>
      <c r="BM222" s="17" t="s">
        <v>1017</v>
      </c>
    </row>
    <row r="223" spans="2:65" s="1" customFormat="1" ht="22.5" customHeight="1">
      <c r="B223" s="34"/>
      <c r="C223" s="167" t="s">
        <v>543</v>
      </c>
      <c r="D223" s="167" t="s">
        <v>161</v>
      </c>
      <c r="E223" s="168" t="s">
        <v>1018</v>
      </c>
      <c r="F223" s="247" t="s">
        <v>1019</v>
      </c>
      <c r="G223" s="247"/>
      <c r="H223" s="247"/>
      <c r="I223" s="247"/>
      <c r="J223" s="169" t="s">
        <v>785</v>
      </c>
      <c r="K223" s="170">
        <v>1</v>
      </c>
      <c r="L223" s="245">
        <v>0</v>
      </c>
      <c r="M223" s="248"/>
      <c r="N223" s="246">
        <f t="shared" si="45"/>
        <v>0</v>
      </c>
      <c r="O223" s="246"/>
      <c r="P223" s="246"/>
      <c r="Q223" s="246"/>
      <c r="R223" s="36"/>
      <c r="T223" s="172" t="s">
        <v>20</v>
      </c>
      <c r="U223" s="43" t="s">
        <v>44</v>
      </c>
      <c r="V223" s="35"/>
      <c r="W223" s="173">
        <f t="shared" si="46"/>
        <v>0</v>
      </c>
      <c r="X223" s="173">
        <v>0</v>
      </c>
      <c r="Y223" s="173">
        <f t="shared" si="47"/>
        <v>0</v>
      </c>
      <c r="Z223" s="173">
        <v>0</v>
      </c>
      <c r="AA223" s="174">
        <f t="shared" si="48"/>
        <v>0</v>
      </c>
      <c r="AR223" s="17" t="s">
        <v>92</v>
      </c>
      <c r="AT223" s="17" t="s">
        <v>161</v>
      </c>
      <c r="AU223" s="17" t="s">
        <v>86</v>
      </c>
      <c r="AY223" s="17" t="s">
        <v>160</v>
      </c>
      <c r="BE223" s="109">
        <f t="shared" si="49"/>
        <v>0</v>
      </c>
      <c r="BF223" s="109">
        <f t="shared" si="50"/>
        <v>0</v>
      </c>
      <c r="BG223" s="109">
        <f t="shared" si="51"/>
        <v>0</v>
      </c>
      <c r="BH223" s="109">
        <f t="shared" si="52"/>
        <v>0</v>
      </c>
      <c r="BI223" s="109">
        <f t="shared" si="53"/>
        <v>0</v>
      </c>
      <c r="BJ223" s="17" t="s">
        <v>86</v>
      </c>
      <c r="BK223" s="175">
        <f t="shared" si="54"/>
        <v>0</v>
      </c>
      <c r="BL223" s="17" t="s">
        <v>92</v>
      </c>
      <c r="BM223" s="17" t="s">
        <v>1020</v>
      </c>
    </row>
    <row r="224" spans="2:65" s="1" customFormat="1" ht="49.9" customHeight="1">
      <c r="B224" s="34"/>
      <c r="C224" s="35"/>
      <c r="D224" s="158" t="s">
        <v>631</v>
      </c>
      <c r="E224" s="35"/>
      <c r="F224" s="35"/>
      <c r="G224" s="35"/>
      <c r="H224" s="35"/>
      <c r="I224" s="35"/>
      <c r="J224" s="35"/>
      <c r="K224" s="35"/>
      <c r="L224" s="35"/>
      <c r="M224" s="35"/>
      <c r="N224" s="233">
        <f t="shared" ref="N224:N229" si="55">BK224</f>
        <v>0</v>
      </c>
      <c r="O224" s="234"/>
      <c r="P224" s="234"/>
      <c r="Q224" s="234"/>
      <c r="R224" s="36"/>
      <c r="T224" s="142"/>
      <c r="U224" s="35"/>
      <c r="V224" s="35"/>
      <c r="W224" s="35"/>
      <c r="X224" s="35"/>
      <c r="Y224" s="35"/>
      <c r="Z224" s="35"/>
      <c r="AA224" s="77"/>
      <c r="AT224" s="17" t="s">
        <v>76</v>
      </c>
      <c r="AU224" s="17" t="s">
        <v>77</v>
      </c>
      <c r="AY224" s="17" t="s">
        <v>632</v>
      </c>
      <c r="BK224" s="175">
        <f>SUM(BK225:BK229)</f>
        <v>0</v>
      </c>
    </row>
    <row r="225" spans="2:63" s="1" customFormat="1" ht="22.35" customHeight="1">
      <c r="B225" s="34"/>
      <c r="C225" s="180" t="s">
        <v>20</v>
      </c>
      <c r="D225" s="180" t="s">
        <v>161</v>
      </c>
      <c r="E225" s="181" t="s">
        <v>20</v>
      </c>
      <c r="F225" s="244" t="s">
        <v>20</v>
      </c>
      <c r="G225" s="244"/>
      <c r="H225" s="244"/>
      <c r="I225" s="244"/>
      <c r="J225" s="182" t="s">
        <v>20</v>
      </c>
      <c r="K225" s="171"/>
      <c r="L225" s="245"/>
      <c r="M225" s="246"/>
      <c r="N225" s="246">
        <f t="shared" si="55"/>
        <v>0</v>
      </c>
      <c r="O225" s="246"/>
      <c r="P225" s="246"/>
      <c r="Q225" s="246"/>
      <c r="R225" s="36"/>
      <c r="T225" s="172" t="s">
        <v>20</v>
      </c>
      <c r="U225" s="183" t="s">
        <v>44</v>
      </c>
      <c r="V225" s="35"/>
      <c r="W225" s="35"/>
      <c r="X225" s="35"/>
      <c r="Y225" s="35"/>
      <c r="Z225" s="35"/>
      <c r="AA225" s="77"/>
      <c r="AT225" s="17" t="s">
        <v>632</v>
      </c>
      <c r="AU225" s="17" t="s">
        <v>83</v>
      </c>
      <c r="AY225" s="17" t="s">
        <v>632</v>
      </c>
      <c r="BE225" s="109">
        <f>IF(U225="základná",N225,0)</f>
        <v>0</v>
      </c>
      <c r="BF225" s="109">
        <f>IF(U225="znížená",N225,0)</f>
        <v>0</v>
      </c>
      <c r="BG225" s="109">
        <f>IF(U225="zákl. prenesená",N225,0)</f>
        <v>0</v>
      </c>
      <c r="BH225" s="109">
        <f>IF(U225="zníž. prenesená",N225,0)</f>
        <v>0</v>
      </c>
      <c r="BI225" s="109">
        <f>IF(U225="nulová",N225,0)</f>
        <v>0</v>
      </c>
      <c r="BJ225" s="17" t="s">
        <v>86</v>
      </c>
      <c r="BK225" s="175">
        <f>L225*K225</f>
        <v>0</v>
      </c>
    </row>
    <row r="226" spans="2:63" s="1" customFormat="1" ht="22.35" customHeight="1">
      <c r="B226" s="34"/>
      <c r="C226" s="180" t="s">
        <v>20</v>
      </c>
      <c r="D226" s="180" t="s">
        <v>161</v>
      </c>
      <c r="E226" s="181" t="s">
        <v>20</v>
      </c>
      <c r="F226" s="244" t="s">
        <v>20</v>
      </c>
      <c r="G226" s="244"/>
      <c r="H226" s="244"/>
      <c r="I226" s="244"/>
      <c r="J226" s="182" t="s">
        <v>20</v>
      </c>
      <c r="K226" s="171"/>
      <c r="L226" s="245"/>
      <c r="M226" s="246"/>
      <c r="N226" s="246">
        <f t="shared" si="55"/>
        <v>0</v>
      </c>
      <c r="O226" s="246"/>
      <c r="P226" s="246"/>
      <c r="Q226" s="246"/>
      <c r="R226" s="36"/>
      <c r="T226" s="172" t="s">
        <v>20</v>
      </c>
      <c r="U226" s="183" t="s">
        <v>44</v>
      </c>
      <c r="V226" s="35"/>
      <c r="W226" s="35"/>
      <c r="X226" s="35"/>
      <c r="Y226" s="35"/>
      <c r="Z226" s="35"/>
      <c r="AA226" s="77"/>
      <c r="AT226" s="17" t="s">
        <v>632</v>
      </c>
      <c r="AU226" s="17" t="s">
        <v>83</v>
      </c>
      <c r="AY226" s="17" t="s">
        <v>632</v>
      </c>
      <c r="BE226" s="109">
        <f>IF(U226="základná",N226,0)</f>
        <v>0</v>
      </c>
      <c r="BF226" s="109">
        <f>IF(U226="znížená",N226,0)</f>
        <v>0</v>
      </c>
      <c r="BG226" s="109">
        <f>IF(U226="zákl. prenesená",N226,0)</f>
        <v>0</v>
      </c>
      <c r="BH226" s="109">
        <f>IF(U226="zníž. prenesená",N226,0)</f>
        <v>0</v>
      </c>
      <c r="BI226" s="109">
        <f>IF(U226="nulová",N226,0)</f>
        <v>0</v>
      </c>
      <c r="BJ226" s="17" t="s">
        <v>86</v>
      </c>
      <c r="BK226" s="175">
        <f>L226*K226</f>
        <v>0</v>
      </c>
    </row>
    <row r="227" spans="2:63" s="1" customFormat="1" ht="22.35" customHeight="1">
      <c r="B227" s="34"/>
      <c r="C227" s="180" t="s">
        <v>20</v>
      </c>
      <c r="D227" s="180" t="s">
        <v>161</v>
      </c>
      <c r="E227" s="181" t="s">
        <v>20</v>
      </c>
      <c r="F227" s="244" t="s">
        <v>20</v>
      </c>
      <c r="G227" s="244"/>
      <c r="H227" s="244"/>
      <c r="I227" s="244"/>
      <c r="J227" s="182" t="s">
        <v>20</v>
      </c>
      <c r="K227" s="171"/>
      <c r="L227" s="245"/>
      <c r="M227" s="246"/>
      <c r="N227" s="246">
        <f t="shared" si="55"/>
        <v>0</v>
      </c>
      <c r="O227" s="246"/>
      <c r="P227" s="246"/>
      <c r="Q227" s="246"/>
      <c r="R227" s="36"/>
      <c r="T227" s="172" t="s">
        <v>20</v>
      </c>
      <c r="U227" s="183" t="s">
        <v>44</v>
      </c>
      <c r="V227" s="35"/>
      <c r="W227" s="35"/>
      <c r="X227" s="35"/>
      <c r="Y227" s="35"/>
      <c r="Z227" s="35"/>
      <c r="AA227" s="77"/>
      <c r="AT227" s="17" t="s">
        <v>632</v>
      </c>
      <c r="AU227" s="17" t="s">
        <v>83</v>
      </c>
      <c r="AY227" s="17" t="s">
        <v>632</v>
      </c>
      <c r="BE227" s="109">
        <f>IF(U227="základná",N227,0)</f>
        <v>0</v>
      </c>
      <c r="BF227" s="109">
        <f>IF(U227="znížená",N227,0)</f>
        <v>0</v>
      </c>
      <c r="BG227" s="109">
        <f>IF(U227="zákl. prenesená",N227,0)</f>
        <v>0</v>
      </c>
      <c r="BH227" s="109">
        <f>IF(U227="zníž. prenesená",N227,0)</f>
        <v>0</v>
      </c>
      <c r="BI227" s="109">
        <f>IF(U227="nulová",N227,0)</f>
        <v>0</v>
      </c>
      <c r="BJ227" s="17" t="s">
        <v>86</v>
      </c>
      <c r="BK227" s="175">
        <f>L227*K227</f>
        <v>0</v>
      </c>
    </row>
    <row r="228" spans="2:63" s="1" customFormat="1" ht="22.35" customHeight="1">
      <c r="B228" s="34"/>
      <c r="C228" s="180" t="s">
        <v>20</v>
      </c>
      <c r="D228" s="180" t="s">
        <v>161</v>
      </c>
      <c r="E228" s="181" t="s">
        <v>20</v>
      </c>
      <c r="F228" s="244" t="s">
        <v>20</v>
      </c>
      <c r="G228" s="244"/>
      <c r="H228" s="244"/>
      <c r="I228" s="244"/>
      <c r="J228" s="182" t="s">
        <v>20</v>
      </c>
      <c r="K228" s="171"/>
      <c r="L228" s="245"/>
      <c r="M228" s="246"/>
      <c r="N228" s="246">
        <f t="shared" si="55"/>
        <v>0</v>
      </c>
      <c r="O228" s="246"/>
      <c r="P228" s="246"/>
      <c r="Q228" s="246"/>
      <c r="R228" s="36"/>
      <c r="T228" s="172" t="s">
        <v>20</v>
      </c>
      <c r="U228" s="183" t="s">
        <v>44</v>
      </c>
      <c r="V228" s="35"/>
      <c r="W228" s="35"/>
      <c r="X228" s="35"/>
      <c r="Y228" s="35"/>
      <c r="Z228" s="35"/>
      <c r="AA228" s="77"/>
      <c r="AT228" s="17" t="s">
        <v>632</v>
      </c>
      <c r="AU228" s="17" t="s">
        <v>83</v>
      </c>
      <c r="AY228" s="17" t="s">
        <v>632</v>
      </c>
      <c r="BE228" s="109">
        <f>IF(U228="základná",N228,0)</f>
        <v>0</v>
      </c>
      <c r="BF228" s="109">
        <f>IF(U228="znížená",N228,0)</f>
        <v>0</v>
      </c>
      <c r="BG228" s="109">
        <f>IF(U228="zákl. prenesená",N228,0)</f>
        <v>0</v>
      </c>
      <c r="BH228" s="109">
        <f>IF(U228="zníž. prenesená",N228,0)</f>
        <v>0</v>
      </c>
      <c r="BI228" s="109">
        <f>IF(U228="nulová",N228,0)</f>
        <v>0</v>
      </c>
      <c r="BJ228" s="17" t="s">
        <v>86</v>
      </c>
      <c r="BK228" s="175">
        <f>L228*K228</f>
        <v>0</v>
      </c>
    </row>
    <row r="229" spans="2:63" s="1" customFormat="1" ht="22.35" customHeight="1">
      <c r="B229" s="34"/>
      <c r="C229" s="180" t="s">
        <v>20</v>
      </c>
      <c r="D229" s="180" t="s">
        <v>161</v>
      </c>
      <c r="E229" s="181" t="s">
        <v>20</v>
      </c>
      <c r="F229" s="244" t="s">
        <v>20</v>
      </c>
      <c r="G229" s="244"/>
      <c r="H229" s="244"/>
      <c r="I229" s="244"/>
      <c r="J229" s="182" t="s">
        <v>20</v>
      </c>
      <c r="K229" s="171"/>
      <c r="L229" s="245"/>
      <c r="M229" s="246"/>
      <c r="N229" s="246">
        <f t="shared" si="55"/>
        <v>0</v>
      </c>
      <c r="O229" s="246"/>
      <c r="P229" s="246"/>
      <c r="Q229" s="246"/>
      <c r="R229" s="36"/>
      <c r="T229" s="172" t="s">
        <v>20</v>
      </c>
      <c r="U229" s="183" t="s">
        <v>44</v>
      </c>
      <c r="V229" s="55"/>
      <c r="W229" s="55"/>
      <c r="X229" s="55"/>
      <c r="Y229" s="55"/>
      <c r="Z229" s="55"/>
      <c r="AA229" s="57"/>
      <c r="AT229" s="17" t="s">
        <v>632</v>
      </c>
      <c r="AU229" s="17" t="s">
        <v>83</v>
      </c>
      <c r="AY229" s="17" t="s">
        <v>632</v>
      </c>
      <c r="BE229" s="109">
        <f>IF(U229="základná",N229,0)</f>
        <v>0</v>
      </c>
      <c r="BF229" s="109">
        <f>IF(U229="znížená",N229,0)</f>
        <v>0</v>
      </c>
      <c r="BG229" s="109">
        <f>IF(U229="zákl. prenesená",N229,0)</f>
        <v>0</v>
      </c>
      <c r="BH229" s="109">
        <f>IF(U229="zníž. prenesená",N229,0)</f>
        <v>0</v>
      </c>
      <c r="BI229" s="109">
        <f>IF(U229="nulová",N229,0)</f>
        <v>0</v>
      </c>
      <c r="BJ229" s="17" t="s">
        <v>86</v>
      </c>
      <c r="BK229" s="175">
        <f>L229*K229</f>
        <v>0</v>
      </c>
    </row>
    <row r="230" spans="2:63" s="1" customFormat="1" ht="6.95" customHeight="1">
      <c r="B230" s="58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60"/>
    </row>
  </sheetData>
  <sheetProtection algorithmName="SHA-512" hashValue="4Z6bSMtFtCq3Mu3VK8PCl5o3SaojjE2OZ2WBdntNkyecA3zR49eWOliXezR+g2J2ZzdV3bXKZ6r+MxhBzDp3ZQ==" saltValue="indpkfPCwgaokMUXOknvDg==" spinCount="100000" sheet="1" objects="1" scenarios="1" formatCells="0" formatColumns="0" formatRows="0" sort="0" autoFilter="0"/>
  <mergeCells count="381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N102:Q102"/>
    <mergeCell ref="L104:Q104"/>
    <mergeCell ref="C110:Q110"/>
    <mergeCell ref="F112:P112"/>
    <mergeCell ref="F113:P113"/>
    <mergeCell ref="M115:P115"/>
    <mergeCell ref="M117:Q117"/>
    <mergeCell ref="M118:Q118"/>
    <mergeCell ref="F120:I120"/>
    <mergeCell ref="L120:M120"/>
    <mergeCell ref="N120:Q120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F210:I210"/>
    <mergeCell ref="L210:M210"/>
    <mergeCell ref="N210:Q210"/>
    <mergeCell ref="F215:I215"/>
    <mergeCell ref="L215:M215"/>
    <mergeCell ref="N215:Q215"/>
    <mergeCell ref="F216:I216"/>
    <mergeCell ref="L216:M216"/>
    <mergeCell ref="N216:Q216"/>
    <mergeCell ref="F211:I211"/>
    <mergeCell ref="L211:M211"/>
    <mergeCell ref="N211:Q211"/>
    <mergeCell ref="F212:I212"/>
    <mergeCell ref="L212:M212"/>
    <mergeCell ref="N212:Q212"/>
    <mergeCell ref="F213:I213"/>
    <mergeCell ref="L213:M213"/>
    <mergeCell ref="N213:Q213"/>
    <mergeCell ref="F225:I225"/>
    <mergeCell ref="L225:M225"/>
    <mergeCell ref="N225:Q225"/>
    <mergeCell ref="F226:I226"/>
    <mergeCell ref="L226:M226"/>
    <mergeCell ref="N226:Q226"/>
    <mergeCell ref="F220:I220"/>
    <mergeCell ref="L220:M220"/>
    <mergeCell ref="N220:Q220"/>
    <mergeCell ref="F221:I221"/>
    <mergeCell ref="L221:M221"/>
    <mergeCell ref="N221:Q221"/>
    <mergeCell ref="F222:I222"/>
    <mergeCell ref="L222:M222"/>
    <mergeCell ref="N222:Q222"/>
    <mergeCell ref="F227:I227"/>
    <mergeCell ref="L227:M227"/>
    <mergeCell ref="N227:Q227"/>
    <mergeCell ref="F228:I228"/>
    <mergeCell ref="L228:M228"/>
    <mergeCell ref="N228:Q228"/>
    <mergeCell ref="F229:I229"/>
    <mergeCell ref="L229:M229"/>
    <mergeCell ref="N229:Q229"/>
    <mergeCell ref="N121:Q121"/>
    <mergeCell ref="N122:Q122"/>
    <mergeCell ref="N123:Q123"/>
    <mergeCell ref="N127:Q127"/>
    <mergeCell ref="N138:Q138"/>
    <mergeCell ref="N148:Q148"/>
    <mergeCell ref="N224:Q224"/>
    <mergeCell ref="H1:K1"/>
    <mergeCell ref="S2:AC2"/>
    <mergeCell ref="F223:I223"/>
    <mergeCell ref="L223:M223"/>
    <mergeCell ref="N223:Q223"/>
    <mergeCell ref="F217:I217"/>
    <mergeCell ref="L217:M217"/>
    <mergeCell ref="N217:Q217"/>
    <mergeCell ref="F218:I218"/>
    <mergeCell ref="L218:M218"/>
    <mergeCell ref="N218:Q218"/>
    <mergeCell ref="F219:I219"/>
    <mergeCell ref="L219:M219"/>
    <mergeCell ref="N219:Q219"/>
    <mergeCell ref="F214:I214"/>
    <mergeCell ref="L214:M214"/>
    <mergeCell ref="N214:Q214"/>
  </mergeCells>
  <dataValidations count="2">
    <dataValidation type="list" allowBlank="1" showInputMessage="1" showErrorMessage="1" error="Povolené sú hodnoty K, M." sqref="D225:D230">
      <formula1>"K, M"</formula1>
    </dataValidation>
    <dataValidation type="list" allowBlank="1" showInputMessage="1" showErrorMessage="1" error="Povolené sú hodnoty základná, znížená, nulová." sqref="U225:U230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20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19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1"/>
      <c r="C1" s="11"/>
      <c r="D1" s="12" t="s">
        <v>1</v>
      </c>
      <c r="E1" s="11"/>
      <c r="F1" s="13" t="s">
        <v>107</v>
      </c>
      <c r="G1" s="13"/>
      <c r="H1" s="235" t="s">
        <v>108</v>
      </c>
      <c r="I1" s="235"/>
      <c r="J1" s="235"/>
      <c r="K1" s="235"/>
      <c r="L1" s="13" t="s">
        <v>109</v>
      </c>
      <c r="M1" s="11"/>
      <c r="N1" s="11"/>
      <c r="O1" s="12" t="s">
        <v>110</v>
      </c>
      <c r="P1" s="11"/>
      <c r="Q1" s="11"/>
      <c r="R1" s="11"/>
      <c r="S1" s="13" t="s">
        <v>111</v>
      </c>
      <c r="T1" s="13"/>
      <c r="U1" s="118"/>
      <c r="V1" s="118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>
      <c r="C2" s="218" t="s">
        <v>7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S2" s="186" t="s">
        <v>8</v>
      </c>
      <c r="T2" s="187"/>
      <c r="U2" s="187"/>
      <c r="V2" s="187"/>
      <c r="W2" s="187"/>
      <c r="X2" s="187"/>
      <c r="Y2" s="187"/>
      <c r="Z2" s="187"/>
      <c r="AA2" s="187"/>
      <c r="AB2" s="187"/>
      <c r="AC2" s="187"/>
      <c r="AT2" s="17" t="s">
        <v>94</v>
      </c>
    </row>
    <row r="3" spans="1:6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77</v>
      </c>
    </row>
    <row r="4" spans="1:66" ht="36.950000000000003" customHeight="1">
      <c r="B4" s="21"/>
      <c r="C4" s="200" t="s">
        <v>112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2"/>
      <c r="T4" s="23" t="s">
        <v>12</v>
      </c>
      <c r="AT4" s="17" t="s">
        <v>6</v>
      </c>
    </row>
    <row r="5" spans="1:66" ht="6.95" customHeight="1">
      <c r="B5" s="21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2"/>
    </row>
    <row r="6" spans="1:66" ht="25.35" customHeight="1">
      <c r="B6" s="21"/>
      <c r="C6" s="25"/>
      <c r="D6" s="29" t="s">
        <v>17</v>
      </c>
      <c r="E6" s="25"/>
      <c r="F6" s="254" t="str">
        <f>'Rekapitulácia stavby'!K6</f>
        <v>Stavebné úpravy priestorov bloku B objektu UKF v NItre na Triede A. Hlinku 1, Nitra</v>
      </c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"/>
      <c r="R6" s="22"/>
    </row>
    <row r="7" spans="1:66" s="1" customFormat="1" ht="32.85" customHeight="1">
      <c r="B7" s="34"/>
      <c r="C7" s="35"/>
      <c r="D7" s="28" t="s">
        <v>113</v>
      </c>
      <c r="E7" s="35"/>
      <c r="F7" s="224" t="s">
        <v>1021</v>
      </c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35"/>
      <c r="R7" s="36"/>
    </row>
    <row r="8" spans="1:66" s="1" customFormat="1" ht="14.45" customHeight="1">
      <c r="B8" s="34"/>
      <c r="C8" s="35"/>
      <c r="D8" s="29" t="s">
        <v>19</v>
      </c>
      <c r="E8" s="35"/>
      <c r="F8" s="27" t="s">
        <v>20</v>
      </c>
      <c r="G8" s="35"/>
      <c r="H8" s="35"/>
      <c r="I8" s="35"/>
      <c r="J8" s="35"/>
      <c r="K8" s="35"/>
      <c r="L8" s="35"/>
      <c r="M8" s="29" t="s">
        <v>21</v>
      </c>
      <c r="N8" s="35"/>
      <c r="O8" s="27" t="s">
        <v>20</v>
      </c>
      <c r="P8" s="35"/>
      <c r="Q8" s="35"/>
      <c r="R8" s="36"/>
    </row>
    <row r="9" spans="1:66" s="1" customFormat="1" ht="14.45" customHeight="1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71" t="str">
        <f>'Rekapitulácia stavby'!AN8</f>
        <v>12. 2. 2018</v>
      </c>
      <c r="P9" s="256"/>
      <c r="Q9" s="35"/>
      <c r="R9" s="36"/>
    </row>
    <row r="10" spans="1:66" s="1" customFormat="1" ht="10.9" customHeight="1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222" t="s">
        <v>20</v>
      </c>
      <c r="P11" s="222"/>
      <c r="Q11" s="35"/>
      <c r="R11" s="36"/>
    </row>
    <row r="12" spans="1:66" s="1" customFormat="1" ht="18" customHeight="1">
      <c r="B12" s="34"/>
      <c r="C12" s="35"/>
      <c r="D12" s="35"/>
      <c r="E12" s="27" t="s">
        <v>28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222" t="s">
        <v>20</v>
      </c>
      <c r="P12" s="222"/>
      <c r="Q12" s="35"/>
      <c r="R12" s="36"/>
    </row>
    <row r="13" spans="1:66" s="1" customFormat="1" ht="6.95" customHeight="1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72" t="s">
        <v>20</v>
      </c>
      <c r="P14" s="222"/>
      <c r="Q14" s="35"/>
      <c r="R14" s="36"/>
    </row>
    <row r="15" spans="1:66" s="1" customFormat="1" ht="18" customHeight="1">
      <c r="B15" s="34"/>
      <c r="C15" s="35"/>
      <c r="D15" s="35"/>
      <c r="E15" s="272" t="s">
        <v>23</v>
      </c>
      <c r="F15" s="273"/>
      <c r="G15" s="273"/>
      <c r="H15" s="273"/>
      <c r="I15" s="273"/>
      <c r="J15" s="273"/>
      <c r="K15" s="273"/>
      <c r="L15" s="273"/>
      <c r="M15" s="29" t="s">
        <v>29</v>
      </c>
      <c r="N15" s="35"/>
      <c r="O15" s="272" t="s">
        <v>20</v>
      </c>
      <c r="P15" s="222"/>
      <c r="Q15" s="35"/>
      <c r="R15" s="36"/>
    </row>
    <row r="16" spans="1:66" s="1" customFormat="1" ht="6.95" customHeight="1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222" t="s">
        <v>20</v>
      </c>
      <c r="P17" s="222"/>
      <c r="Q17" s="35"/>
      <c r="R17" s="36"/>
    </row>
    <row r="18" spans="2:18" s="1" customFormat="1" ht="18" customHeight="1">
      <c r="B18" s="34"/>
      <c r="C18" s="35"/>
      <c r="D18" s="35"/>
      <c r="E18" s="27" t="s">
        <v>33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222" t="s">
        <v>20</v>
      </c>
      <c r="P18" s="222"/>
      <c r="Q18" s="35"/>
      <c r="R18" s="36"/>
    </row>
    <row r="19" spans="2:18" s="1" customFormat="1" ht="6.95" customHeight="1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>
      <c r="B20" s="34"/>
      <c r="C20" s="35"/>
      <c r="D20" s="29" t="s">
        <v>36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222" t="s">
        <v>20</v>
      </c>
      <c r="P20" s="222"/>
      <c r="Q20" s="35"/>
      <c r="R20" s="36"/>
    </row>
    <row r="21" spans="2:18" s="1" customFormat="1" ht="18" customHeight="1">
      <c r="B21" s="34"/>
      <c r="C21" s="35"/>
      <c r="D21" s="35"/>
      <c r="E21" s="27" t="s">
        <v>23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222" t="s">
        <v>20</v>
      </c>
      <c r="P21" s="222"/>
      <c r="Q21" s="35"/>
      <c r="R21" s="36"/>
    </row>
    <row r="22" spans="2:18" s="1" customFormat="1" ht="6.95" customHeight="1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>
      <c r="B23" s="34"/>
      <c r="C23" s="35"/>
      <c r="D23" s="29" t="s">
        <v>37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22.5" customHeight="1">
      <c r="B24" s="34"/>
      <c r="C24" s="35"/>
      <c r="D24" s="35"/>
      <c r="E24" s="227" t="s">
        <v>20</v>
      </c>
      <c r="F24" s="227"/>
      <c r="G24" s="227"/>
      <c r="H24" s="227"/>
      <c r="I24" s="227"/>
      <c r="J24" s="227"/>
      <c r="K24" s="227"/>
      <c r="L24" s="227"/>
      <c r="M24" s="35"/>
      <c r="N24" s="35"/>
      <c r="O24" s="35"/>
      <c r="P24" s="35"/>
      <c r="Q24" s="35"/>
      <c r="R24" s="36"/>
    </row>
    <row r="25" spans="2:18" s="1" customFormat="1" ht="6.95" customHeight="1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>
      <c r="B27" s="34"/>
      <c r="C27" s="35"/>
      <c r="D27" s="119" t="s">
        <v>115</v>
      </c>
      <c r="E27" s="35"/>
      <c r="F27" s="35"/>
      <c r="G27" s="35"/>
      <c r="H27" s="35"/>
      <c r="I27" s="35"/>
      <c r="J27" s="35"/>
      <c r="K27" s="35"/>
      <c r="L27" s="35"/>
      <c r="M27" s="228">
        <f>N88</f>
        <v>0</v>
      </c>
      <c r="N27" s="228"/>
      <c r="O27" s="228"/>
      <c r="P27" s="228"/>
      <c r="Q27" s="35"/>
      <c r="R27" s="36"/>
    </row>
    <row r="28" spans="2:18" s="1" customFormat="1" ht="14.45" customHeight="1">
      <c r="B28" s="34"/>
      <c r="C28" s="35"/>
      <c r="D28" s="33" t="s">
        <v>101</v>
      </c>
      <c r="E28" s="35"/>
      <c r="F28" s="35"/>
      <c r="G28" s="35"/>
      <c r="H28" s="35"/>
      <c r="I28" s="35"/>
      <c r="J28" s="35"/>
      <c r="K28" s="35"/>
      <c r="L28" s="35"/>
      <c r="M28" s="228">
        <f>N95</f>
        <v>0</v>
      </c>
      <c r="N28" s="228"/>
      <c r="O28" s="228"/>
      <c r="P28" s="228"/>
      <c r="Q28" s="35"/>
      <c r="R28" s="36"/>
    </row>
    <row r="29" spans="2:18" s="1" customFormat="1" ht="6.95" customHeight="1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>
      <c r="B30" s="34"/>
      <c r="C30" s="35"/>
      <c r="D30" s="120" t="s">
        <v>40</v>
      </c>
      <c r="E30" s="35"/>
      <c r="F30" s="35"/>
      <c r="G30" s="35"/>
      <c r="H30" s="35"/>
      <c r="I30" s="35"/>
      <c r="J30" s="35"/>
      <c r="K30" s="35"/>
      <c r="L30" s="35"/>
      <c r="M30" s="270">
        <f>ROUND(M27+M28,2)</f>
        <v>0</v>
      </c>
      <c r="N30" s="253"/>
      <c r="O30" s="253"/>
      <c r="P30" s="253"/>
      <c r="Q30" s="35"/>
      <c r="R30" s="36"/>
    </row>
    <row r="31" spans="2:18" s="1" customFormat="1" ht="6.95" customHeight="1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>
      <c r="B32" s="34"/>
      <c r="C32" s="35"/>
      <c r="D32" s="41" t="s">
        <v>41</v>
      </c>
      <c r="E32" s="41" t="s">
        <v>42</v>
      </c>
      <c r="F32" s="42">
        <v>0.2</v>
      </c>
      <c r="G32" s="121" t="s">
        <v>43</v>
      </c>
      <c r="H32" s="267">
        <f>ROUND((((SUM(BE95:BE102)+SUM(BE120:BE212))+SUM(BE214:BE218))),2)</f>
        <v>0</v>
      </c>
      <c r="I32" s="253"/>
      <c r="J32" s="253"/>
      <c r="K32" s="35"/>
      <c r="L32" s="35"/>
      <c r="M32" s="267">
        <f>ROUND(((ROUND((SUM(BE95:BE102)+SUM(BE120:BE212)), 2)*F32)+SUM(BE214:BE218)*F32),2)</f>
        <v>0</v>
      </c>
      <c r="N32" s="253"/>
      <c r="O32" s="253"/>
      <c r="P32" s="253"/>
      <c r="Q32" s="35"/>
      <c r="R32" s="36"/>
    </row>
    <row r="33" spans="2:18" s="1" customFormat="1" ht="14.45" customHeight="1">
      <c r="B33" s="34"/>
      <c r="C33" s="35"/>
      <c r="D33" s="35"/>
      <c r="E33" s="41" t="s">
        <v>44</v>
      </c>
      <c r="F33" s="42">
        <v>0.2</v>
      </c>
      <c r="G33" s="121" t="s">
        <v>43</v>
      </c>
      <c r="H33" s="267">
        <f>ROUND((((SUM(BF95:BF102)+SUM(BF120:BF212))+SUM(BF214:BF218))),2)</f>
        <v>0</v>
      </c>
      <c r="I33" s="253"/>
      <c r="J33" s="253"/>
      <c r="K33" s="35"/>
      <c r="L33" s="35"/>
      <c r="M33" s="267">
        <f>ROUND(((ROUND((SUM(BF95:BF102)+SUM(BF120:BF212)), 2)*F33)+SUM(BF214:BF218)*F33),2)</f>
        <v>0</v>
      </c>
      <c r="N33" s="253"/>
      <c r="O33" s="253"/>
      <c r="P33" s="253"/>
      <c r="Q33" s="35"/>
      <c r="R33" s="36"/>
    </row>
    <row r="34" spans="2:18" s="1" customFormat="1" ht="14.45" hidden="1" customHeight="1">
      <c r="B34" s="34"/>
      <c r="C34" s="35"/>
      <c r="D34" s="35"/>
      <c r="E34" s="41" t="s">
        <v>45</v>
      </c>
      <c r="F34" s="42">
        <v>0.2</v>
      </c>
      <c r="G34" s="121" t="s">
        <v>43</v>
      </c>
      <c r="H34" s="267">
        <f>ROUND((((SUM(BG95:BG102)+SUM(BG120:BG212))+SUM(BG214:BG218))),2)</f>
        <v>0</v>
      </c>
      <c r="I34" s="253"/>
      <c r="J34" s="253"/>
      <c r="K34" s="35"/>
      <c r="L34" s="35"/>
      <c r="M34" s="267">
        <v>0</v>
      </c>
      <c r="N34" s="253"/>
      <c r="O34" s="253"/>
      <c r="P34" s="253"/>
      <c r="Q34" s="35"/>
      <c r="R34" s="36"/>
    </row>
    <row r="35" spans="2:18" s="1" customFormat="1" ht="14.45" hidden="1" customHeight="1">
      <c r="B35" s="34"/>
      <c r="C35" s="35"/>
      <c r="D35" s="35"/>
      <c r="E35" s="41" t="s">
        <v>46</v>
      </c>
      <c r="F35" s="42">
        <v>0.2</v>
      </c>
      <c r="G35" s="121" t="s">
        <v>43</v>
      </c>
      <c r="H35" s="267">
        <f>ROUND((((SUM(BH95:BH102)+SUM(BH120:BH212))+SUM(BH214:BH218))),2)</f>
        <v>0</v>
      </c>
      <c r="I35" s="253"/>
      <c r="J35" s="253"/>
      <c r="K35" s="35"/>
      <c r="L35" s="35"/>
      <c r="M35" s="267">
        <v>0</v>
      </c>
      <c r="N35" s="253"/>
      <c r="O35" s="253"/>
      <c r="P35" s="253"/>
      <c r="Q35" s="35"/>
      <c r="R35" s="36"/>
    </row>
    <row r="36" spans="2:18" s="1" customFormat="1" ht="14.45" hidden="1" customHeight="1">
      <c r="B36" s="34"/>
      <c r="C36" s="35"/>
      <c r="D36" s="35"/>
      <c r="E36" s="41" t="s">
        <v>47</v>
      </c>
      <c r="F36" s="42">
        <v>0</v>
      </c>
      <c r="G36" s="121" t="s">
        <v>43</v>
      </c>
      <c r="H36" s="267">
        <f>ROUND((((SUM(BI95:BI102)+SUM(BI120:BI212))+SUM(BI214:BI218))),2)</f>
        <v>0</v>
      </c>
      <c r="I36" s="253"/>
      <c r="J36" s="253"/>
      <c r="K36" s="35"/>
      <c r="L36" s="35"/>
      <c r="M36" s="267">
        <v>0</v>
      </c>
      <c r="N36" s="253"/>
      <c r="O36" s="253"/>
      <c r="P36" s="253"/>
      <c r="Q36" s="35"/>
      <c r="R36" s="36"/>
    </row>
    <row r="37" spans="2:18" s="1" customFormat="1" ht="6.95" customHeight="1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>
      <c r="B38" s="34"/>
      <c r="C38" s="117"/>
      <c r="D38" s="122" t="s">
        <v>48</v>
      </c>
      <c r="E38" s="78"/>
      <c r="F38" s="78"/>
      <c r="G38" s="123" t="s">
        <v>49</v>
      </c>
      <c r="H38" s="124" t="s">
        <v>50</v>
      </c>
      <c r="I38" s="78"/>
      <c r="J38" s="78"/>
      <c r="K38" s="78"/>
      <c r="L38" s="268">
        <f>SUM(M30:M36)</f>
        <v>0</v>
      </c>
      <c r="M38" s="268"/>
      <c r="N38" s="268"/>
      <c r="O38" s="268"/>
      <c r="P38" s="269"/>
      <c r="Q38" s="117"/>
      <c r="R38" s="36"/>
    </row>
    <row r="39" spans="2:18" s="1" customFormat="1" ht="14.45" customHeight="1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>
      <c r="B41" s="21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2"/>
    </row>
    <row r="42" spans="2:18">
      <c r="B42" s="2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2"/>
    </row>
    <row r="43" spans="2:18">
      <c r="B43" s="2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2"/>
    </row>
    <row r="44" spans="2:18">
      <c r="B44" s="2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2"/>
    </row>
    <row r="45" spans="2:18">
      <c r="B45" s="21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2"/>
    </row>
    <row r="46" spans="2:18">
      <c r="B46" s="21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2"/>
    </row>
    <row r="47" spans="2:18">
      <c r="B47" s="21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2"/>
    </row>
    <row r="48" spans="2:18">
      <c r="B48" s="21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2"/>
    </row>
    <row r="49" spans="2:18">
      <c r="B49" s="21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2"/>
    </row>
    <row r="50" spans="2:18" s="1" customFormat="1" ht="15">
      <c r="B50" s="34"/>
      <c r="C50" s="35"/>
      <c r="D50" s="49" t="s">
        <v>51</v>
      </c>
      <c r="E50" s="50"/>
      <c r="F50" s="50"/>
      <c r="G50" s="50"/>
      <c r="H50" s="51"/>
      <c r="I50" s="35"/>
      <c r="J50" s="49" t="s">
        <v>52</v>
      </c>
      <c r="K50" s="50"/>
      <c r="L50" s="50"/>
      <c r="M50" s="50"/>
      <c r="N50" s="50"/>
      <c r="O50" s="50"/>
      <c r="P50" s="51"/>
      <c r="Q50" s="35"/>
      <c r="R50" s="36"/>
    </row>
    <row r="51" spans="2:18">
      <c r="B51" s="21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2"/>
    </row>
    <row r="52" spans="2:18">
      <c r="B52" s="21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2"/>
    </row>
    <row r="53" spans="2:18">
      <c r="B53" s="21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2"/>
    </row>
    <row r="54" spans="2:18">
      <c r="B54" s="21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2"/>
    </row>
    <row r="55" spans="2:18">
      <c r="B55" s="21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2"/>
    </row>
    <row r="56" spans="2:18">
      <c r="B56" s="21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2"/>
    </row>
    <row r="57" spans="2:18">
      <c r="B57" s="21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2"/>
    </row>
    <row r="58" spans="2:18">
      <c r="B58" s="21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2"/>
    </row>
    <row r="59" spans="2:18" s="1" customFormat="1" ht="15">
      <c r="B59" s="34"/>
      <c r="C59" s="35"/>
      <c r="D59" s="54" t="s">
        <v>53</v>
      </c>
      <c r="E59" s="55"/>
      <c r="F59" s="55"/>
      <c r="G59" s="56" t="s">
        <v>54</v>
      </c>
      <c r="H59" s="57"/>
      <c r="I59" s="35"/>
      <c r="J59" s="54" t="s">
        <v>53</v>
      </c>
      <c r="K59" s="55"/>
      <c r="L59" s="55"/>
      <c r="M59" s="55"/>
      <c r="N59" s="56" t="s">
        <v>54</v>
      </c>
      <c r="O59" s="55"/>
      <c r="P59" s="57"/>
      <c r="Q59" s="35"/>
      <c r="R59" s="36"/>
    </row>
    <row r="60" spans="2:18">
      <c r="B60" s="21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2"/>
    </row>
    <row r="61" spans="2:18" s="1" customFormat="1" ht="15">
      <c r="B61" s="34"/>
      <c r="C61" s="35"/>
      <c r="D61" s="49" t="s">
        <v>55</v>
      </c>
      <c r="E61" s="50"/>
      <c r="F61" s="50"/>
      <c r="G61" s="50"/>
      <c r="H61" s="51"/>
      <c r="I61" s="35"/>
      <c r="J61" s="49" t="s">
        <v>56</v>
      </c>
      <c r="K61" s="50"/>
      <c r="L61" s="50"/>
      <c r="M61" s="50"/>
      <c r="N61" s="50"/>
      <c r="O61" s="50"/>
      <c r="P61" s="51"/>
      <c r="Q61" s="35"/>
      <c r="R61" s="36"/>
    </row>
    <row r="62" spans="2:18">
      <c r="B62" s="21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2"/>
    </row>
    <row r="63" spans="2:18">
      <c r="B63" s="21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2"/>
    </row>
    <row r="64" spans="2:18">
      <c r="B64" s="21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2"/>
    </row>
    <row r="65" spans="2:21">
      <c r="B65" s="21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2"/>
    </row>
    <row r="66" spans="2:21">
      <c r="B66" s="21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2"/>
    </row>
    <row r="67" spans="2:21">
      <c r="B67" s="21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2"/>
    </row>
    <row r="68" spans="2:21">
      <c r="B68" s="21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2"/>
    </row>
    <row r="69" spans="2:21">
      <c r="B69" s="21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2"/>
    </row>
    <row r="70" spans="2:21" s="1" customFormat="1" ht="15">
      <c r="B70" s="34"/>
      <c r="C70" s="35"/>
      <c r="D70" s="54" t="s">
        <v>53</v>
      </c>
      <c r="E70" s="55"/>
      <c r="F70" s="55"/>
      <c r="G70" s="56" t="s">
        <v>54</v>
      </c>
      <c r="H70" s="57"/>
      <c r="I70" s="35"/>
      <c r="J70" s="54" t="s">
        <v>53</v>
      </c>
      <c r="K70" s="55"/>
      <c r="L70" s="55"/>
      <c r="M70" s="55"/>
      <c r="N70" s="56" t="s">
        <v>54</v>
      </c>
      <c r="O70" s="55"/>
      <c r="P70" s="57"/>
      <c r="Q70" s="35"/>
      <c r="R70" s="36"/>
    </row>
    <row r="71" spans="2:21" s="1" customFormat="1" ht="14.45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21" s="1" customFormat="1" ht="6.95" customHeight="1">
      <c r="B75" s="125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7"/>
    </row>
    <row r="76" spans="2:21" s="1" customFormat="1" ht="36.950000000000003" customHeight="1">
      <c r="B76" s="34"/>
      <c r="C76" s="200" t="s">
        <v>116</v>
      </c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36"/>
      <c r="T76" s="128"/>
      <c r="U76" s="128"/>
    </row>
    <row r="77" spans="2:21" s="1" customFormat="1" ht="6.95" customHeight="1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  <c r="T77" s="128"/>
      <c r="U77" s="128"/>
    </row>
    <row r="78" spans="2:21" s="1" customFormat="1" ht="30" customHeight="1">
      <c r="B78" s="34"/>
      <c r="C78" s="29" t="s">
        <v>17</v>
      </c>
      <c r="D78" s="35"/>
      <c r="E78" s="35"/>
      <c r="F78" s="254" t="str">
        <f>F6</f>
        <v>Stavebné úpravy priestorov bloku B objektu UKF v NItre na Triede A. Hlinku 1, Nitra</v>
      </c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35"/>
      <c r="R78" s="36"/>
      <c r="T78" s="128"/>
      <c r="U78" s="128"/>
    </row>
    <row r="79" spans="2:21" s="1" customFormat="1" ht="36.950000000000003" customHeight="1">
      <c r="B79" s="34"/>
      <c r="C79" s="68" t="s">
        <v>113</v>
      </c>
      <c r="D79" s="35"/>
      <c r="E79" s="35"/>
      <c r="F79" s="202" t="str">
        <f>F7</f>
        <v>4 - Štrukturovaná kabeláž</v>
      </c>
      <c r="G79" s="253"/>
      <c r="H79" s="253"/>
      <c r="I79" s="253"/>
      <c r="J79" s="253"/>
      <c r="K79" s="253"/>
      <c r="L79" s="253"/>
      <c r="M79" s="253"/>
      <c r="N79" s="253"/>
      <c r="O79" s="253"/>
      <c r="P79" s="253"/>
      <c r="Q79" s="35"/>
      <c r="R79" s="36"/>
      <c r="T79" s="128"/>
      <c r="U79" s="128"/>
    </row>
    <row r="80" spans="2:21" s="1" customFormat="1" ht="6.95" customHeight="1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  <c r="T80" s="128"/>
      <c r="U80" s="128"/>
    </row>
    <row r="81" spans="2:65" s="1" customFormat="1" ht="18" customHeight="1">
      <c r="B81" s="34"/>
      <c r="C81" s="29" t="s">
        <v>22</v>
      </c>
      <c r="D81" s="35"/>
      <c r="E81" s="35"/>
      <c r="F81" s="27" t="str">
        <f>F9</f>
        <v xml:space="preserve"> </v>
      </c>
      <c r="G81" s="35"/>
      <c r="H81" s="35"/>
      <c r="I81" s="35"/>
      <c r="J81" s="35"/>
      <c r="K81" s="29" t="s">
        <v>24</v>
      </c>
      <c r="L81" s="35"/>
      <c r="M81" s="256" t="str">
        <f>IF(O9="","",O9)</f>
        <v>12. 2. 2018</v>
      </c>
      <c r="N81" s="256"/>
      <c r="O81" s="256"/>
      <c r="P81" s="256"/>
      <c r="Q81" s="35"/>
      <c r="R81" s="36"/>
      <c r="T81" s="128"/>
      <c r="U81" s="128"/>
    </row>
    <row r="82" spans="2:65" s="1" customFormat="1" ht="6.95" customHeight="1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  <c r="T82" s="128"/>
      <c r="U82" s="128"/>
    </row>
    <row r="83" spans="2:65" s="1" customFormat="1" ht="15">
      <c r="B83" s="34"/>
      <c r="C83" s="29" t="s">
        <v>26</v>
      </c>
      <c r="D83" s="35"/>
      <c r="E83" s="35"/>
      <c r="F83" s="27" t="str">
        <f>E12</f>
        <v>UKF v NItre, Trieda A. Hlinku 1, Nitra</v>
      </c>
      <c r="G83" s="35"/>
      <c r="H83" s="35"/>
      <c r="I83" s="35"/>
      <c r="J83" s="35"/>
      <c r="K83" s="29" t="s">
        <v>32</v>
      </c>
      <c r="L83" s="35"/>
      <c r="M83" s="222" t="str">
        <f>E18</f>
        <v xml:space="preserve">K2 ateliér s.r.o., Nitra </v>
      </c>
      <c r="N83" s="222"/>
      <c r="O83" s="222"/>
      <c r="P83" s="222"/>
      <c r="Q83" s="222"/>
      <c r="R83" s="36"/>
      <c r="T83" s="128"/>
      <c r="U83" s="128"/>
    </row>
    <row r="84" spans="2:65" s="1" customFormat="1" ht="14.45" customHeight="1">
      <c r="B84" s="34"/>
      <c r="C84" s="29" t="s">
        <v>30</v>
      </c>
      <c r="D84" s="35"/>
      <c r="E84" s="35"/>
      <c r="F84" s="27" t="str">
        <f>IF(E15="","",E15)</f>
        <v xml:space="preserve"> </v>
      </c>
      <c r="G84" s="35"/>
      <c r="H84" s="35"/>
      <c r="I84" s="35"/>
      <c r="J84" s="35"/>
      <c r="K84" s="29" t="s">
        <v>36</v>
      </c>
      <c r="L84" s="35"/>
      <c r="M84" s="222" t="str">
        <f>E21</f>
        <v xml:space="preserve"> </v>
      </c>
      <c r="N84" s="222"/>
      <c r="O84" s="222"/>
      <c r="P84" s="222"/>
      <c r="Q84" s="222"/>
      <c r="R84" s="36"/>
      <c r="T84" s="128"/>
      <c r="U84" s="128"/>
    </row>
    <row r="85" spans="2:65" s="1" customFormat="1" ht="10.35" customHeight="1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  <c r="T85" s="128"/>
      <c r="U85" s="128"/>
    </row>
    <row r="86" spans="2:65" s="1" customFormat="1" ht="29.25" customHeight="1">
      <c r="B86" s="34"/>
      <c r="C86" s="265" t="s">
        <v>117</v>
      </c>
      <c r="D86" s="266"/>
      <c r="E86" s="266"/>
      <c r="F86" s="266"/>
      <c r="G86" s="266"/>
      <c r="H86" s="117"/>
      <c r="I86" s="117"/>
      <c r="J86" s="117"/>
      <c r="K86" s="117"/>
      <c r="L86" s="117"/>
      <c r="M86" s="117"/>
      <c r="N86" s="265" t="s">
        <v>118</v>
      </c>
      <c r="O86" s="266"/>
      <c r="P86" s="266"/>
      <c r="Q86" s="266"/>
      <c r="R86" s="36"/>
      <c r="T86" s="128"/>
      <c r="U86" s="128"/>
    </row>
    <row r="87" spans="2:65" s="1" customFormat="1" ht="10.35" customHeight="1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  <c r="T87" s="128"/>
      <c r="U87" s="128"/>
    </row>
    <row r="88" spans="2:65" s="1" customFormat="1" ht="29.25" customHeight="1">
      <c r="B88" s="34"/>
      <c r="C88" s="129" t="s">
        <v>119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184">
        <f>N120</f>
        <v>0</v>
      </c>
      <c r="O88" s="262"/>
      <c r="P88" s="262"/>
      <c r="Q88" s="262"/>
      <c r="R88" s="36"/>
      <c r="T88" s="128"/>
      <c r="U88" s="128"/>
      <c r="AU88" s="17" t="s">
        <v>120</v>
      </c>
    </row>
    <row r="89" spans="2:65" s="6" customFormat="1" ht="24.95" customHeight="1">
      <c r="B89" s="130"/>
      <c r="C89" s="131"/>
      <c r="D89" s="132" t="s">
        <v>1022</v>
      </c>
      <c r="E89" s="131"/>
      <c r="F89" s="131"/>
      <c r="G89" s="131"/>
      <c r="H89" s="131"/>
      <c r="I89" s="131"/>
      <c r="J89" s="131"/>
      <c r="K89" s="131"/>
      <c r="L89" s="131"/>
      <c r="M89" s="131"/>
      <c r="N89" s="264">
        <f>N121</f>
        <v>0</v>
      </c>
      <c r="O89" s="261"/>
      <c r="P89" s="261"/>
      <c r="Q89" s="261"/>
      <c r="R89" s="133"/>
      <c r="T89" s="134"/>
      <c r="U89" s="134"/>
    </row>
    <row r="90" spans="2:65" s="7" customFormat="1" ht="19.899999999999999" customHeight="1">
      <c r="B90" s="135"/>
      <c r="C90" s="136"/>
      <c r="D90" s="105" t="s">
        <v>1023</v>
      </c>
      <c r="E90" s="136"/>
      <c r="F90" s="136"/>
      <c r="G90" s="136"/>
      <c r="H90" s="136"/>
      <c r="I90" s="136"/>
      <c r="J90" s="136"/>
      <c r="K90" s="136"/>
      <c r="L90" s="136"/>
      <c r="M90" s="136"/>
      <c r="N90" s="191">
        <f>N122</f>
        <v>0</v>
      </c>
      <c r="O90" s="260"/>
      <c r="P90" s="260"/>
      <c r="Q90" s="260"/>
      <c r="R90" s="137"/>
      <c r="T90" s="138"/>
      <c r="U90" s="138"/>
    </row>
    <row r="91" spans="2:65" s="7" customFormat="1" ht="19.899999999999999" customHeight="1">
      <c r="B91" s="135"/>
      <c r="C91" s="136"/>
      <c r="D91" s="105" t="s">
        <v>1024</v>
      </c>
      <c r="E91" s="136"/>
      <c r="F91" s="136"/>
      <c r="G91" s="136"/>
      <c r="H91" s="136"/>
      <c r="I91" s="136"/>
      <c r="J91" s="136"/>
      <c r="K91" s="136"/>
      <c r="L91" s="136"/>
      <c r="M91" s="136"/>
      <c r="N91" s="191">
        <f>N133</f>
        <v>0</v>
      </c>
      <c r="O91" s="260"/>
      <c r="P91" s="260"/>
      <c r="Q91" s="260"/>
      <c r="R91" s="137"/>
      <c r="T91" s="138"/>
      <c r="U91" s="138"/>
    </row>
    <row r="92" spans="2:65" s="7" customFormat="1" ht="19.899999999999999" customHeight="1">
      <c r="B92" s="135"/>
      <c r="C92" s="136"/>
      <c r="D92" s="105" t="s">
        <v>1025</v>
      </c>
      <c r="E92" s="136"/>
      <c r="F92" s="136"/>
      <c r="G92" s="136"/>
      <c r="H92" s="136"/>
      <c r="I92" s="136"/>
      <c r="J92" s="136"/>
      <c r="K92" s="136"/>
      <c r="L92" s="136"/>
      <c r="M92" s="136"/>
      <c r="N92" s="191">
        <f>N158</f>
        <v>0</v>
      </c>
      <c r="O92" s="260"/>
      <c r="P92" s="260"/>
      <c r="Q92" s="260"/>
      <c r="R92" s="137"/>
      <c r="T92" s="138"/>
      <c r="U92" s="138"/>
    </row>
    <row r="93" spans="2:65" s="6" customFormat="1" ht="21.75" customHeight="1">
      <c r="B93" s="130"/>
      <c r="C93" s="131"/>
      <c r="D93" s="132" t="s">
        <v>136</v>
      </c>
      <c r="E93" s="131"/>
      <c r="F93" s="131"/>
      <c r="G93" s="131"/>
      <c r="H93" s="131"/>
      <c r="I93" s="131"/>
      <c r="J93" s="131"/>
      <c r="K93" s="131"/>
      <c r="L93" s="131"/>
      <c r="M93" s="131"/>
      <c r="N93" s="238">
        <f>N213</f>
        <v>0</v>
      </c>
      <c r="O93" s="261"/>
      <c r="P93" s="261"/>
      <c r="Q93" s="261"/>
      <c r="R93" s="133"/>
      <c r="T93" s="134"/>
      <c r="U93" s="134"/>
    </row>
    <row r="94" spans="2:65" s="1" customFormat="1" ht="21.75" customHeight="1">
      <c r="B94" s="34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6"/>
      <c r="T94" s="128"/>
      <c r="U94" s="128"/>
    </row>
    <row r="95" spans="2:65" s="1" customFormat="1" ht="29.25" customHeight="1">
      <c r="B95" s="34"/>
      <c r="C95" s="129" t="s">
        <v>137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262">
        <f>ROUND(N96+N97+N98+N99+N100+N101,2)</f>
        <v>0</v>
      </c>
      <c r="O95" s="263"/>
      <c r="P95" s="263"/>
      <c r="Q95" s="263"/>
      <c r="R95" s="36"/>
      <c r="T95" s="139"/>
      <c r="U95" s="140" t="s">
        <v>41</v>
      </c>
    </row>
    <row r="96" spans="2:65" s="1" customFormat="1" ht="18" customHeight="1">
      <c r="B96" s="34"/>
      <c r="C96" s="35"/>
      <c r="D96" s="188" t="s">
        <v>138</v>
      </c>
      <c r="E96" s="189"/>
      <c r="F96" s="189"/>
      <c r="G96" s="189"/>
      <c r="H96" s="189"/>
      <c r="I96" s="35"/>
      <c r="J96" s="35"/>
      <c r="K96" s="35"/>
      <c r="L96" s="35"/>
      <c r="M96" s="35"/>
      <c r="N96" s="190">
        <f>ROUND(N88*T96,2)</f>
        <v>0</v>
      </c>
      <c r="O96" s="191"/>
      <c r="P96" s="191"/>
      <c r="Q96" s="191"/>
      <c r="R96" s="36"/>
      <c r="S96" s="141"/>
      <c r="T96" s="142"/>
      <c r="U96" s="143" t="s">
        <v>44</v>
      </c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4"/>
      <c r="AP96" s="144"/>
      <c r="AQ96" s="144"/>
      <c r="AR96" s="144"/>
      <c r="AS96" s="144"/>
      <c r="AT96" s="144"/>
      <c r="AU96" s="144"/>
      <c r="AV96" s="144"/>
      <c r="AW96" s="144"/>
      <c r="AX96" s="144"/>
      <c r="AY96" s="145" t="s">
        <v>139</v>
      </c>
      <c r="AZ96" s="144"/>
      <c r="BA96" s="144"/>
      <c r="BB96" s="144"/>
      <c r="BC96" s="144"/>
      <c r="BD96" s="144"/>
      <c r="BE96" s="146">
        <f t="shared" ref="BE96:BE101" si="0">IF(U96="základná",N96,0)</f>
        <v>0</v>
      </c>
      <c r="BF96" s="146">
        <f t="shared" ref="BF96:BF101" si="1">IF(U96="znížená",N96,0)</f>
        <v>0</v>
      </c>
      <c r="BG96" s="146">
        <f t="shared" ref="BG96:BG101" si="2">IF(U96="zákl. prenesená",N96,0)</f>
        <v>0</v>
      </c>
      <c r="BH96" s="146">
        <f t="shared" ref="BH96:BH101" si="3">IF(U96="zníž. prenesená",N96,0)</f>
        <v>0</v>
      </c>
      <c r="BI96" s="146">
        <f t="shared" ref="BI96:BI101" si="4">IF(U96="nulová",N96,0)</f>
        <v>0</v>
      </c>
      <c r="BJ96" s="145" t="s">
        <v>86</v>
      </c>
      <c r="BK96" s="144"/>
      <c r="BL96" s="144"/>
      <c r="BM96" s="144"/>
    </row>
    <row r="97" spans="2:65" s="1" customFormat="1" ht="18" customHeight="1">
      <c r="B97" s="34"/>
      <c r="C97" s="35"/>
      <c r="D97" s="188" t="s">
        <v>140</v>
      </c>
      <c r="E97" s="189"/>
      <c r="F97" s="189"/>
      <c r="G97" s="189"/>
      <c r="H97" s="189"/>
      <c r="I97" s="35"/>
      <c r="J97" s="35"/>
      <c r="K97" s="35"/>
      <c r="L97" s="35"/>
      <c r="M97" s="35"/>
      <c r="N97" s="190">
        <f>ROUND(N88*T97,2)</f>
        <v>0</v>
      </c>
      <c r="O97" s="191"/>
      <c r="P97" s="191"/>
      <c r="Q97" s="191"/>
      <c r="R97" s="36"/>
      <c r="S97" s="141"/>
      <c r="T97" s="142"/>
      <c r="U97" s="143" t="s">
        <v>44</v>
      </c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  <c r="AY97" s="145" t="s">
        <v>139</v>
      </c>
      <c r="AZ97" s="144"/>
      <c r="BA97" s="144"/>
      <c r="BB97" s="144"/>
      <c r="BC97" s="144"/>
      <c r="BD97" s="144"/>
      <c r="BE97" s="146">
        <f t="shared" si="0"/>
        <v>0</v>
      </c>
      <c r="BF97" s="146">
        <f t="shared" si="1"/>
        <v>0</v>
      </c>
      <c r="BG97" s="146">
        <f t="shared" si="2"/>
        <v>0</v>
      </c>
      <c r="BH97" s="146">
        <f t="shared" si="3"/>
        <v>0</v>
      </c>
      <c r="BI97" s="146">
        <f t="shared" si="4"/>
        <v>0</v>
      </c>
      <c r="BJ97" s="145" t="s">
        <v>86</v>
      </c>
      <c r="BK97" s="144"/>
      <c r="BL97" s="144"/>
      <c r="BM97" s="144"/>
    </row>
    <row r="98" spans="2:65" s="1" customFormat="1" ht="18" customHeight="1">
      <c r="B98" s="34"/>
      <c r="C98" s="35"/>
      <c r="D98" s="188" t="s">
        <v>141</v>
      </c>
      <c r="E98" s="189"/>
      <c r="F98" s="189"/>
      <c r="G98" s="189"/>
      <c r="H98" s="189"/>
      <c r="I98" s="35"/>
      <c r="J98" s="35"/>
      <c r="K98" s="35"/>
      <c r="L98" s="35"/>
      <c r="M98" s="35"/>
      <c r="N98" s="190">
        <f>ROUND(N88*T98,2)</f>
        <v>0</v>
      </c>
      <c r="O98" s="191"/>
      <c r="P98" s="191"/>
      <c r="Q98" s="191"/>
      <c r="R98" s="36"/>
      <c r="S98" s="141"/>
      <c r="T98" s="142"/>
      <c r="U98" s="143" t="s">
        <v>44</v>
      </c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5" t="s">
        <v>139</v>
      </c>
      <c r="AZ98" s="144"/>
      <c r="BA98" s="144"/>
      <c r="BB98" s="144"/>
      <c r="BC98" s="144"/>
      <c r="BD98" s="144"/>
      <c r="BE98" s="146">
        <f t="shared" si="0"/>
        <v>0</v>
      </c>
      <c r="BF98" s="146">
        <f t="shared" si="1"/>
        <v>0</v>
      </c>
      <c r="BG98" s="146">
        <f t="shared" si="2"/>
        <v>0</v>
      </c>
      <c r="BH98" s="146">
        <f t="shared" si="3"/>
        <v>0</v>
      </c>
      <c r="BI98" s="146">
        <f t="shared" si="4"/>
        <v>0</v>
      </c>
      <c r="BJ98" s="145" t="s">
        <v>86</v>
      </c>
      <c r="BK98" s="144"/>
      <c r="BL98" s="144"/>
      <c r="BM98" s="144"/>
    </row>
    <row r="99" spans="2:65" s="1" customFormat="1" ht="18" customHeight="1">
      <c r="B99" s="34"/>
      <c r="C99" s="35"/>
      <c r="D99" s="188" t="s">
        <v>142</v>
      </c>
      <c r="E99" s="189"/>
      <c r="F99" s="189"/>
      <c r="G99" s="189"/>
      <c r="H99" s="189"/>
      <c r="I99" s="35"/>
      <c r="J99" s="35"/>
      <c r="K99" s="35"/>
      <c r="L99" s="35"/>
      <c r="M99" s="35"/>
      <c r="N99" s="190">
        <f>ROUND(N88*T99,2)</f>
        <v>0</v>
      </c>
      <c r="O99" s="191"/>
      <c r="P99" s="191"/>
      <c r="Q99" s="191"/>
      <c r="R99" s="36"/>
      <c r="S99" s="141"/>
      <c r="T99" s="142"/>
      <c r="U99" s="143" t="s">
        <v>44</v>
      </c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5" t="s">
        <v>139</v>
      </c>
      <c r="AZ99" s="144"/>
      <c r="BA99" s="144"/>
      <c r="BB99" s="144"/>
      <c r="BC99" s="144"/>
      <c r="BD99" s="144"/>
      <c r="BE99" s="146">
        <f t="shared" si="0"/>
        <v>0</v>
      </c>
      <c r="BF99" s="146">
        <f t="shared" si="1"/>
        <v>0</v>
      </c>
      <c r="BG99" s="146">
        <f t="shared" si="2"/>
        <v>0</v>
      </c>
      <c r="BH99" s="146">
        <f t="shared" si="3"/>
        <v>0</v>
      </c>
      <c r="BI99" s="146">
        <f t="shared" si="4"/>
        <v>0</v>
      </c>
      <c r="BJ99" s="145" t="s">
        <v>86</v>
      </c>
      <c r="BK99" s="144"/>
      <c r="BL99" s="144"/>
      <c r="BM99" s="144"/>
    </row>
    <row r="100" spans="2:65" s="1" customFormat="1" ht="18" customHeight="1">
      <c r="B100" s="34"/>
      <c r="C100" s="35"/>
      <c r="D100" s="188" t="s">
        <v>143</v>
      </c>
      <c r="E100" s="189"/>
      <c r="F100" s="189"/>
      <c r="G100" s="189"/>
      <c r="H100" s="189"/>
      <c r="I100" s="35"/>
      <c r="J100" s="35"/>
      <c r="K100" s="35"/>
      <c r="L100" s="35"/>
      <c r="M100" s="35"/>
      <c r="N100" s="190">
        <f>ROUND(N88*T100,2)</f>
        <v>0</v>
      </c>
      <c r="O100" s="191"/>
      <c r="P100" s="191"/>
      <c r="Q100" s="191"/>
      <c r="R100" s="36"/>
      <c r="S100" s="141"/>
      <c r="T100" s="142"/>
      <c r="U100" s="143" t="s">
        <v>44</v>
      </c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5" t="s">
        <v>139</v>
      </c>
      <c r="AZ100" s="144"/>
      <c r="BA100" s="144"/>
      <c r="BB100" s="144"/>
      <c r="BC100" s="144"/>
      <c r="BD100" s="144"/>
      <c r="BE100" s="146">
        <f t="shared" si="0"/>
        <v>0</v>
      </c>
      <c r="BF100" s="146">
        <f t="shared" si="1"/>
        <v>0</v>
      </c>
      <c r="BG100" s="146">
        <f t="shared" si="2"/>
        <v>0</v>
      </c>
      <c r="BH100" s="146">
        <f t="shared" si="3"/>
        <v>0</v>
      </c>
      <c r="BI100" s="146">
        <f t="shared" si="4"/>
        <v>0</v>
      </c>
      <c r="BJ100" s="145" t="s">
        <v>86</v>
      </c>
      <c r="BK100" s="144"/>
      <c r="BL100" s="144"/>
      <c r="BM100" s="144"/>
    </row>
    <row r="101" spans="2:65" s="1" customFormat="1" ht="18" customHeight="1">
      <c r="B101" s="34"/>
      <c r="C101" s="35"/>
      <c r="D101" s="105" t="s">
        <v>144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190">
        <f>ROUND(N88*T101,2)</f>
        <v>0</v>
      </c>
      <c r="O101" s="191"/>
      <c r="P101" s="191"/>
      <c r="Q101" s="191"/>
      <c r="R101" s="36"/>
      <c r="S101" s="141"/>
      <c r="T101" s="147"/>
      <c r="U101" s="148" t="s">
        <v>44</v>
      </c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5" t="s">
        <v>145</v>
      </c>
      <c r="AZ101" s="144"/>
      <c r="BA101" s="144"/>
      <c r="BB101" s="144"/>
      <c r="BC101" s="144"/>
      <c r="BD101" s="144"/>
      <c r="BE101" s="146">
        <f t="shared" si="0"/>
        <v>0</v>
      </c>
      <c r="BF101" s="146">
        <f t="shared" si="1"/>
        <v>0</v>
      </c>
      <c r="BG101" s="146">
        <f t="shared" si="2"/>
        <v>0</v>
      </c>
      <c r="BH101" s="146">
        <f t="shared" si="3"/>
        <v>0</v>
      </c>
      <c r="BI101" s="146">
        <f t="shared" si="4"/>
        <v>0</v>
      </c>
      <c r="BJ101" s="145" t="s">
        <v>86</v>
      </c>
      <c r="BK101" s="144"/>
      <c r="BL101" s="144"/>
      <c r="BM101" s="144"/>
    </row>
    <row r="102" spans="2:65" s="1" customFormat="1">
      <c r="B102" s="34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6"/>
      <c r="T102" s="128"/>
      <c r="U102" s="128"/>
    </row>
    <row r="103" spans="2:65" s="1" customFormat="1" ht="29.25" customHeight="1">
      <c r="B103" s="34"/>
      <c r="C103" s="116" t="s">
        <v>106</v>
      </c>
      <c r="D103" s="117"/>
      <c r="E103" s="117"/>
      <c r="F103" s="117"/>
      <c r="G103" s="117"/>
      <c r="H103" s="117"/>
      <c r="I103" s="117"/>
      <c r="J103" s="117"/>
      <c r="K103" s="117"/>
      <c r="L103" s="185">
        <f>ROUND(SUM(N88+N95),2)</f>
        <v>0</v>
      </c>
      <c r="M103" s="185"/>
      <c r="N103" s="185"/>
      <c r="O103" s="185"/>
      <c r="P103" s="185"/>
      <c r="Q103" s="185"/>
      <c r="R103" s="36"/>
      <c r="T103" s="128"/>
      <c r="U103" s="128"/>
    </row>
    <row r="104" spans="2:65" s="1" customFormat="1" ht="6.95" customHeight="1">
      <c r="B104" s="58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60"/>
      <c r="T104" s="128"/>
      <c r="U104" s="128"/>
    </row>
    <row r="108" spans="2:65" s="1" customFormat="1" ht="6.95" customHeight="1">
      <c r="B108" s="61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3"/>
    </row>
    <row r="109" spans="2:65" s="1" customFormat="1" ht="36.950000000000003" customHeight="1">
      <c r="B109" s="34"/>
      <c r="C109" s="200" t="s">
        <v>146</v>
      </c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3"/>
      <c r="O109" s="253"/>
      <c r="P109" s="253"/>
      <c r="Q109" s="253"/>
      <c r="R109" s="36"/>
    </row>
    <row r="110" spans="2:65" s="1" customFormat="1" ht="6.95" customHeight="1">
      <c r="B110" s="34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6"/>
    </row>
    <row r="111" spans="2:65" s="1" customFormat="1" ht="30" customHeight="1">
      <c r="B111" s="34"/>
      <c r="C111" s="29" t="s">
        <v>17</v>
      </c>
      <c r="D111" s="35"/>
      <c r="E111" s="35"/>
      <c r="F111" s="254" t="str">
        <f>F6</f>
        <v>Stavebné úpravy priestorov bloku B objektu UKF v NItre na Triede A. Hlinku 1, Nitra</v>
      </c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35"/>
      <c r="R111" s="36"/>
    </row>
    <row r="112" spans="2:65" s="1" customFormat="1" ht="36.950000000000003" customHeight="1">
      <c r="B112" s="34"/>
      <c r="C112" s="68" t="s">
        <v>113</v>
      </c>
      <c r="D112" s="35"/>
      <c r="E112" s="35"/>
      <c r="F112" s="202" t="str">
        <f>F7</f>
        <v>4 - Štrukturovaná kabeláž</v>
      </c>
      <c r="G112" s="253"/>
      <c r="H112" s="253"/>
      <c r="I112" s="253"/>
      <c r="J112" s="253"/>
      <c r="K112" s="253"/>
      <c r="L112" s="253"/>
      <c r="M112" s="253"/>
      <c r="N112" s="253"/>
      <c r="O112" s="253"/>
      <c r="P112" s="253"/>
      <c r="Q112" s="35"/>
      <c r="R112" s="36"/>
    </row>
    <row r="113" spans="2:65" s="1" customFormat="1" ht="6.95" customHeight="1"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6"/>
    </row>
    <row r="114" spans="2:65" s="1" customFormat="1" ht="18" customHeight="1">
      <c r="B114" s="34"/>
      <c r="C114" s="29" t="s">
        <v>22</v>
      </c>
      <c r="D114" s="35"/>
      <c r="E114" s="35"/>
      <c r="F114" s="27" t="str">
        <f>F9</f>
        <v xml:space="preserve"> </v>
      </c>
      <c r="G114" s="35"/>
      <c r="H114" s="35"/>
      <c r="I114" s="35"/>
      <c r="J114" s="35"/>
      <c r="K114" s="29" t="s">
        <v>24</v>
      </c>
      <c r="L114" s="35"/>
      <c r="M114" s="256" t="str">
        <f>IF(O9="","",O9)</f>
        <v>12. 2. 2018</v>
      </c>
      <c r="N114" s="256"/>
      <c r="O114" s="256"/>
      <c r="P114" s="256"/>
      <c r="Q114" s="35"/>
      <c r="R114" s="36"/>
    </row>
    <row r="115" spans="2:65" s="1" customFormat="1" ht="6.95" customHeight="1">
      <c r="B115" s="34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6"/>
    </row>
    <row r="116" spans="2:65" s="1" customFormat="1" ht="15">
      <c r="B116" s="34"/>
      <c r="C116" s="29" t="s">
        <v>26</v>
      </c>
      <c r="D116" s="35"/>
      <c r="E116" s="35"/>
      <c r="F116" s="27" t="str">
        <f>E12</f>
        <v>UKF v NItre, Trieda A. Hlinku 1, Nitra</v>
      </c>
      <c r="G116" s="35"/>
      <c r="H116" s="35"/>
      <c r="I116" s="35"/>
      <c r="J116" s="35"/>
      <c r="K116" s="29" t="s">
        <v>32</v>
      </c>
      <c r="L116" s="35"/>
      <c r="M116" s="222" t="str">
        <f>E18</f>
        <v xml:space="preserve">K2 ateliér s.r.o., Nitra </v>
      </c>
      <c r="N116" s="222"/>
      <c r="O116" s="222"/>
      <c r="P116" s="222"/>
      <c r="Q116" s="222"/>
      <c r="R116" s="36"/>
    </row>
    <row r="117" spans="2:65" s="1" customFormat="1" ht="14.45" customHeight="1">
      <c r="B117" s="34"/>
      <c r="C117" s="29" t="s">
        <v>30</v>
      </c>
      <c r="D117" s="35"/>
      <c r="E117" s="35"/>
      <c r="F117" s="27" t="str">
        <f>IF(E15="","",E15)</f>
        <v xml:space="preserve"> </v>
      </c>
      <c r="G117" s="35"/>
      <c r="H117" s="35"/>
      <c r="I117" s="35"/>
      <c r="J117" s="35"/>
      <c r="K117" s="29" t="s">
        <v>36</v>
      </c>
      <c r="L117" s="35"/>
      <c r="M117" s="222" t="str">
        <f>E21</f>
        <v xml:space="preserve"> </v>
      </c>
      <c r="N117" s="222"/>
      <c r="O117" s="222"/>
      <c r="P117" s="222"/>
      <c r="Q117" s="222"/>
      <c r="R117" s="36"/>
    </row>
    <row r="118" spans="2:65" s="1" customFormat="1" ht="10.35" customHeight="1"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6"/>
    </row>
    <row r="119" spans="2:65" s="8" customFormat="1" ht="29.25" customHeight="1">
      <c r="B119" s="149"/>
      <c r="C119" s="150" t="s">
        <v>147</v>
      </c>
      <c r="D119" s="151" t="s">
        <v>148</v>
      </c>
      <c r="E119" s="151" t="s">
        <v>59</v>
      </c>
      <c r="F119" s="257" t="s">
        <v>149</v>
      </c>
      <c r="G119" s="257"/>
      <c r="H119" s="257"/>
      <c r="I119" s="257"/>
      <c r="J119" s="151" t="s">
        <v>150</v>
      </c>
      <c r="K119" s="151" t="s">
        <v>151</v>
      </c>
      <c r="L119" s="258" t="s">
        <v>152</v>
      </c>
      <c r="M119" s="258"/>
      <c r="N119" s="257" t="s">
        <v>118</v>
      </c>
      <c r="O119" s="257"/>
      <c r="P119" s="257"/>
      <c r="Q119" s="259"/>
      <c r="R119" s="152"/>
      <c r="T119" s="79" t="s">
        <v>153</v>
      </c>
      <c r="U119" s="80" t="s">
        <v>41</v>
      </c>
      <c r="V119" s="80" t="s">
        <v>154</v>
      </c>
      <c r="W119" s="80" t="s">
        <v>155</v>
      </c>
      <c r="X119" s="80" t="s">
        <v>156</v>
      </c>
      <c r="Y119" s="80" t="s">
        <v>157</v>
      </c>
      <c r="Z119" s="80" t="s">
        <v>158</v>
      </c>
      <c r="AA119" s="81" t="s">
        <v>159</v>
      </c>
    </row>
    <row r="120" spans="2:65" s="1" customFormat="1" ht="29.25" customHeight="1">
      <c r="B120" s="34"/>
      <c r="C120" s="83" t="s">
        <v>115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236">
        <f>BK120</f>
        <v>0</v>
      </c>
      <c r="O120" s="237"/>
      <c r="P120" s="237"/>
      <c r="Q120" s="237"/>
      <c r="R120" s="36"/>
      <c r="T120" s="82"/>
      <c r="U120" s="50"/>
      <c r="V120" s="50"/>
      <c r="W120" s="153">
        <f>W121+W213</f>
        <v>0</v>
      </c>
      <c r="X120" s="50"/>
      <c r="Y120" s="153">
        <f>Y121+Y213</f>
        <v>0</v>
      </c>
      <c r="Z120" s="50"/>
      <c r="AA120" s="154">
        <f>AA121+AA213</f>
        <v>0</v>
      </c>
      <c r="AT120" s="17" t="s">
        <v>76</v>
      </c>
      <c r="AU120" s="17" t="s">
        <v>120</v>
      </c>
      <c r="BK120" s="155">
        <f>BK121+BK213</f>
        <v>0</v>
      </c>
    </row>
    <row r="121" spans="2:65" s="9" customFormat="1" ht="37.35" customHeight="1">
      <c r="B121" s="156"/>
      <c r="C121" s="157"/>
      <c r="D121" s="158" t="s">
        <v>1022</v>
      </c>
      <c r="E121" s="158"/>
      <c r="F121" s="158"/>
      <c r="G121" s="158"/>
      <c r="H121" s="158"/>
      <c r="I121" s="158"/>
      <c r="J121" s="158"/>
      <c r="K121" s="158"/>
      <c r="L121" s="158"/>
      <c r="M121" s="158"/>
      <c r="N121" s="238">
        <f>BK121</f>
        <v>0</v>
      </c>
      <c r="O121" s="239"/>
      <c r="P121" s="239"/>
      <c r="Q121" s="239"/>
      <c r="R121" s="159"/>
      <c r="T121" s="160"/>
      <c r="U121" s="157"/>
      <c r="V121" s="157"/>
      <c r="W121" s="161">
        <f>W122+W133+W158</f>
        <v>0</v>
      </c>
      <c r="X121" s="157"/>
      <c r="Y121" s="161">
        <f>Y122+Y133+Y158</f>
        <v>0</v>
      </c>
      <c r="Z121" s="157"/>
      <c r="AA121" s="162">
        <f>AA122+AA133+AA158</f>
        <v>0</v>
      </c>
      <c r="AR121" s="163" t="s">
        <v>83</v>
      </c>
      <c r="AT121" s="164" t="s">
        <v>76</v>
      </c>
      <c r="AU121" s="164" t="s">
        <v>77</v>
      </c>
      <c r="AY121" s="163" t="s">
        <v>160</v>
      </c>
      <c r="BK121" s="165">
        <f>BK122+BK133+BK158</f>
        <v>0</v>
      </c>
    </row>
    <row r="122" spans="2:65" s="9" customFormat="1" ht="19.899999999999999" customHeight="1">
      <c r="B122" s="156"/>
      <c r="C122" s="157"/>
      <c r="D122" s="166" t="s">
        <v>1023</v>
      </c>
      <c r="E122" s="166"/>
      <c r="F122" s="166"/>
      <c r="G122" s="166"/>
      <c r="H122" s="166"/>
      <c r="I122" s="166"/>
      <c r="J122" s="166"/>
      <c r="K122" s="166"/>
      <c r="L122" s="166"/>
      <c r="M122" s="166"/>
      <c r="N122" s="240">
        <f>BK122</f>
        <v>0</v>
      </c>
      <c r="O122" s="241"/>
      <c r="P122" s="241"/>
      <c r="Q122" s="241"/>
      <c r="R122" s="159"/>
      <c r="T122" s="160"/>
      <c r="U122" s="157"/>
      <c r="V122" s="157"/>
      <c r="W122" s="161">
        <f>SUM(W123:W132)</f>
        <v>0</v>
      </c>
      <c r="X122" s="157"/>
      <c r="Y122" s="161">
        <f>SUM(Y123:Y132)</f>
        <v>0</v>
      </c>
      <c r="Z122" s="157"/>
      <c r="AA122" s="162">
        <f>SUM(AA123:AA132)</f>
        <v>0</v>
      </c>
      <c r="AR122" s="163" t="s">
        <v>83</v>
      </c>
      <c r="AT122" s="164" t="s">
        <v>76</v>
      </c>
      <c r="AU122" s="164" t="s">
        <v>83</v>
      </c>
      <c r="AY122" s="163" t="s">
        <v>160</v>
      </c>
      <c r="BK122" s="165">
        <f>SUM(BK123:BK132)</f>
        <v>0</v>
      </c>
    </row>
    <row r="123" spans="2:65" s="1" customFormat="1" ht="22.5" customHeight="1">
      <c r="B123" s="34"/>
      <c r="C123" s="176" t="s">
        <v>83</v>
      </c>
      <c r="D123" s="176" t="s">
        <v>189</v>
      </c>
      <c r="E123" s="177" t="s">
        <v>1026</v>
      </c>
      <c r="F123" s="249" t="s">
        <v>1027</v>
      </c>
      <c r="G123" s="249"/>
      <c r="H123" s="249"/>
      <c r="I123" s="249"/>
      <c r="J123" s="178" t="s">
        <v>785</v>
      </c>
      <c r="K123" s="179">
        <v>2</v>
      </c>
      <c r="L123" s="250">
        <v>0</v>
      </c>
      <c r="M123" s="251"/>
      <c r="N123" s="252">
        <f t="shared" ref="N123:N132" si="5">ROUND(L123*K123,3)</f>
        <v>0</v>
      </c>
      <c r="O123" s="246"/>
      <c r="P123" s="246"/>
      <c r="Q123" s="246"/>
      <c r="R123" s="36"/>
      <c r="T123" s="172" t="s">
        <v>20</v>
      </c>
      <c r="U123" s="43" t="s">
        <v>44</v>
      </c>
      <c r="V123" s="35"/>
      <c r="W123" s="173">
        <f t="shared" ref="W123:W132" si="6">V123*K123</f>
        <v>0</v>
      </c>
      <c r="X123" s="173">
        <v>0</v>
      </c>
      <c r="Y123" s="173">
        <f t="shared" ref="Y123:Y132" si="7">X123*K123</f>
        <v>0</v>
      </c>
      <c r="Z123" s="173">
        <v>0</v>
      </c>
      <c r="AA123" s="174">
        <f t="shared" ref="AA123:AA132" si="8">Z123*K123</f>
        <v>0</v>
      </c>
      <c r="AR123" s="17" t="s">
        <v>188</v>
      </c>
      <c r="AT123" s="17" t="s">
        <v>189</v>
      </c>
      <c r="AU123" s="17" t="s">
        <v>86</v>
      </c>
      <c r="AY123" s="17" t="s">
        <v>160</v>
      </c>
      <c r="BE123" s="109">
        <f t="shared" ref="BE123:BE132" si="9">IF(U123="základná",N123,0)</f>
        <v>0</v>
      </c>
      <c r="BF123" s="109">
        <f t="shared" ref="BF123:BF132" si="10">IF(U123="znížená",N123,0)</f>
        <v>0</v>
      </c>
      <c r="BG123" s="109">
        <f t="shared" ref="BG123:BG132" si="11">IF(U123="zákl. prenesená",N123,0)</f>
        <v>0</v>
      </c>
      <c r="BH123" s="109">
        <f t="shared" ref="BH123:BH132" si="12">IF(U123="zníž. prenesená",N123,0)</f>
        <v>0</v>
      </c>
      <c r="BI123" s="109">
        <f t="shared" ref="BI123:BI132" si="13">IF(U123="nulová",N123,0)</f>
        <v>0</v>
      </c>
      <c r="BJ123" s="17" t="s">
        <v>86</v>
      </c>
      <c r="BK123" s="175">
        <f t="shared" ref="BK123:BK132" si="14">ROUND(L123*K123,3)</f>
        <v>0</v>
      </c>
      <c r="BL123" s="17" t="s">
        <v>92</v>
      </c>
      <c r="BM123" s="17" t="s">
        <v>1028</v>
      </c>
    </row>
    <row r="124" spans="2:65" s="1" customFormat="1" ht="22.5" customHeight="1">
      <c r="B124" s="34"/>
      <c r="C124" s="176" t="s">
        <v>86</v>
      </c>
      <c r="D124" s="176" t="s">
        <v>189</v>
      </c>
      <c r="E124" s="177" t="s">
        <v>1029</v>
      </c>
      <c r="F124" s="249" t="s">
        <v>1030</v>
      </c>
      <c r="G124" s="249"/>
      <c r="H124" s="249"/>
      <c r="I124" s="249"/>
      <c r="J124" s="178" t="s">
        <v>785</v>
      </c>
      <c r="K124" s="179">
        <v>2</v>
      </c>
      <c r="L124" s="250">
        <v>0</v>
      </c>
      <c r="M124" s="251"/>
      <c r="N124" s="252">
        <f t="shared" si="5"/>
        <v>0</v>
      </c>
      <c r="O124" s="246"/>
      <c r="P124" s="246"/>
      <c r="Q124" s="246"/>
      <c r="R124" s="36"/>
      <c r="T124" s="172" t="s">
        <v>20</v>
      </c>
      <c r="U124" s="43" t="s">
        <v>44</v>
      </c>
      <c r="V124" s="35"/>
      <c r="W124" s="173">
        <f t="shared" si="6"/>
        <v>0</v>
      </c>
      <c r="X124" s="173">
        <v>0</v>
      </c>
      <c r="Y124" s="173">
        <f t="shared" si="7"/>
        <v>0</v>
      </c>
      <c r="Z124" s="173">
        <v>0</v>
      </c>
      <c r="AA124" s="174">
        <f t="shared" si="8"/>
        <v>0</v>
      </c>
      <c r="AR124" s="17" t="s">
        <v>188</v>
      </c>
      <c r="AT124" s="17" t="s">
        <v>189</v>
      </c>
      <c r="AU124" s="17" t="s">
        <v>86</v>
      </c>
      <c r="AY124" s="17" t="s">
        <v>160</v>
      </c>
      <c r="BE124" s="109">
        <f t="shared" si="9"/>
        <v>0</v>
      </c>
      <c r="BF124" s="109">
        <f t="shared" si="10"/>
        <v>0</v>
      </c>
      <c r="BG124" s="109">
        <f t="shared" si="11"/>
        <v>0</v>
      </c>
      <c r="BH124" s="109">
        <f t="shared" si="12"/>
        <v>0</v>
      </c>
      <c r="BI124" s="109">
        <f t="shared" si="13"/>
        <v>0</v>
      </c>
      <c r="BJ124" s="17" t="s">
        <v>86</v>
      </c>
      <c r="BK124" s="175">
        <f t="shared" si="14"/>
        <v>0</v>
      </c>
      <c r="BL124" s="17" t="s">
        <v>92</v>
      </c>
      <c r="BM124" s="17" t="s">
        <v>1031</v>
      </c>
    </row>
    <row r="125" spans="2:65" s="1" customFormat="1" ht="22.5" customHeight="1">
      <c r="B125" s="34"/>
      <c r="C125" s="176" t="s">
        <v>89</v>
      </c>
      <c r="D125" s="176" t="s">
        <v>189</v>
      </c>
      <c r="E125" s="177" t="s">
        <v>1032</v>
      </c>
      <c r="F125" s="249" t="s">
        <v>1033</v>
      </c>
      <c r="G125" s="249"/>
      <c r="H125" s="249"/>
      <c r="I125" s="249"/>
      <c r="J125" s="178" t="s">
        <v>785</v>
      </c>
      <c r="K125" s="179">
        <v>2</v>
      </c>
      <c r="L125" s="250">
        <v>0</v>
      </c>
      <c r="M125" s="251"/>
      <c r="N125" s="252">
        <f t="shared" si="5"/>
        <v>0</v>
      </c>
      <c r="O125" s="246"/>
      <c r="P125" s="246"/>
      <c r="Q125" s="246"/>
      <c r="R125" s="36"/>
      <c r="T125" s="172" t="s">
        <v>20</v>
      </c>
      <c r="U125" s="43" t="s">
        <v>44</v>
      </c>
      <c r="V125" s="35"/>
      <c r="W125" s="173">
        <f t="shared" si="6"/>
        <v>0</v>
      </c>
      <c r="X125" s="173">
        <v>0</v>
      </c>
      <c r="Y125" s="173">
        <f t="shared" si="7"/>
        <v>0</v>
      </c>
      <c r="Z125" s="173">
        <v>0</v>
      </c>
      <c r="AA125" s="174">
        <f t="shared" si="8"/>
        <v>0</v>
      </c>
      <c r="AR125" s="17" t="s">
        <v>188</v>
      </c>
      <c r="AT125" s="17" t="s">
        <v>189</v>
      </c>
      <c r="AU125" s="17" t="s">
        <v>86</v>
      </c>
      <c r="AY125" s="17" t="s">
        <v>160</v>
      </c>
      <c r="BE125" s="109">
        <f t="shared" si="9"/>
        <v>0</v>
      </c>
      <c r="BF125" s="109">
        <f t="shared" si="10"/>
        <v>0</v>
      </c>
      <c r="BG125" s="109">
        <f t="shared" si="11"/>
        <v>0</v>
      </c>
      <c r="BH125" s="109">
        <f t="shared" si="12"/>
        <v>0</v>
      </c>
      <c r="BI125" s="109">
        <f t="shared" si="13"/>
        <v>0</v>
      </c>
      <c r="BJ125" s="17" t="s">
        <v>86</v>
      </c>
      <c r="BK125" s="175">
        <f t="shared" si="14"/>
        <v>0</v>
      </c>
      <c r="BL125" s="17" t="s">
        <v>92</v>
      </c>
      <c r="BM125" s="17" t="s">
        <v>1034</v>
      </c>
    </row>
    <row r="126" spans="2:65" s="1" customFormat="1" ht="22.5" customHeight="1">
      <c r="B126" s="34"/>
      <c r="C126" s="176" t="s">
        <v>92</v>
      </c>
      <c r="D126" s="176" t="s">
        <v>189</v>
      </c>
      <c r="E126" s="177" t="s">
        <v>1035</v>
      </c>
      <c r="F126" s="249" t="s">
        <v>1036</v>
      </c>
      <c r="G126" s="249"/>
      <c r="H126" s="249"/>
      <c r="I126" s="249"/>
      <c r="J126" s="178" t="s">
        <v>785</v>
      </c>
      <c r="K126" s="179">
        <v>20</v>
      </c>
      <c r="L126" s="250">
        <v>0</v>
      </c>
      <c r="M126" s="251"/>
      <c r="N126" s="252">
        <f t="shared" si="5"/>
        <v>0</v>
      </c>
      <c r="O126" s="246"/>
      <c r="P126" s="246"/>
      <c r="Q126" s="246"/>
      <c r="R126" s="36"/>
      <c r="T126" s="172" t="s">
        <v>20</v>
      </c>
      <c r="U126" s="43" t="s">
        <v>44</v>
      </c>
      <c r="V126" s="35"/>
      <c r="W126" s="173">
        <f t="shared" si="6"/>
        <v>0</v>
      </c>
      <c r="X126" s="173">
        <v>0</v>
      </c>
      <c r="Y126" s="173">
        <f t="shared" si="7"/>
        <v>0</v>
      </c>
      <c r="Z126" s="173">
        <v>0</v>
      </c>
      <c r="AA126" s="174">
        <f t="shared" si="8"/>
        <v>0</v>
      </c>
      <c r="AR126" s="17" t="s">
        <v>188</v>
      </c>
      <c r="AT126" s="17" t="s">
        <v>189</v>
      </c>
      <c r="AU126" s="17" t="s">
        <v>86</v>
      </c>
      <c r="AY126" s="17" t="s">
        <v>160</v>
      </c>
      <c r="BE126" s="109">
        <f t="shared" si="9"/>
        <v>0</v>
      </c>
      <c r="BF126" s="109">
        <f t="shared" si="10"/>
        <v>0</v>
      </c>
      <c r="BG126" s="109">
        <f t="shared" si="11"/>
        <v>0</v>
      </c>
      <c r="BH126" s="109">
        <f t="shared" si="12"/>
        <v>0</v>
      </c>
      <c r="BI126" s="109">
        <f t="shared" si="13"/>
        <v>0</v>
      </c>
      <c r="BJ126" s="17" t="s">
        <v>86</v>
      </c>
      <c r="BK126" s="175">
        <f t="shared" si="14"/>
        <v>0</v>
      </c>
      <c r="BL126" s="17" t="s">
        <v>92</v>
      </c>
      <c r="BM126" s="17" t="s">
        <v>1037</v>
      </c>
    </row>
    <row r="127" spans="2:65" s="1" customFormat="1" ht="22.5" customHeight="1">
      <c r="B127" s="34"/>
      <c r="C127" s="176" t="s">
        <v>95</v>
      </c>
      <c r="D127" s="176" t="s">
        <v>189</v>
      </c>
      <c r="E127" s="177" t="s">
        <v>1015</v>
      </c>
      <c r="F127" s="249" t="s">
        <v>1038</v>
      </c>
      <c r="G127" s="249"/>
      <c r="H127" s="249"/>
      <c r="I127" s="249"/>
      <c r="J127" s="178" t="s">
        <v>785</v>
      </c>
      <c r="K127" s="179">
        <v>25</v>
      </c>
      <c r="L127" s="250">
        <v>0</v>
      </c>
      <c r="M127" s="251"/>
      <c r="N127" s="252">
        <f t="shared" si="5"/>
        <v>0</v>
      </c>
      <c r="O127" s="246"/>
      <c r="P127" s="246"/>
      <c r="Q127" s="246"/>
      <c r="R127" s="36"/>
      <c r="T127" s="172" t="s">
        <v>20</v>
      </c>
      <c r="U127" s="43" t="s">
        <v>44</v>
      </c>
      <c r="V127" s="35"/>
      <c r="W127" s="173">
        <f t="shared" si="6"/>
        <v>0</v>
      </c>
      <c r="X127" s="173">
        <v>0</v>
      </c>
      <c r="Y127" s="173">
        <f t="shared" si="7"/>
        <v>0</v>
      </c>
      <c r="Z127" s="173">
        <v>0</v>
      </c>
      <c r="AA127" s="174">
        <f t="shared" si="8"/>
        <v>0</v>
      </c>
      <c r="AR127" s="17" t="s">
        <v>188</v>
      </c>
      <c r="AT127" s="17" t="s">
        <v>189</v>
      </c>
      <c r="AU127" s="17" t="s">
        <v>86</v>
      </c>
      <c r="AY127" s="17" t="s">
        <v>160</v>
      </c>
      <c r="BE127" s="109">
        <f t="shared" si="9"/>
        <v>0</v>
      </c>
      <c r="BF127" s="109">
        <f t="shared" si="10"/>
        <v>0</v>
      </c>
      <c r="BG127" s="109">
        <f t="shared" si="11"/>
        <v>0</v>
      </c>
      <c r="BH127" s="109">
        <f t="shared" si="12"/>
        <v>0</v>
      </c>
      <c r="BI127" s="109">
        <f t="shared" si="13"/>
        <v>0</v>
      </c>
      <c r="BJ127" s="17" t="s">
        <v>86</v>
      </c>
      <c r="BK127" s="175">
        <f t="shared" si="14"/>
        <v>0</v>
      </c>
      <c r="BL127" s="17" t="s">
        <v>92</v>
      </c>
      <c r="BM127" s="17" t="s">
        <v>1039</v>
      </c>
    </row>
    <row r="128" spans="2:65" s="1" customFormat="1" ht="22.5" customHeight="1">
      <c r="B128" s="34"/>
      <c r="C128" s="167" t="s">
        <v>180</v>
      </c>
      <c r="D128" s="167" t="s">
        <v>161</v>
      </c>
      <c r="E128" s="168" t="s">
        <v>1040</v>
      </c>
      <c r="F128" s="247" t="s">
        <v>1027</v>
      </c>
      <c r="G128" s="247"/>
      <c r="H128" s="247"/>
      <c r="I128" s="247"/>
      <c r="J128" s="169" t="s">
        <v>785</v>
      </c>
      <c r="K128" s="170">
        <v>2</v>
      </c>
      <c r="L128" s="245">
        <v>0</v>
      </c>
      <c r="M128" s="248"/>
      <c r="N128" s="246">
        <f t="shared" si="5"/>
        <v>0</v>
      </c>
      <c r="O128" s="246"/>
      <c r="P128" s="246"/>
      <c r="Q128" s="246"/>
      <c r="R128" s="36"/>
      <c r="T128" s="172" t="s">
        <v>20</v>
      </c>
      <c r="U128" s="43" t="s">
        <v>44</v>
      </c>
      <c r="V128" s="35"/>
      <c r="W128" s="173">
        <f t="shared" si="6"/>
        <v>0</v>
      </c>
      <c r="X128" s="173">
        <v>0</v>
      </c>
      <c r="Y128" s="173">
        <f t="shared" si="7"/>
        <v>0</v>
      </c>
      <c r="Z128" s="173">
        <v>0</v>
      </c>
      <c r="AA128" s="174">
        <f t="shared" si="8"/>
        <v>0</v>
      </c>
      <c r="AR128" s="17" t="s">
        <v>92</v>
      </c>
      <c r="AT128" s="17" t="s">
        <v>161</v>
      </c>
      <c r="AU128" s="17" t="s">
        <v>86</v>
      </c>
      <c r="AY128" s="17" t="s">
        <v>160</v>
      </c>
      <c r="BE128" s="109">
        <f t="shared" si="9"/>
        <v>0</v>
      </c>
      <c r="BF128" s="109">
        <f t="shared" si="10"/>
        <v>0</v>
      </c>
      <c r="BG128" s="109">
        <f t="shared" si="11"/>
        <v>0</v>
      </c>
      <c r="BH128" s="109">
        <f t="shared" si="12"/>
        <v>0</v>
      </c>
      <c r="BI128" s="109">
        <f t="shared" si="13"/>
        <v>0</v>
      </c>
      <c r="BJ128" s="17" t="s">
        <v>86</v>
      </c>
      <c r="BK128" s="175">
        <f t="shared" si="14"/>
        <v>0</v>
      </c>
      <c r="BL128" s="17" t="s">
        <v>92</v>
      </c>
      <c r="BM128" s="17" t="s">
        <v>1041</v>
      </c>
    </row>
    <row r="129" spans="2:65" s="1" customFormat="1" ht="22.5" customHeight="1">
      <c r="B129" s="34"/>
      <c r="C129" s="167" t="s">
        <v>184</v>
      </c>
      <c r="D129" s="167" t="s">
        <v>161</v>
      </c>
      <c r="E129" s="168" t="s">
        <v>1042</v>
      </c>
      <c r="F129" s="247" t="s">
        <v>1030</v>
      </c>
      <c r="G129" s="247"/>
      <c r="H129" s="247"/>
      <c r="I129" s="247"/>
      <c r="J129" s="169" t="s">
        <v>785</v>
      </c>
      <c r="K129" s="170">
        <v>2</v>
      </c>
      <c r="L129" s="245">
        <v>0</v>
      </c>
      <c r="M129" s="248"/>
      <c r="N129" s="246">
        <f t="shared" si="5"/>
        <v>0</v>
      </c>
      <c r="O129" s="246"/>
      <c r="P129" s="246"/>
      <c r="Q129" s="246"/>
      <c r="R129" s="36"/>
      <c r="T129" s="172" t="s">
        <v>20</v>
      </c>
      <c r="U129" s="43" t="s">
        <v>44</v>
      </c>
      <c r="V129" s="35"/>
      <c r="W129" s="173">
        <f t="shared" si="6"/>
        <v>0</v>
      </c>
      <c r="X129" s="173">
        <v>0</v>
      </c>
      <c r="Y129" s="173">
        <f t="shared" si="7"/>
        <v>0</v>
      </c>
      <c r="Z129" s="173">
        <v>0</v>
      </c>
      <c r="AA129" s="174">
        <f t="shared" si="8"/>
        <v>0</v>
      </c>
      <c r="AR129" s="17" t="s">
        <v>92</v>
      </c>
      <c r="AT129" s="17" t="s">
        <v>161</v>
      </c>
      <c r="AU129" s="17" t="s">
        <v>86</v>
      </c>
      <c r="AY129" s="17" t="s">
        <v>160</v>
      </c>
      <c r="BE129" s="109">
        <f t="shared" si="9"/>
        <v>0</v>
      </c>
      <c r="BF129" s="109">
        <f t="shared" si="10"/>
        <v>0</v>
      </c>
      <c r="BG129" s="109">
        <f t="shared" si="11"/>
        <v>0</v>
      </c>
      <c r="BH129" s="109">
        <f t="shared" si="12"/>
        <v>0</v>
      </c>
      <c r="BI129" s="109">
        <f t="shared" si="13"/>
        <v>0</v>
      </c>
      <c r="BJ129" s="17" t="s">
        <v>86</v>
      </c>
      <c r="BK129" s="175">
        <f t="shared" si="14"/>
        <v>0</v>
      </c>
      <c r="BL129" s="17" t="s">
        <v>92</v>
      </c>
      <c r="BM129" s="17" t="s">
        <v>1043</v>
      </c>
    </row>
    <row r="130" spans="2:65" s="1" customFormat="1" ht="22.5" customHeight="1">
      <c r="B130" s="34"/>
      <c r="C130" s="167" t="s">
        <v>188</v>
      </c>
      <c r="D130" s="167" t="s">
        <v>161</v>
      </c>
      <c r="E130" s="168" t="s">
        <v>1044</v>
      </c>
      <c r="F130" s="247" t="s">
        <v>1033</v>
      </c>
      <c r="G130" s="247"/>
      <c r="H130" s="247"/>
      <c r="I130" s="247"/>
      <c r="J130" s="169" t="s">
        <v>785</v>
      </c>
      <c r="K130" s="170">
        <v>2</v>
      </c>
      <c r="L130" s="245">
        <v>0</v>
      </c>
      <c r="M130" s="248"/>
      <c r="N130" s="246">
        <f t="shared" si="5"/>
        <v>0</v>
      </c>
      <c r="O130" s="246"/>
      <c r="P130" s="246"/>
      <c r="Q130" s="246"/>
      <c r="R130" s="36"/>
      <c r="T130" s="172" t="s">
        <v>20</v>
      </c>
      <c r="U130" s="43" t="s">
        <v>44</v>
      </c>
      <c r="V130" s="35"/>
      <c r="W130" s="173">
        <f t="shared" si="6"/>
        <v>0</v>
      </c>
      <c r="X130" s="173">
        <v>0</v>
      </c>
      <c r="Y130" s="173">
        <f t="shared" si="7"/>
        <v>0</v>
      </c>
      <c r="Z130" s="173">
        <v>0</v>
      </c>
      <c r="AA130" s="174">
        <f t="shared" si="8"/>
        <v>0</v>
      </c>
      <c r="AR130" s="17" t="s">
        <v>92</v>
      </c>
      <c r="AT130" s="17" t="s">
        <v>161</v>
      </c>
      <c r="AU130" s="17" t="s">
        <v>86</v>
      </c>
      <c r="AY130" s="17" t="s">
        <v>160</v>
      </c>
      <c r="BE130" s="109">
        <f t="shared" si="9"/>
        <v>0</v>
      </c>
      <c r="BF130" s="109">
        <f t="shared" si="10"/>
        <v>0</v>
      </c>
      <c r="BG130" s="109">
        <f t="shared" si="11"/>
        <v>0</v>
      </c>
      <c r="BH130" s="109">
        <f t="shared" si="12"/>
        <v>0</v>
      </c>
      <c r="BI130" s="109">
        <f t="shared" si="13"/>
        <v>0</v>
      </c>
      <c r="BJ130" s="17" t="s">
        <v>86</v>
      </c>
      <c r="BK130" s="175">
        <f t="shared" si="14"/>
        <v>0</v>
      </c>
      <c r="BL130" s="17" t="s">
        <v>92</v>
      </c>
      <c r="BM130" s="17" t="s">
        <v>1045</v>
      </c>
    </row>
    <row r="131" spans="2:65" s="1" customFormat="1" ht="22.5" customHeight="1">
      <c r="B131" s="34"/>
      <c r="C131" s="167" t="s">
        <v>193</v>
      </c>
      <c r="D131" s="167" t="s">
        <v>161</v>
      </c>
      <c r="E131" s="168" t="s">
        <v>1046</v>
      </c>
      <c r="F131" s="247" t="s">
        <v>1036</v>
      </c>
      <c r="G131" s="247"/>
      <c r="H131" s="247"/>
      <c r="I131" s="247"/>
      <c r="J131" s="169" t="s">
        <v>785</v>
      </c>
      <c r="K131" s="170">
        <v>20</v>
      </c>
      <c r="L131" s="245">
        <v>0</v>
      </c>
      <c r="M131" s="248"/>
      <c r="N131" s="246">
        <f t="shared" si="5"/>
        <v>0</v>
      </c>
      <c r="O131" s="246"/>
      <c r="P131" s="246"/>
      <c r="Q131" s="246"/>
      <c r="R131" s="36"/>
      <c r="T131" s="172" t="s">
        <v>20</v>
      </c>
      <c r="U131" s="43" t="s">
        <v>44</v>
      </c>
      <c r="V131" s="35"/>
      <c r="W131" s="173">
        <f t="shared" si="6"/>
        <v>0</v>
      </c>
      <c r="X131" s="173">
        <v>0</v>
      </c>
      <c r="Y131" s="173">
        <f t="shared" si="7"/>
        <v>0</v>
      </c>
      <c r="Z131" s="173">
        <v>0</v>
      </c>
      <c r="AA131" s="174">
        <f t="shared" si="8"/>
        <v>0</v>
      </c>
      <c r="AR131" s="17" t="s">
        <v>92</v>
      </c>
      <c r="AT131" s="17" t="s">
        <v>161</v>
      </c>
      <c r="AU131" s="17" t="s">
        <v>86</v>
      </c>
      <c r="AY131" s="17" t="s">
        <v>160</v>
      </c>
      <c r="BE131" s="109">
        <f t="shared" si="9"/>
        <v>0</v>
      </c>
      <c r="BF131" s="109">
        <f t="shared" si="10"/>
        <v>0</v>
      </c>
      <c r="BG131" s="109">
        <f t="shared" si="11"/>
        <v>0</v>
      </c>
      <c r="BH131" s="109">
        <f t="shared" si="12"/>
        <v>0</v>
      </c>
      <c r="BI131" s="109">
        <f t="shared" si="13"/>
        <v>0</v>
      </c>
      <c r="BJ131" s="17" t="s">
        <v>86</v>
      </c>
      <c r="BK131" s="175">
        <f t="shared" si="14"/>
        <v>0</v>
      </c>
      <c r="BL131" s="17" t="s">
        <v>92</v>
      </c>
      <c r="BM131" s="17" t="s">
        <v>1047</v>
      </c>
    </row>
    <row r="132" spans="2:65" s="1" customFormat="1" ht="22.5" customHeight="1">
      <c r="B132" s="34"/>
      <c r="C132" s="167" t="s">
        <v>197</v>
      </c>
      <c r="D132" s="167" t="s">
        <v>161</v>
      </c>
      <c r="E132" s="168" t="s">
        <v>1048</v>
      </c>
      <c r="F132" s="247" t="s">
        <v>1038</v>
      </c>
      <c r="G132" s="247"/>
      <c r="H132" s="247"/>
      <c r="I132" s="247"/>
      <c r="J132" s="169" t="s">
        <v>785</v>
      </c>
      <c r="K132" s="170">
        <v>25</v>
      </c>
      <c r="L132" s="245">
        <v>0</v>
      </c>
      <c r="M132" s="248"/>
      <c r="N132" s="246">
        <f t="shared" si="5"/>
        <v>0</v>
      </c>
      <c r="O132" s="246"/>
      <c r="P132" s="246"/>
      <c r="Q132" s="246"/>
      <c r="R132" s="36"/>
      <c r="T132" s="172" t="s">
        <v>20</v>
      </c>
      <c r="U132" s="43" t="s">
        <v>44</v>
      </c>
      <c r="V132" s="35"/>
      <c r="W132" s="173">
        <f t="shared" si="6"/>
        <v>0</v>
      </c>
      <c r="X132" s="173">
        <v>0</v>
      </c>
      <c r="Y132" s="173">
        <f t="shared" si="7"/>
        <v>0</v>
      </c>
      <c r="Z132" s="173">
        <v>0</v>
      </c>
      <c r="AA132" s="174">
        <f t="shared" si="8"/>
        <v>0</v>
      </c>
      <c r="AR132" s="17" t="s">
        <v>92</v>
      </c>
      <c r="AT132" s="17" t="s">
        <v>161</v>
      </c>
      <c r="AU132" s="17" t="s">
        <v>86</v>
      </c>
      <c r="AY132" s="17" t="s">
        <v>160</v>
      </c>
      <c r="BE132" s="109">
        <f t="shared" si="9"/>
        <v>0</v>
      </c>
      <c r="BF132" s="109">
        <f t="shared" si="10"/>
        <v>0</v>
      </c>
      <c r="BG132" s="109">
        <f t="shared" si="11"/>
        <v>0</v>
      </c>
      <c r="BH132" s="109">
        <f t="shared" si="12"/>
        <v>0</v>
      </c>
      <c r="BI132" s="109">
        <f t="shared" si="13"/>
        <v>0</v>
      </c>
      <c r="BJ132" s="17" t="s">
        <v>86</v>
      </c>
      <c r="BK132" s="175">
        <f t="shared" si="14"/>
        <v>0</v>
      </c>
      <c r="BL132" s="17" t="s">
        <v>92</v>
      </c>
      <c r="BM132" s="17" t="s">
        <v>1049</v>
      </c>
    </row>
    <row r="133" spans="2:65" s="9" customFormat="1" ht="29.85" customHeight="1">
      <c r="B133" s="156"/>
      <c r="C133" s="157"/>
      <c r="D133" s="166" t="s">
        <v>1024</v>
      </c>
      <c r="E133" s="166"/>
      <c r="F133" s="166"/>
      <c r="G133" s="166"/>
      <c r="H133" s="166"/>
      <c r="I133" s="166"/>
      <c r="J133" s="166"/>
      <c r="K133" s="166"/>
      <c r="L133" s="166"/>
      <c r="M133" s="166"/>
      <c r="N133" s="231">
        <f>BK133</f>
        <v>0</v>
      </c>
      <c r="O133" s="232"/>
      <c r="P133" s="232"/>
      <c r="Q133" s="232"/>
      <c r="R133" s="159"/>
      <c r="T133" s="160"/>
      <c r="U133" s="157"/>
      <c r="V133" s="157"/>
      <c r="W133" s="161">
        <f>SUM(W134:W157)</f>
        <v>0</v>
      </c>
      <c r="X133" s="157"/>
      <c r="Y133" s="161">
        <f>SUM(Y134:Y157)</f>
        <v>0</v>
      </c>
      <c r="Z133" s="157"/>
      <c r="AA133" s="162">
        <f>SUM(AA134:AA157)</f>
        <v>0</v>
      </c>
      <c r="AR133" s="163" t="s">
        <v>83</v>
      </c>
      <c r="AT133" s="164" t="s">
        <v>76</v>
      </c>
      <c r="AU133" s="164" t="s">
        <v>83</v>
      </c>
      <c r="AY133" s="163" t="s">
        <v>160</v>
      </c>
      <c r="BK133" s="165">
        <f>SUM(BK134:BK157)</f>
        <v>0</v>
      </c>
    </row>
    <row r="134" spans="2:65" s="1" customFormat="1" ht="22.5" customHeight="1">
      <c r="B134" s="34"/>
      <c r="C134" s="176" t="s">
        <v>201</v>
      </c>
      <c r="D134" s="176" t="s">
        <v>189</v>
      </c>
      <c r="E134" s="177" t="s">
        <v>1050</v>
      </c>
      <c r="F134" s="249" t="s">
        <v>1051</v>
      </c>
      <c r="G134" s="249"/>
      <c r="H134" s="249"/>
      <c r="I134" s="249"/>
      <c r="J134" s="178" t="s">
        <v>785</v>
      </c>
      <c r="K134" s="179">
        <v>1</v>
      </c>
      <c r="L134" s="250">
        <v>0</v>
      </c>
      <c r="M134" s="251"/>
      <c r="N134" s="252">
        <f t="shared" ref="N134:N157" si="15">ROUND(L134*K134,3)</f>
        <v>0</v>
      </c>
      <c r="O134" s="246"/>
      <c r="P134" s="246"/>
      <c r="Q134" s="246"/>
      <c r="R134" s="36"/>
      <c r="T134" s="172" t="s">
        <v>20</v>
      </c>
      <c r="U134" s="43" t="s">
        <v>44</v>
      </c>
      <c r="V134" s="35"/>
      <c r="W134" s="173">
        <f t="shared" ref="W134:W157" si="16">V134*K134</f>
        <v>0</v>
      </c>
      <c r="X134" s="173">
        <v>0</v>
      </c>
      <c r="Y134" s="173">
        <f t="shared" ref="Y134:Y157" si="17">X134*K134</f>
        <v>0</v>
      </c>
      <c r="Z134" s="173">
        <v>0</v>
      </c>
      <c r="AA134" s="174">
        <f t="shared" ref="AA134:AA157" si="18">Z134*K134</f>
        <v>0</v>
      </c>
      <c r="AR134" s="17" t="s">
        <v>188</v>
      </c>
      <c r="AT134" s="17" t="s">
        <v>189</v>
      </c>
      <c r="AU134" s="17" t="s">
        <v>86</v>
      </c>
      <c r="AY134" s="17" t="s">
        <v>160</v>
      </c>
      <c r="BE134" s="109">
        <f t="shared" ref="BE134:BE157" si="19">IF(U134="základná",N134,0)</f>
        <v>0</v>
      </c>
      <c r="BF134" s="109">
        <f t="shared" ref="BF134:BF157" si="20">IF(U134="znížená",N134,0)</f>
        <v>0</v>
      </c>
      <c r="BG134" s="109">
        <f t="shared" ref="BG134:BG157" si="21">IF(U134="zákl. prenesená",N134,0)</f>
        <v>0</v>
      </c>
      <c r="BH134" s="109">
        <f t="shared" ref="BH134:BH157" si="22">IF(U134="zníž. prenesená",N134,0)</f>
        <v>0</v>
      </c>
      <c r="BI134" s="109">
        <f t="shared" ref="BI134:BI157" si="23">IF(U134="nulová",N134,0)</f>
        <v>0</v>
      </c>
      <c r="BJ134" s="17" t="s">
        <v>86</v>
      </c>
      <c r="BK134" s="175">
        <f t="shared" ref="BK134:BK157" si="24">ROUND(L134*K134,3)</f>
        <v>0</v>
      </c>
      <c r="BL134" s="17" t="s">
        <v>92</v>
      </c>
      <c r="BM134" s="17" t="s">
        <v>1052</v>
      </c>
    </row>
    <row r="135" spans="2:65" s="1" customFormat="1" ht="22.5" customHeight="1">
      <c r="B135" s="34"/>
      <c r="C135" s="176" t="s">
        <v>205</v>
      </c>
      <c r="D135" s="176" t="s">
        <v>189</v>
      </c>
      <c r="E135" s="177" t="s">
        <v>1053</v>
      </c>
      <c r="F135" s="249" t="s">
        <v>1054</v>
      </c>
      <c r="G135" s="249"/>
      <c r="H135" s="249"/>
      <c r="I135" s="249"/>
      <c r="J135" s="178" t="s">
        <v>785</v>
      </c>
      <c r="K135" s="179">
        <v>1</v>
      </c>
      <c r="L135" s="250">
        <v>0</v>
      </c>
      <c r="M135" s="251"/>
      <c r="N135" s="252">
        <f t="shared" si="15"/>
        <v>0</v>
      </c>
      <c r="O135" s="246"/>
      <c r="P135" s="246"/>
      <c r="Q135" s="246"/>
      <c r="R135" s="36"/>
      <c r="T135" s="172" t="s">
        <v>20</v>
      </c>
      <c r="U135" s="43" t="s">
        <v>44</v>
      </c>
      <c r="V135" s="35"/>
      <c r="W135" s="173">
        <f t="shared" si="16"/>
        <v>0</v>
      </c>
      <c r="X135" s="173">
        <v>0</v>
      </c>
      <c r="Y135" s="173">
        <f t="shared" si="17"/>
        <v>0</v>
      </c>
      <c r="Z135" s="173">
        <v>0</v>
      </c>
      <c r="AA135" s="174">
        <f t="shared" si="18"/>
        <v>0</v>
      </c>
      <c r="AR135" s="17" t="s">
        <v>188</v>
      </c>
      <c r="AT135" s="17" t="s">
        <v>189</v>
      </c>
      <c r="AU135" s="17" t="s">
        <v>86</v>
      </c>
      <c r="AY135" s="17" t="s">
        <v>160</v>
      </c>
      <c r="BE135" s="109">
        <f t="shared" si="19"/>
        <v>0</v>
      </c>
      <c r="BF135" s="109">
        <f t="shared" si="20"/>
        <v>0</v>
      </c>
      <c r="BG135" s="109">
        <f t="shared" si="21"/>
        <v>0</v>
      </c>
      <c r="BH135" s="109">
        <f t="shared" si="22"/>
        <v>0</v>
      </c>
      <c r="BI135" s="109">
        <f t="shared" si="23"/>
        <v>0</v>
      </c>
      <c r="BJ135" s="17" t="s">
        <v>86</v>
      </c>
      <c r="BK135" s="175">
        <f t="shared" si="24"/>
        <v>0</v>
      </c>
      <c r="BL135" s="17" t="s">
        <v>92</v>
      </c>
      <c r="BM135" s="17" t="s">
        <v>1055</v>
      </c>
    </row>
    <row r="136" spans="2:65" s="1" customFormat="1" ht="22.5" customHeight="1">
      <c r="B136" s="34"/>
      <c r="C136" s="176" t="s">
        <v>209</v>
      </c>
      <c r="D136" s="176" t="s">
        <v>189</v>
      </c>
      <c r="E136" s="177" t="s">
        <v>1026</v>
      </c>
      <c r="F136" s="249" t="s">
        <v>1027</v>
      </c>
      <c r="G136" s="249"/>
      <c r="H136" s="249"/>
      <c r="I136" s="249"/>
      <c r="J136" s="178" t="s">
        <v>785</v>
      </c>
      <c r="K136" s="179">
        <v>2</v>
      </c>
      <c r="L136" s="250">
        <v>0</v>
      </c>
      <c r="M136" s="251"/>
      <c r="N136" s="252">
        <f t="shared" si="15"/>
        <v>0</v>
      </c>
      <c r="O136" s="246"/>
      <c r="P136" s="246"/>
      <c r="Q136" s="246"/>
      <c r="R136" s="36"/>
      <c r="T136" s="172" t="s">
        <v>20</v>
      </c>
      <c r="U136" s="43" t="s">
        <v>44</v>
      </c>
      <c r="V136" s="35"/>
      <c r="W136" s="173">
        <f t="shared" si="16"/>
        <v>0</v>
      </c>
      <c r="X136" s="173">
        <v>0</v>
      </c>
      <c r="Y136" s="173">
        <f t="shared" si="17"/>
        <v>0</v>
      </c>
      <c r="Z136" s="173">
        <v>0</v>
      </c>
      <c r="AA136" s="174">
        <f t="shared" si="18"/>
        <v>0</v>
      </c>
      <c r="AR136" s="17" t="s">
        <v>188</v>
      </c>
      <c r="AT136" s="17" t="s">
        <v>189</v>
      </c>
      <c r="AU136" s="17" t="s">
        <v>86</v>
      </c>
      <c r="AY136" s="17" t="s">
        <v>160</v>
      </c>
      <c r="BE136" s="109">
        <f t="shared" si="19"/>
        <v>0</v>
      </c>
      <c r="BF136" s="109">
        <f t="shared" si="20"/>
        <v>0</v>
      </c>
      <c r="BG136" s="109">
        <f t="shared" si="21"/>
        <v>0</v>
      </c>
      <c r="BH136" s="109">
        <f t="shared" si="22"/>
        <v>0</v>
      </c>
      <c r="BI136" s="109">
        <f t="shared" si="23"/>
        <v>0</v>
      </c>
      <c r="BJ136" s="17" t="s">
        <v>86</v>
      </c>
      <c r="BK136" s="175">
        <f t="shared" si="24"/>
        <v>0</v>
      </c>
      <c r="BL136" s="17" t="s">
        <v>92</v>
      </c>
      <c r="BM136" s="17" t="s">
        <v>1056</v>
      </c>
    </row>
    <row r="137" spans="2:65" s="1" customFormat="1" ht="22.5" customHeight="1">
      <c r="B137" s="34"/>
      <c r="C137" s="176" t="s">
        <v>213</v>
      </c>
      <c r="D137" s="176" t="s">
        <v>189</v>
      </c>
      <c r="E137" s="177" t="s">
        <v>1029</v>
      </c>
      <c r="F137" s="249" t="s">
        <v>1030</v>
      </c>
      <c r="G137" s="249"/>
      <c r="H137" s="249"/>
      <c r="I137" s="249"/>
      <c r="J137" s="178" t="s">
        <v>785</v>
      </c>
      <c r="K137" s="179">
        <v>2</v>
      </c>
      <c r="L137" s="250">
        <v>0</v>
      </c>
      <c r="M137" s="251"/>
      <c r="N137" s="252">
        <f t="shared" si="15"/>
        <v>0</v>
      </c>
      <c r="O137" s="246"/>
      <c r="P137" s="246"/>
      <c r="Q137" s="246"/>
      <c r="R137" s="36"/>
      <c r="T137" s="172" t="s">
        <v>20</v>
      </c>
      <c r="U137" s="43" t="s">
        <v>44</v>
      </c>
      <c r="V137" s="35"/>
      <c r="W137" s="173">
        <f t="shared" si="16"/>
        <v>0</v>
      </c>
      <c r="X137" s="173">
        <v>0</v>
      </c>
      <c r="Y137" s="173">
        <f t="shared" si="17"/>
        <v>0</v>
      </c>
      <c r="Z137" s="173">
        <v>0</v>
      </c>
      <c r="AA137" s="174">
        <f t="shared" si="18"/>
        <v>0</v>
      </c>
      <c r="AR137" s="17" t="s">
        <v>188</v>
      </c>
      <c r="AT137" s="17" t="s">
        <v>189</v>
      </c>
      <c r="AU137" s="17" t="s">
        <v>86</v>
      </c>
      <c r="AY137" s="17" t="s">
        <v>160</v>
      </c>
      <c r="BE137" s="109">
        <f t="shared" si="19"/>
        <v>0</v>
      </c>
      <c r="BF137" s="109">
        <f t="shared" si="20"/>
        <v>0</v>
      </c>
      <c r="BG137" s="109">
        <f t="shared" si="21"/>
        <v>0</v>
      </c>
      <c r="BH137" s="109">
        <f t="shared" si="22"/>
        <v>0</v>
      </c>
      <c r="BI137" s="109">
        <f t="shared" si="23"/>
        <v>0</v>
      </c>
      <c r="BJ137" s="17" t="s">
        <v>86</v>
      </c>
      <c r="BK137" s="175">
        <f t="shared" si="24"/>
        <v>0</v>
      </c>
      <c r="BL137" s="17" t="s">
        <v>92</v>
      </c>
      <c r="BM137" s="17" t="s">
        <v>1057</v>
      </c>
    </row>
    <row r="138" spans="2:65" s="1" customFormat="1" ht="22.5" customHeight="1">
      <c r="B138" s="34"/>
      <c r="C138" s="176" t="s">
        <v>217</v>
      </c>
      <c r="D138" s="176" t="s">
        <v>189</v>
      </c>
      <c r="E138" s="177" t="s">
        <v>1032</v>
      </c>
      <c r="F138" s="249" t="s">
        <v>1033</v>
      </c>
      <c r="G138" s="249"/>
      <c r="H138" s="249"/>
      <c r="I138" s="249"/>
      <c r="J138" s="178" t="s">
        <v>785</v>
      </c>
      <c r="K138" s="179">
        <v>4</v>
      </c>
      <c r="L138" s="250">
        <v>0</v>
      </c>
      <c r="M138" s="251"/>
      <c r="N138" s="252">
        <f t="shared" si="15"/>
        <v>0</v>
      </c>
      <c r="O138" s="246"/>
      <c r="P138" s="246"/>
      <c r="Q138" s="246"/>
      <c r="R138" s="36"/>
      <c r="T138" s="172" t="s">
        <v>20</v>
      </c>
      <c r="U138" s="43" t="s">
        <v>44</v>
      </c>
      <c r="V138" s="35"/>
      <c r="W138" s="173">
        <f t="shared" si="16"/>
        <v>0</v>
      </c>
      <c r="X138" s="173">
        <v>0</v>
      </c>
      <c r="Y138" s="173">
        <f t="shared" si="17"/>
        <v>0</v>
      </c>
      <c r="Z138" s="173">
        <v>0</v>
      </c>
      <c r="AA138" s="174">
        <f t="shared" si="18"/>
        <v>0</v>
      </c>
      <c r="AR138" s="17" t="s">
        <v>188</v>
      </c>
      <c r="AT138" s="17" t="s">
        <v>189</v>
      </c>
      <c r="AU138" s="17" t="s">
        <v>86</v>
      </c>
      <c r="AY138" s="17" t="s">
        <v>160</v>
      </c>
      <c r="BE138" s="109">
        <f t="shared" si="19"/>
        <v>0</v>
      </c>
      <c r="BF138" s="109">
        <f t="shared" si="20"/>
        <v>0</v>
      </c>
      <c r="BG138" s="109">
        <f t="shared" si="21"/>
        <v>0</v>
      </c>
      <c r="BH138" s="109">
        <f t="shared" si="22"/>
        <v>0</v>
      </c>
      <c r="BI138" s="109">
        <f t="shared" si="23"/>
        <v>0</v>
      </c>
      <c r="BJ138" s="17" t="s">
        <v>86</v>
      </c>
      <c r="BK138" s="175">
        <f t="shared" si="24"/>
        <v>0</v>
      </c>
      <c r="BL138" s="17" t="s">
        <v>92</v>
      </c>
      <c r="BM138" s="17" t="s">
        <v>1058</v>
      </c>
    </row>
    <row r="139" spans="2:65" s="1" customFormat="1" ht="22.5" customHeight="1">
      <c r="B139" s="34"/>
      <c r="C139" s="176" t="s">
        <v>221</v>
      </c>
      <c r="D139" s="176" t="s">
        <v>189</v>
      </c>
      <c r="E139" s="177" t="s">
        <v>1035</v>
      </c>
      <c r="F139" s="249" t="s">
        <v>1036</v>
      </c>
      <c r="G139" s="249"/>
      <c r="H139" s="249"/>
      <c r="I139" s="249"/>
      <c r="J139" s="178" t="s">
        <v>785</v>
      </c>
      <c r="K139" s="179">
        <v>20</v>
      </c>
      <c r="L139" s="250">
        <v>0</v>
      </c>
      <c r="M139" s="251"/>
      <c r="N139" s="252">
        <f t="shared" si="15"/>
        <v>0</v>
      </c>
      <c r="O139" s="246"/>
      <c r="P139" s="246"/>
      <c r="Q139" s="246"/>
      <c r="R139" s="36"/>
      <c r="T139" s="172" t="s">
        <v>20</v>
      </c>
      <c r="U139" s="43" t="s">
        <v>44</v>
      </c>
      <c r="V139" s="35"/>
      <c r="W139" s="173">
        <f t="shared" si="16"/>
        <v>0</v>
      </c>
      <c r="X139" s="173">
        <v>0</v>
      </c>
      <c r="Y139" s="173">
        <f t="shared" si="17"/>
        <v>0</v>
      </c>
      <c r="Z139" s="173">
        <v>0</v>
      </c>
      <c r="AA139" s="174">
        <f t="shared" si="18"/>
        <v>0</v>
      </c>
      <c r="AR139" s="17" t="s">
        <v>188</v>
      </c>
      <c r="AT139" s="17" t="s">
        <v>189</v>
      </c>
      <c r="AU139" s="17" t="s">
        <v>86</v>
      </c>
      <c r="AY139" s="17" t="s">
        <v>160</v>
      </c>
      <c r="BE139" s="109">
        <f t="shared" si="19"/>
        <v>0</v>
      </c>
      <c r="BF139" s="109">
        <f t="shared" si="20"/>
        <v>0</v>
      </c>
      <c r="BG139" s="109">
        <f t="shared" si="21"/>
        <v>0</v>
      </c>
      <c r="BH139" s="109">
        <f t="shared" si="22"/>
        <v>0</v>
      </c>
      <c r="BI139" s="109">
        <f t="shared" si="23"/>
        <v>0</v>
      </c>
      <c r="BJ139" s="17" t="s">
        <v>86</v>
      </c>
      <c r="BK139" s="175">
        <f t="shared" si="24"/>
        <v>0</v>
      </c>
      <c r="BL139" s="17" t="s">
        <v>92</v>
      </c>
      <c r="BM139" s="17" t="s">
        <v>1059</v>
      </c>
    </row>
    <row r="140" spans="2:65" s="1" customFormat="1" ht="22.5" customHeight="1">
      <c r="B140" s="34"/>
      <c r="C140" s="176" t="s">
        <v>224</v>
      </c>
      <c r="D140" s="176" t="s">
        <v>189</v>
      </c>
      <c r="E140" s="177" t="s">
        <v>1015</v>
      </c>
      <c r="F140" s="249" t="s">
        <v>1038</v>
      </c>
      <c r="G140" s="249"/>
      <c r="H140" s="249"/>
      <c r="I140" s="249"/>
      <c r="J140" s="178" t="s">
        <v>785</v>
      </c>
      <c r="K140" s="179">
        <v>15</v>
      </c>
      <c r="L140" s="250">
        <v>0</v>
      </c>
      <c r="M140" s="251"/>
      <c r="N140" s="252">
        <f t="shared" si="15"/>
        <v>0</v>
      </c>
      <c r="O140" s="246"/>
      <c r="P140" s="246"/>
      <c r="Q140" s="246"/>
      <c r="R140" s="36"/>
      <c r="T140" s="172" t="s">
        <v>20</v>
      </c>
      <c r="U140" s="43" t="s">
        <v>44</v>
      </c>
      <c r="V140" s="35"/>
      <c r="W140" s="173">
        <f t="shared" si="16"/>
        <v>0</v>
      </c>
      <c r="X140" s="173">
        <v>0</v>
      </c>
      <c r="Y140" s="173">
        <f t="shared" si="17"/>
        <v>0</v>
      </c>
      <c r="Z140" s="173">
        <v>0</v>
      </c>
      <c r="AA140" s="174">
        <f t="shared" si="18"/>
        <v>0</v>
      </c>
      <c r="AR140" s="17" t="s">
        <v>188</v>
      </c>
      <c r="AT140" s="17" t="s">
        <v>189</v>
      </c>
      <c r="AU140" s="17" t="s">
        <v>86</v>
      </c>
      <c r="AY140" s="17" t="s">
        <v>160</v>
      </c>
      <c r="BE140" s="109">
        <f t="shared" si="19"/>
        <v>0</v>
      </c>
      <c r="BF140" s="109">
        <f t="shared" si="20"/>
        <v>0</v>
      </c>
      <c r="BG140" s="109">
        <f t="shared" si="21"/>
        <v>0</v>
      </c>
      <c r="BH140" s="109">
        <f t="shared" si="22"/>
        <v>0</v>
      </c>
      <c r="BI140" s="109">
        <f t="shared" si="23"/>
        <v>0</v>
      </c>
      <c r="BJ140" s="17" t="s">
        <v>86</v>
      </c>
      <c r="BK140" s="175">
        <f t="shared" si="24"/>
        <v>0</v>
      </c>
      <c r="BL140" s="17" t="s">
        <v>92</v>
      </c>
      <c r="BM140" s="17" t="s">
        <v>1060</v>
      </c>
    </row>
    <row r="141" spans="2:65" s="1" customFormat="1" ht="22.5" customHeight="1">
      <c r="B141" s="34"/>
      <c r="C141" s="176" t="s">
        <v>228</v>
      </c>
      <c r="D141" s="176" t="s">
        <v>189</v>
      </c>
      <c r="E141" s="177" t="s">
        <v>1061</v>
      </c>
      <c r="F141" s="249" t="s">
        <v>1062</v>
      </c>
      <c r="G141" s="249"/>
      <c r="H141" s="249"/>
      <c r="I141" s="249"/>
      <c r="J141" s="178" t="s">
        <v>785</v>
      </c>
      <c r="K141" s="179">
        <v>1</v>
      </c>
      <c r="L141" s="250">
        <v>0</v>
      </c>
      <c r="M141" s="251"/>
      <c r="N141" s="252">
        <f t="shared" si="15"/>
        <v>0</v>
      </c>
      <c r="O141" s="246"/>
      <c r="P141" s="246"/>
      <c r="Q141" s="246"/>
      <c r="R141" s="36"/>
      <c r="T141" s="172" t="s">
        <v>20</v>
      </c>
      <c r="U141" s="43" t="s">
        <v>44</v>
      </c>
      <c r="V141" s="35"/>
      <c r="W141" s="173">
        <f t="shared" si="16"/>
        <v>0</v>
      </c>
      <c r="X141" s="173">
        <v>0</v>
      </c>
      <c r="Y141" s="173">
        <f t="shared" si="17"/>
        <v>0</v>
      </c>
      <c r="Z141" s="173">
        <v>0</v>
      </c>
      <c r="AA141" s="174">
        <f t="shared" si="18"/>
        <v>0</v>
      </c>
      <c r="AR141" s="17" t="s">
        <v>188</v>
      </c>
      <c r="AT141" s="17" t="s">
        <v>189</v>
      </c>
      <c r="AU141" s="17" t="s">
        <v>86</v>
      </c>
      <c r="AY141" s="17" t="s">
        <v>160</v>
      </c>
      <c r="BE141" s="109">
        <f t="shared" si="19"/>
        <v>0</v>
      </c>
      <c r="BF141" s="109">
        <f t="shared" si="20"/>
        <v>0</v>
      </c>
      <c r="BG141" s="109">
        <f t="shared" si="21"/>
        <v>0</v>
      </c>
      <c r="BH141" s="109">
        <f t="shared" si="22"/>
        <v>0</v>
      </c>
      <c r="BI141" s="109">
        <f t="shared" si="23"/>
        <v>0</v>
      </c>
      <c r="BJ141" s="17" t="s">
        <v>86</v>
      </c>
      <c r="BK141" s="175">
        <f t="shared" si="24"/>
        <v>0</v>
      </c>
      <c r="BL141" s="17" t="s">
        <v>92</v>
      </c>
      <c r="BM141" s="17" t="s">
        <v>1063</v>
      </c>
    </row>
    <row r="142" spans="2:65" s="1" customFormat="1" ht="22.5" customHeight="1">
      <c r="B142" s="34"/>
      <c r="C142" s="176" t="s">
        <v>232</v>
      </c>
      <c r="D142" s="176" t="s">
        <v>189</v>
      </c>
      <c r="E142" s="177" t="s">
        <v>1064</v>
      </c>
      <c r="F142" s="249" t="s">
        <v>1065</v>
      </c>
      <c r="G142" s="249"/>
      <c r="H142" s="249"/>
      <c r="I142" s="249"/>
      <c r="J142" s="178" t="s">
        <v>785</v>
      </c>
      <c r="K142" s="179">
        <v>1</v>
      </c>
      <c r="L142" s="250">
        <v>0</v>
      </c>
      <c r="M142" s="251"/>
      <c r="N142" s="252">
        <f t="shared" si="15"/>
        <v>0</v>
      </c>
      <c r="O142" s="246"/>
      <c r="P142" s="246"/>
      <c r="Q142" s="246"/>
      <c r="R142" s="36"/>
      <c r="T142" s="172" t="s">
        <v>20</v>
      </c>
      <c r="U142" s="43" t="s">
        <v>44</v>
      </c>
      <c r="V142" s="35"/>
      <c r="W142" s="173">
        <f t="shared" si="16"/>
        <v>0</v>
      </c>
      <c r="X142" s="173">
        <v>0</v>
      </c>
      <c r="Y142" s="173">
        <f t="shared" si="17"/>
        <v>0</v>
      </c>
      <c r="Z142" s="173">
        <v>0</v>
      </c>
      <c r="AA142" s="174">
        <f t="shared" si="18"/>
        <v>0</v>
      </c>
      <c r="AR142" s="17" t="s">
        <v>188</v>
      </c>
      <c r="AT142" s="17" t="s">
        <v>189</v>
      </c>
      <c r="AU142" s="17" t="s">
        <v>86</v>
      </c>
      <c r="AY142" s="17" t="s">
        <v>160</v>
      </c>
      <c r="BE142" s="109">
        <f t="shared" si="19"/>
        <v>0</v>
      </c>
      <c r="BF142" s="109">
        <f t="shared" si="20"/>
        <v>0</v>
      </c>
      <c r="BG142" s="109">
        <f t="shared" si="21"/>
        <v>0</v>
      </c>
      <c r="BH142" s="109">
        <f t="shared" si="22"/>
        <v>0</v>
      </c>
      <c r="BI142" s="109">
        <f t="shared" si="23"/>
        <v>0</v>
      </c>
      <c r="BJ142" s="17" t="s">
        <v>86</v>
      </c>
      <c r="BK142" s="175">
        <f t="shared" si="24"/>
        <v>0</v>
      </c>
      <c r="BL142" s="17" t="s">
        <v>92</v>
      </c>
      <c r="BM142" s="17" t="s">
        <v>1066</v>
      </c>
    </row>
    <row r="143" spans="2:65" s="1" customFormat="1" ht="22.5" customHeight="1">
      <c r="B143" s="34"/>
      <c r="C143" s="176" t="s">
        <v>10</v>
      </c>
      <c r="D143" s="176" t="s">
        <v>189</v>
      </c>
      <c r="E143" s="177" t="s">
        <v>1067</v>
      </c>
      <c r="F143" s="249" t="s">
        <v>1068</v>
      </c>
      <c r="G143" s="249"/>
      <c r="H143" s="249"/>
      <c r="I143" s="249"/>
      <c r="J143" s="178" t="s">
        <v>785</v>
      </c>
      <c r="K143" s="179">
        <v>1</v>
      </c>
      <c r="L143" s="250">
        <v>0</v>
      </c>
      <c r="M143" s="251"/>
      <c r="N143" s="252">
        <f t="shared" si="15"/>
        <v>0</v>
      </c>
      <c r="O143" s="246"/>
      <c r="P143" s="246"/>
      <c r="Q143" s="246"/>
      <c r="R143" s="36"/>
      <c r="T143" s="172" t="s">
        <v>20</v>
      </c>
      <c r="U143" s="43" t="s">
        <v>44</v>
      </c>
      <c r="V143" s="35"/>
      <c r="W143" s="173">
        <f t="shared" si="16"/>
        <v>0</v>
      </c>
      <c r="X143" s="173">
        <v>0</v>
      </c>
      <c r="Y143" s="173">
        <f t="shared" si="17"/>
        <v>0</v>
      </c>
      <c r="Z143" s="173">
        <v>0</v>
      </c>
      <c r="AA143" s="174">
        <f t="shared" si="18"/>
        <v>0</v>
      </c>
      <c r="AR143" s="17" t="s">
        <v>188</v>
      </c>
      <c r="AT143" s="17" t="s">
        <v>189</v>
      </c>
      <c r="AU143" s="17" t="s">
        <v>86</v>
      </c>
      <c r="AY143" s="17" t="s">
        <v>160</v>
      </c>
      <c r="BE143" s="109">
        <f t="shared" si="19"/>
        <v>0</v>
      </c>
      <c r="BF143" s="109">
        <f t="shared" si="20"/>
        <v>0</v>
      </c>
      <c r="BG143" s="109">
        <f t="shared" si="21"/>
        <v>0</v>
      </c>
      <c r="BH143" s="109">
        <f t="shared" si="22"/>
        <v>0</v>
      </c>
      <c r="BI143" s="109">
        <f t="shared" si="23"/>
        <v>0</v>
      </c>
      <c r="BJ143" s="17" t="s">
        <v>86</v>
      </c>
      <c r="BK143" s="175">
        <f t="shared" si="24"/>
        <v>0</v>
      </c>
      <c r="BL143" s="17" t="s">
        <v>92</v>
      </c>
      <c r="BM143" s="17" t="s">
        <v>1069</v>
      </c>
    </row>
    <row r="144" spans="2:65" s="1" customFormat="1" ht="22.5" customHeight="1">
      <c r="B144" s="34"/>
      <c r="C144" s="176" t="s">
        <v>239</v>
      </c>
      <c r="D144" s="176" t="s">
        <v>189</v>
      </c>
      <c r="E144" s="177" t="s">
        <v>1070</v>
      </c>
      <c r="F144" s="249" t="s">
        <v>1071</v>
      </c>
      <c r="G144" s="249"/>
      <c r="H144" s="249"/>
      <c r="I144" s="249"/>
      <c r="J144" s="178" t="s">
        <v>785</v>
      </c>
      <c r="K144" s="179">
        <v>8</v>
      </c>
      <c r="L144" s="250">
        <v>0</v>
      </c>
      <c r="M144" s="251"/>
      <c r="N144" s="252">
        <f t="shared" si="15"/>
        <v>0</v>
      </c>
      <c r="O144" s="246"/>
      <c r="P144" s="246"/>
      <c r="Q144" s="246"/>
      <c r="R144" s="36"/>
      <c r="T144" s="172" t="s">
        <v>20</v>
      </c>
      <c r="U144" s="43" t="s">
        <v>44</v>
      </c>
      <c r="V144" s="35"/>
      <c r="W144" s="173">
        <f t="shared" si="16"/>
        <v>0</v>
      </c>
      <c r="X144" s="173">
        <v>0</v>
      </c>
      <c r="Y144" s="173">
        <f t="shared" si="17"/>
        <v>0</v>
      </c>
      <c r="Z144" s="173">
        <v>0</v>
      </c>
      <c r="AA144" s="174">
        <f t="shared" si="18"/>
        <v>0</v>
      </c>
      <c r="AR144" s="17" t="s">
        <v>188</v>
      </c>
      <c r="AT144" s="17" t="s">
        <v>189</v>
      </c>
      <c r="AU144" s="17" t="s">
        <v>86</v>
      </c>
      <c r="AY144" s="17" t="s">
        <v>160</v>
      </c>
      <c r="BE144" s="109">
        <f t="shared" si="19"/>
        <v>0</v>
      </c>
      <c r="BF144" s="109">
        <f t="shared" si="20"/>
        <v>0</v>
      </c>
      <c r="BG144" s="109">
        <f t="shared" si="21"/>
        <v>0</v>
      </c>
      <c r="BH144" s="109">
        <f t="shared" si="22"/>
        <v>0</v>
      </c>
      <c r="BI144" s="109">
        <f t="shared" si="23"/>
        <v>0</v>
      </c>
      <c r="BJ144" s="17" t="s">
        <v>86</v>
      </c>
      <c r="BK144" s="175">
        <f t="shared" si="24"/>
        <v>0</v>
      </c>
      <c r="BL144" s="17" t="s">
        <v>92</v>
      </c>
      <c r="BM144" s="17" t="s">
        <v>1072</v>
      </c>
    </row>
    <row r="145" spans="2:65" s="1" customFormat="1" ht="22.5" customHeight="1">
      <c r="B145" s="34"/>
      <c r="C145" s="176" t="s">
        <v>243</v>
      </c>
      <c r="D145" s="176" t="s">
        <v>189</v>
      </c>
      <c r="E145" s="177" t="s">
        <v>1073</v>
      </c>
      <c r="F145" s="249" t="s">
        <v>1074</v>
      </c>
      <c r="G145" s="249"/>
      <c r="H145" s="249"/>
      <c r="I145" s="249"/>
      <c r="J145" s="178" t="s">
        <v>785</v>
      </c>
      <c r="K145" s="179">
        <v>2</v>
      </c>
      <c r="L145" s="250">
        <v>0</v>
      </c>
      <c r="M145" s="251"/>
      <c r="N145" s="252">
        <f t="shared" si="15"/>
        <v>0</v>
      </c>
      <c r="O145" s="246"/>
      <c r="P145" s="246"/>
      <c r="Q145" s="246"/>
      <c r="R145" s="36"/>
      <c r="T145" s="172" t="s">
        <v>20</v>
      </c>
      <c r="U145" s="43" t="s">
        <v>44</v>
      </c>
      <c r="V145" s="35"/>
      <c r="W145" s="173">
        <f t="shared" si="16"/>
        <v>0</v>
      </c>
      <c r="X145" s="173">
        <v>0</v>
      </c>
      <c r="Y145" s="173">
        <f t="shared" si="17"/>
        <v>0</v>
      </c>
      <c r="Z145" s="173">
        <v>0</v>
      </c>
      <c r="AA145" s="174">
        <f t="shared" si="18"/>
        <v>0</v>
      </c>
      <c r="AR145" s="17" t="s">
        <v>188</v>
      </c>
      <c r="AT145" s="17" t="s">
        <v>189</v>
      </c>
      <c r="AU145" s="17" t="s">
        <v>86</v>
      </c>
      <c r="AY145" s="17" t="s">
        <v>160</v>
      </c>
      <c r="BE145" s="109">
        <f t="shared" si="19"/>
        <v>0</v>
      </c>
      <c r="BF145" s="109">
        <f t="shared" si="20"/>
        <v>0</v>
      </c>
      <c r="BG145" s="109">
        <f t="shared" si="21"/>
        <v>0</v>
      </c>
      <c r="BH145" s="109">
        <f t="shared" si="22"/>
        <v>0</v>
      </c>
      <c r="BI145" s="109">
        <f t="shared" si="23"/>
        <v>0</v>
      </c>
      <c r="BJ145" s="17" t="s">
        <v>86</v>
      </c>
      <c r="BK145" s="175">
        <f t="shared" si="24"/>
        <v>0</v>
      </c>
      <c r="BL145" s="17" t="s">
        <v>92</v>
      </c>
      <c r="BM145" s="17" t="s">
        <v>1075</v>
      </c>
    </row>
    <row r="146" spans="2:65" s="1" customFormat="1" ht="22.5" customHeight="1">
      <c r="B146" s="34"/>
      <c r="C146" s="167" t="s">
        <v>247</v>
      </c>
      <c r="D146" s="167" t="s">
        <v>161</v>
      </c>
      <c r="E146" s="168" t="s">
        <v>1040</v>
      </c>
      <c r="F146" s="247" t="s">
        <v>1027</v>
      </c>
      <c r="G146" s="247"/>
      <c r="H146" s="247"/>
      <c r="I146" s="247"/>
      <c r="J146" s="169" t="s">
        <v>785</v>
      </c>
      <c r="K146" s="170">
        <v>2</v>
      </c>
      <c r="L146" s="245">
        <v>0</v>
      </c>
      <c r="M146" s="248"/>
      <c r="N146" s="246">
        <f t="shared" si="15"/>
        <v>0</v>
      </c>
      <c r="O146" s="246"/>
      <c r="P146" s="246"/>
      <c r="Q146" s="246"/>
      <c r="R146" s="36"/>
      <c r="T146" s="172" t="s">
        <v>20</v>
      </c>
      <c r="U146" s="43" t="s">
        <v>44</v>
      </c>
      <c r="V146" s="35"/>
      <c r="W146" s="173">
        <f t="shared" si="16"/>
        <v>0</v>
      </c>
      <c r="X146" s="173">
        <v>0</v>
      </c>
      <c r="Y146" s="173">
        <f t="shared" si="17"/>
        <v>0</v>
      </c>
      <c r="Z146" s="173">
        <v>0</v>
      </c>
      <c r="AA146" s="174">
        <f t="shared" si="18"/>
        <v>0</v>
      </c>
      <c r="AR146" s="17" t="s">
        <v>92</v>
      </c>
      <c r="AT146" s="17" t="s">
        <v>161</v>
      </c>
      <c r="AU146" s="17" t="s">
        <v>86</v>
      </c>
      <c r="AY146" s="17" t="s">
        <v>160</v>
      </c>
      <c r="BE146" s="109">
        <f t="shared" si="19"/>
        <v>0</v>
      </c>
      <c r="BF146" s="109">
        <f t="shared" si="20"/>
        <v>0</v>
      </c>
      <c r="BG146" s="109">
        <f t="shared" si="21"/>
        <v>0</v>
      </c>
      <c r="BH146" s="109">
        <f t="shared" si="22"/>
        <v>0</v>
      </c>
      <c r="BI146" s="109">
        <f t="shared" si="23"/>
        <v>0</v>
      </c>
      <c r="BJ146" s="17" t="s">
        <v>86</v>
      </c>
      <c r="BK146" s="175">
        <f t="shared" si="24"/>
        <v>0</v>
      </c>
      <c r="BL146" s="17" t="s">
        <v>92</v>
      </c>
      <c r="BM146" s="17" t="s">
        <v>1076</v>
      </c>
    </row>
    <row r="147" spans="2:65" s="1" customFormat="1" ht="22.5" customHeight="1">
      <c r="B147" s="34"/>
      <c r="C147" s="167" t="s">
        <v>252</v>
      </c>
      <c r="D147" s="167" t="s">
        <v>161</v>
      </c>
      <c r="E147" s="168" t="s">
        <v>1042</v>
      </c>
      <c r="F147" s="247" t="s">
        <v>1030</v>
      </c>
      <c r="G147" s="247"/>
      <c r="H147" s="247"/>
      <c r="I147" s="247"/>
      <c r="J147" s="169" t="s">
        <v>785</v>
      </c>
      <c r="K147" s="170">
        <v>2</v>
      </c>
      <c r="L147" s="245">
        <v>0</v>
      </c>
      <c r="M147" s="248"/>
      <c r="N147" s="246">
        <f t="shared" si="15"/>
        <v>0</v>
      </c>
      <c r="O147" s="246"/>
      <c r="P147" s="246"/>
      <c r="Q147" s="246"/>
      <c r="R147" s="36"/>
      <c r="T147" s="172" t="s">
        <v>20</v>
      </c>
      <c r="U147" s="43" t="s">
        <v>44</v>
      </c>
      <c r="V147" s="35"/>
      <c r="W147" s="173">
        <f t="shared" si="16"/>
        <v>0</v>
      </c>
      <c r="X147" s="173">
        <v>0</v>
      </c>
      <c r="Y147" s="173">
        <f t="shared" si="17"/>
        <v>0</v>
      </c>
      <c r="Z147" s="173">
        <v>0</v>
      </c>
      <c r="AA147" s="174">
        <f t="shared" si="18"/>
        <v>0</v>
      </c>
      <c r="AR147" s="17" t="s">
        <v>92</v>
      </c>
      <c r="AT147" s="17" t="s">
        <v>161</v>
      </c>
      <c r="AU147" s="17" t="s">
        <v>86</v>
      </c>
      <c r="AY147" s="17" t="s">
        <v>160</v>
      </c>
      <c r="BE147" s="109">
        <f t="shared" si="19"/>
        <v>0</v>
      </c>
      <c r="BF147" s="109">
        <f t="shared" si="20"/>
        <v>0</v>
      </c>
      <c r="BG147" s="109">
        <f t="shared" si="21"/>
        <v>0</v>
      </c>
      <c r="BH147" s="109">
        <f t="shared" si="22"/>
        <v>0</v>
      </c>
      <c r="BI147" s="109">
        <f t="shared" si="23"/>
        <v>0</v>
      </c>
      <c r="BJ147" s="17" t="s">
        <v>86</v>
      </c>
      <c r="BK147" s="175">
        <f t="shared" si="24"/>
        <v>0</v>
      </c>
      <c r="BL147" s="17" t="s">
        <v>92</v>
      </c>
      <c r="BM147" s="17" t="s">
        <v>1077</v>
      </c>
    </row>
    <row r="148" spans="2:65" s="1" customFormat="1" ht="22.5" customHeight="1">
      <c r="B148" s="34"/>
      <c r="C148" s="167" t="s">
        <v>256</v>
      </c>
      <c r="D148" s="167" t="s">
        <v>161</v>
      </c>
      <c r="E148" s="168" t="s">
        <v>1044</v>
      </c>
      <c r="F148" s="247" t="s">
        <v>1033</v>
      </c>
      <c r="G148" s="247"/>
      <c r="H148" s="247"/>
      <c r="I148" s="247"/>
      <c r="J148" s="169" t="s">
        <v>785</v>
      </c>
      <c r="K148" s="170">
        <v>4</v>
      </c>
      <c r="L148" s="245">
        <v>0</v>
      </c>
      <c r="M148" s="248"/>
      <c r="N148" s="246">
        <f t="shared" si="15"/>
        <v>0</v>
      </c>
      <c r="O148" s="246"/>
      <c r="P148" s="246"/>
      <c r="Q148" s="246"/>
      <c r="R148" s="36"/>
      <c r="T148" s="172" t="s">
        <v>20</v>
      </c>
      <c r="U148" s="43" t="s">
        <v>44</v>
      </c>
      <c r="V148" s="35"/>
      <c r="W148" s="173">
        <f t="shared" si="16"/>
        <v>0</v>
      </c>
      <c r="X148" s="173">
        <v>0</v>
      </c>
      <c r="Y148" s="173">
        <f t="shared" si="17"/>
        <v>0</v>
      </c>
      <c r="Z148" s="173">
        <v>0</v>
      </c>
      <c r="AA148" s="174">
        <f t="shared" si="18"/>
        <v>0</v>
      </c>
      <c r="AR148" s="17" t="s">
        <v>92</v>
      </c>
      <c r="AT148" s="17" t="s">
        <v>161</v>
      </c>
      <c r="AU148" s="17" t="s">
        <v>86</v>
      </c>
      <c r="AY148" s="17" t="s">
        <v>160</v>
      </c>
      <c r="BE148" s="109">
        <f t="shared" si="19"/>
        <v>0</v>
      </c>
      <c r="BF148" s="109">
        <f t="shared" si="20"/>
        <v>0</v>
      </c>
      <c r="BG148" s="109">
        <f t="shared" si="21"/>
        <v>0</v>
      </c>
      <c r="BH148" s="109">
        <f t="shared" si="22"/>
        <v>0</v>
      </c>
      <c r="BI148" s="109">
        <f t="shared" si="23"/>
        <v>0</v>
      </c>
      <c r="BJ148" s="17" t="s">
        <v>86</v>
      </c>
      <c r="BK148" s="175">
        <f t="shared" si="24"/>
        <v>0</v>
      </c>
      <c r="BL148" s="17" t="s">
        <v>92</v>
      </c>
      <c r="BM148" s="17" t="s">
        <v>1078</v>
      </c>
    </row>
    <row r="149" spans="2:65" s="1" customFormat="1" ht="22.5" customHeight="1">
      <c r="B149" s="34"/>
      <c r="C149" s="167" t="s">
        <v>260</v>
      </c>
      <c r="D149" s="167" t="s">
        <v>161</v>
      </c>
      <c r="E149" s="168" t="s">
        <v>1046</v>
      </c>
      <c r="F149" s="247" t="s">
        <v>1036</v>
      </c>
      <c r="G149" s="247"/>
      <c r="H149" s="247"/>
      <c r="I149" s="247"/>
      <c r="J149" s="169" t="s">
        <v>785</v>
      </c>
      <c r="K149" s="170">
        <v>20</v>
      </c>
      <c r="L149" s="245">
        <v>0</v>
      </c>
      <c r="M149" s="248"/>
      <c r="N149" s="246">
        <f t="shared" si="15"/>
        <v>0</v>
      </c>
      <c r="O149" s="246"/>
      <c r="P149" s="246"/>
      <c r="Q149" s="246"/>
      <c r="R149" s="36"/>
      <c r="T149" s="172" t="s">
        <v>20</v>
      </c>
      <c r="U149" s="43" t="s">
        <v>44</v>
      </c>
      <c r="V149" s="35"/>
      <c r="W149" s="173">
        <f t="shared" si="16"/>
        <v>0</v>
      </c>
      <c r="X149" s="173">
        <v>0</v>
      </c>
      <c r="Y149" s="173">
        <f t="shared" si="17"/>
        <v>0</v>
      </c>
      <c r="Z149" s="173">
        <v>0</v>
      </c>
      <c r="AA149" s="174">
        <f t="shared" si="18"/>
        <v>0</v>
      </c>
      <c r="AR149" s="17" t="s">
        <v>92</v>
      </c>
      <c r="AT149" s="17" t="s">
        <v>161</v>
      </c>
      <c r="AU149" s="17" t="s">
        <v>86</v>
      </c>
      <c r="AY149" s="17" t="s">
        <v>160</v>
      </c>
      <c r="BE149" s="109">
        <f t="shared" si="19"/>
        <v>0</v>
      </c>
      <c r="BF149" s="109">
        <f t="shared" si="20"/>
        <v>0</v>
      </c>
      <c r="BG149" s="109">
        <f t="shared" si="21"/>
        <v>0</v>
      </c>
      <c r="BH149" s="109">
        <f t="shared" si="22"/>
        <v>0</v>
      </c>
      <c r="BI149" s="109">
        <f t="shared" si="23"/>
        <v>0</v>
      </c>
      <c r="BJ149" s="17" t="s">
        <v>86</v>
      </c>
      <c r="BK149" s="175">
        <f t="shared" si="24"/>
        <v>0</v>
      </c>
      <c r="BL149" s="17" t="s">
        <v>92</v>
      </c>
      <c r="BM149" s="17" t="s">
        <v>1079</v>
      </c>
    </row>
    <row r="150" spans="2:65" s="1" customFormat="1" ht="22.5" customHeight="1">
      <c r="B150" s="34"/>
      <c r="C150" s="167" t="s">
        <v>264</v>
      </c>
      <c r="D150" s="167" t="s">
        <v>161</v>
      </c>
      <c r="E150" s="168" t="s">
        <v>1048</v>
      </c>
      <c r="F150" s="247" t="s">
        <v>1038</v>
      </c>
      <c r="G150" s="247"/>
      <c r="H150" s="247"/>
      <c r="I150" s="247"/>
      <c r="J150" s="169" t="s">
        <v>785</v>
      </c>
      <c r="K150" s="170">
        <v>15</v>
      </c>
      <c r="L150" s="245">
        <v>0</v>
      </c>
      <c r="M150" s="248"/>
      <c r="N150" s="246">
        <f t="shared" si="15"/>
        <v>0</v>
      </c>
      <c r="O150" s="246"/>
      <c r="P150" s="246"/>
      <c r="Q150" s="246"/>
      <c r="R150" s="36"/>
      <c r="T150" s="172" t="s">
        <v>20</v>
      </c>
      <c r="U150" s="43" t="s">
        <v>44</v>
      </c>
      <c r="V150" s="35"/>
      <c r="W150" s="173">
        <f t="shared" si="16"/>
        <v>0</v>
      </c>
      <c r="X150" s="173">
        <v>0</v>
      </c>
      <c r="Y150" s="173">
        <f t="shared" si="17"/>
        <v>0</v>
      </c>
      <c r="Z150" s="173">
        <v>0</v>
      </c>
      <c r="AA150" s="174">
        <f t="shared" si="18"/>
        <v>0</v>
      </c>
      <c r="AR150" s="17" t="s">
        <v>92</v>
      </c>
      <c r="AT150" s="17" t="s">
        <v>161</v>
      </c>
      <c r="AU150" s="17" t="s">
        <v>86</v>
      </c>
      <c r="AY150" s="17" t="s">
        <v>160</v>
      </c>
      <c r="BE150" s="109">
        <f t="shared" si="19"/>
        <v>0</v>
      </c>
      <c r="BF150" s="109">
        <f t="shared" si="20"/>
        <v>0</v>
      </c>
      <c r="BG150" s="109">
        <f t="shared" si="21"/>
        <v>0</v>
      </c>
      <c r="BH150" s="109">
        <f t="shared" si="22"/>
        <v>0</v>
      </c>
      <c r="BI150" s="109">
        <f t="shared" si="23"/>
        <v>0</v>
      </c>
      <c r="BJ150" s="17" t="s">
        <v>86</v>
      </c>
      <c r="BK150" s="175">
        <f t="shared" si="24"/>
        <v>0</v>
      </c>
      <c r="BL150" s="17" t="s">
        <v>92</v>
      </c>
      <c r="BM150" s="17" t="s">
        <v>1080</v>
      </c>
    </row>
    <row r="151" spans="2:65" s="1" customFormat="1" ht="22.5" customHeight="1">
      <c r="B151" s="34"/>
      <c r="C151" s="167" t="s">
        <v>268</v>
      </c>
      <c r="D151" s="167" t="s">
        <v>161</v>
      </c>
      <c r="E151" s="168" t="s">
        <v>1081</v>
      </c>
      <c r="F151" s="247" t="s">
        <v>1051</v>
      </c>
      <c r="G151" s="247"/>
      <c r="H151" s="247"/>
      <c r="I151" s="247"/>
      <c r="J151" s="169" t="s">
        <v>785</v>
      </c>
      <c r="K151" s="170">
        <v>1</v>
      </c>
      <c r="L151" s="245">
        <v>0</v>
      </c>
      <c r="M151" s="248"/>
      <c r="N151" s="246">
        <f t="shared" si="15"/>
        <v>0</v>
      </c>
      <c r="O151" s="246"/>
      <c r="P151" s="246"/>
      <c r="Q151" s="246"/>
      <c r="R151" s="36"/>
      <c r="T151" s="172" t="s">
        <v>20</v>
      </c>
      <c r="U151" s="43" t="s">
        <v>44</v>
      </c>
      <c r="V151" s="35"/>
      <c r="W151" s="173">
        <f t="shared" si="16"/>
        <v>0</v>
      </c>
      <c r="X151" s="173">
        <v>0</v>
      </c>
      <c r="Y151" s="173">
        <f t="shared" si="17"/>
        <v>0</v>
      </c>
      <c r="Z151" s="173">
        <v>0</v>
      </c>
      <c r="AA151" s="174">
        <f t="shared" si="18"/>
        <v>0</v>
      </c>
      <c r="AR151" s="17" t="s">
        <v>92</v>
      </c>
      <c r="AT151" s="17" t="s">
        <v>161</v>
      </c>
      <c r="AU151" s="17" t="s">
        <v>86</v>
      </c>
      <c r="AY151" s="17" t="s">
        <v>160</v>
      </c>
      <c r="BE151" s="109">
        <f t="shared" si="19"/>
        <v>0</v>
      </c>
      <c r="BF151" s="109">
        <f t="shared" si="20"/>
        <v>0</v>
      </c>
      <c r="BG151" s="109">
        <f t="shared" si="21"/>
        <v>0</v>
      </c>
      <c r="BH151" s="109">
        <f t="shared" si="22"/>
        <v>0</v>
      </c>
      <c r="BI151" s="109">
        <f t="shared" si="23"/>
        <v>0</v>
      </c>
      <c r="BJ151" s="17" t="s">
        <v>86</v>
      </c>
      <c r="BK151" s="175">
        <f t="shared" si="24"/>
        <v>0</v>
      </c>
      <c r="BL151" s="17" t="s">
        <v>92</v>
      </c>
      <c r="BM151" s="17" t="s">
        <v>1082</v>
      </c>
    </row>
    <row r="152" spans="2:65" s="1" customFormat="1" ht="22.5" customHeight="1">
      <c r="B152" s="34"/>
      <c r="C152" s="167" t="s">
        <v>272</v>
      </c>
      <c r="D152" s="167" t="s">
        <v>161</v>
      </c>
      <c r="E152" s="168" t="s">
        <v>1083</v>
      </c>
      <c r="F152" s="247" t="s">
        <v>1054</v>
      </c>
      <c r="G152" s="247"/>
      <c r="H152" s="247"/>
      <c r="I152" s="247"/>
      <c r="J152" s="169" t="s">
        <v>785</v>
      </c>
      <c r="K152" s="170">
        <v>1</v>
      </c>
      <c r="L152" s="245">
        <v>0</v>
      </c>
      <c r="M152" s="248"/>
      <c r="N152" s="246">
        <f t="shared" si="15"/>
        <v>0</v>
      </c>
      <c r="O152" s="246"/>
      <c r="P152" s="246"/>
      <c r="Q152" s="246"/>
      <c r="R152" s="36"/>
      <c r="T152" s="172" t="s">
        <v>20</v>
      </c>
      <c r="U152" s="43" t="s">
        <v>44</v>
      </c>
      <c r="V152" s="35"/>
      <c r="W152" s="173">
        <f t="shared" si="16"/>
        <v>0</v>
      </c>
      <c r="X152" s="173">
        <v>0</v>
      </c>
      <c r="Y152" s="173">
        <f t="shared" si="17"/>
        <v>0</v>
      </c>
      <c r="Z152" s="173">
        <v>0</v>
      </c>
      <c r="AA152" s="174">
        <f t="shared" si="18"/>
        <v>0</v>
      </c>
      <c r="AR152" s="17" t="s">
        <v>92</v>
      </c>
      <c r="AT152" s="17" t="s">
        <v>161</v>
      </c>
      <c r="AU152" s="17" t="s">
        <v>86</v>
      </c>
      <c r="AY152" s="17" t="s">
        <v>160</v>
      </c>
      <c r="BE152" s="109">
        <f t="shared" si="19"/>
        <v>0</v>
      </c>
      <c r="BF152" s="109">
        <f t="shared" si="20"/>
        <v>0</v>
      </c>
      <c r="BG152" s="109">
        <f t="shared" si="21"/>
        <v>0</v>
      </c>
      <c r="BH152" s="109">
        <f t="shared" si="22"/>
        <v>0</v>
      </c>
      <c r="BI152" s="109">
        <f t="shared" si="23"/>
        <v>0</v>
      </c>
      <c r="BJ152" s="17" t="s">
        <v>86</v>
      </c>
      <c r="BK152" s="175">
        <f t="shared" si="24"/>
        <v>0</v>
      </c>
      <c r="BL152" s="17" t="s">
        <v>92</v>
      </c>
      <c r="BM152" s="17" t="s">
        <v>1084</v>
      </c>
    </row>
    <row r="153" spans="2:65" s="1" customFormat="1" ht="22.5" customHeight="1">
      <c r="B153" s="34"/>
      <c r="C153" s="167" t="s">
        <v>276</v>
      </c>
      <c r="D153" s="167" t="s">
        <v>161</v>
      </c>
      <c r="E153" s="168" t="s">
        <v>1085</v>
      </c>
      <c r="F153" s="247" t="s">
        <v>1062</v>
      </c>
      <c r="G153" s="247"/>
      <c r="H153" s="247"/>
      <c r="I153" s="247"/>
      <c r="J153" s="169" t="s">
        <v>785</v>
      </c>
      <c r="K153" s="170">
        <v>1</v>
      </c>
      <c r="L153" s="245">
        <v>0</v>
      </c>
      <c r="M153" s="248"/>
      <c r="N153" s="246">
        <f t="shared" si="15"/>
        <v>0</v>
      </c>
      <c r="O153" s="246"/>
      <c r="P153" s="246"/>
      <c r="Q153" s="246"/>
      <c r="R153" s="36"/>
      <c r="T153" s="172" t="s">
        <v>20</v>
      </c>
      <c r="U153" s="43" t="s">
        <v>44</v>
      </c>
      <c r="V153" s="35"/>
      <c r="W153" s="173">
        <f t="shared" si="16"/>
        <v>0</v>
      </c>
      <c r="X153" s="173">
        <v>0</v>
      </c>
      <c r="Y153" s="173">
        <f t="shared" si="17"/>
        <v>0</v>
      </c>
      <c r="Z153" s="173">
        <v>0</v>
      </c>
      <c r="AA153" s="174">
        <f t="shared" si="18"/>
        <v>0</v>
      </c>
      <c r="AR153" s="17" t="s">
        <v>92</v>
      </c>
      <c r="AT153" s="17" t="s">
        <v>161</v>
      </c>
      <c r="AU153" s="17" t="s">
        <v>86</v>
      </c>
      <c r="AY153" s="17" t="s">
        <v>160</v>
      </c>
      <c r="BE153" s="109">
        <f t="shared" si="19"/>
        <v>0</v>
      </c>
      <c r="BF153" s="109">
        <f t="shared" si="20"/>
        <v>0</v>
      </c>
      <c r="BG153" s="109">
        <f t="shared" si="21"/>
        <v>0</v>
      </c>
      <c r="BH153" s="109">
        <f t="shared" si="22"/>
        <v>0</v>
      </c>
      <c r="BI153" s="109">
        <f t="shared" si="23"/>
        <v>0</v>
      </c>
      <c r="BJ153" s="17" t="s">
        <v>86</v>
      </c>
      <c r="BK153" s="175">
        <f t="shared" si="24"/>
        <v>0</v>
      </c>
      <c r="BL153" s="17" t="s">
        <v>92</v>
      </c>
      <c r="BM153" s="17" t="s">
        <v>1086</v>
      </c>
    </row>
    <row r="154" spans="2:65" s="1" customFormat="1" ht="22.5" customHeight="1">
      <c r="B154" s="34"/>
      <c r="C154" s="167" t="s">
        <v>281</v>
      </c>
      <c r="D154" s="167" t="s">
        <v>161</v>
      </c>
      <c r="E154" s="168" t="s">
        <v>1087</v>
      </c>
      <c r="F154" s="247" t="s">
        <v>1065</v>
      </c>
      <c r="G154" s="247"/>
      <c r="H154" s="247"/>
      <c r="I154" s="247"/>
      <c r="J154" s="169" t="s">
        <v>785</v>
      </c>
      <c r="K154" s="170">
        <v>1</v>
      </c>
      <c r="L154" s="245">
        <v>0</v>
      </c>
      <c r="M154" s="248"/>
      <c r="N154" s="246">
        <f t="shared" si="15"/>
        <v>0</v>
      </c>
      <c r="O154" s="246"/>
      <c r="P154" s="246"/>
      <c r="Q154" s="246"/>
      <c r="R154" s="36"/>
      <c r="T154" s="172" t="s">
        <v>20</v>
      </c>
      <c r="U154" s="43" t="s">
        <v>44</v>
      </c>
      <c r="V154" s="35"/>
      <c r="W154" s="173">
        <f t="shared" si="16"/>
        <v>0</v>
      </c>
      <c r="X154" s="173">
        <v>0</v>
      </c>
      <c r="Y154" s="173">
        <f t="shared" si="17"/>
        <v>0</v>
      </c>
      <c r="Z154" s="173">
        <v>0</v>
      </c>
      <c r="AA154" s="174">
        <f t="shared" si="18"/>
        <v>0</v>
      </c>
      <c r="AR154" s="17" t="s">
        <v>92</v>
      </c>
      <c r="AT154" s="17" t="s">
        <v>161</v>
      </c>
      <c r="AU154" s="17" t="s">
        <v>86</v>
      </c>
      <c r="AY154" s="17" t="s">
        <v>160</v>
      </c>
      <c r="BE154" s="109">
        <f t="shared" si="19"/>
        <v>0</v>
      </c>
      <c r="BF154" s="109">
        <f t="shared" si="20"/>
        <v>0</v>
      </c>
      <c r="BG154" s="109">
        <f t="shared" si="21"/>
        <v>0</v>
      </c>
      <c r="BH154" s="109">
        <f t="shared" si="22"/>
        <v>0</v>
      </c>
      <c r="BI154" s="109">
        <f t="shared" si="23"/>
        <v>0</v>
      </c>
      <c r="BJ154" s="17" t="s">
        <v>86</v>
      </c>
      <c r="BK154" s="175">
        <f t="shared" si="24"/>
        <v>0</v>
      </c>
      <c r="BL154" s="17" t="s">
        <v>92</v>
      </c>
      <c r="BM154" s="17" t="s">
        <v>1088</v>
      </c>
    </row>
    <row r="155" spans="2:65" s="1" customFormat="1" ht="22.5" customHeight="1">
      <c r="B155" s="34"/>
      <c r="C155" s="167" t="s">
        <v>285</v>
      </c>
      <c r="D155" s="167" t="s">
        <v>161</v>
      </c>
      <c r="E155" s="168" t="s">
        <v>1089</v>
      </c>
      <c r="F155" s="247" t="s">
        <v>1068</v>
      </c>
      <c r="G155" s="247"/>
      <c r="H155" s="247"/>
      <c r="I155" s="247"/>
      <c r="J155" s="169" t="s">
        <v>785</v>
      </c>
      <c r="K155" s="170">
        <v>1</v>
      </c>
      <c r="L155" s="245">
        <v>0</v>
      </c>
      <c r="M155" s="248"/>
      <c r="N155" s="246">
        <f t="shared" si="15"/>
        <v>0</v>
      </c>
      <c r="O155" s="246"/>
      <c r="P155" s="246"/>
      <c r="Q155" s="246"/>
      <c r="R155" s="36"/>
      <c r="T155" s="172" t="s">
        <v>20</v>
      </c>
      <c r="U155" s="43" t="s">
        <v>44</v>
      </c>
      <c r="V155" s="35"/>
      <c r="W155" s="173">
        <f t="shared" si="16"/>
        <v>0</v>
      </c>
      <c r="X155" s="173">
        <v>0</v>
      </c>
      <c r="Y155" s="173">
        <f t="shared" si="17"/>
        <v>0</v>
      </c>
      <c r="Z155" s="173">
        <v>0</v>
      </c>
      <c r="AA155" s="174">
        <f t="shared" si="18"/>
        <v>0</v>
      </c>
      <c r="AR155" s="17" t="s">
        <v>92</v>
      </c>
      <c r="AT155" s="17" t="s">
        <v>161</v>
      </c>
      <c r="AU155" s="17" t="s">
        <v>86</v>
      </c>
      <c r="AY155" s="17" t="s">
        <v>160</v>
      </c>
      <c r="BE155" s="109">
        <f t="shared" si="19"/>
        <v>0</v>
      </c>
      <c r="BF155" s="109">
        <f t="shared" si="20"/>
        <v>0</v>
      </c>
      <c r="BG155" s="109">
        <f t="shared" si="21"/>
        <v>0</v>
      </c>
      <c r="BH155" s="109">
        <f t="shared" si="22"/>
        <v>0</v>
      </c>
      <c r="BI155" s="109">
        <f t="shared" si="23"/>
        <v>0</v>
      </c>
      <c r="BJ155" s="17" t="s">
        <v>86</v>
      </c>
      <c r="BK155" s="175">
        <f t="shared" si="24"/>
        <v>0</v>
      </c>
      <c r="BL155" s="17" t="s">
        <v>92</v>
      </c>
      <c r="BM155" s="17" t="s">
        <v>1090</v>
      </c>
    </row>
    <row r="156" spans="2:65" s="1" customFormat="1" ht="22.5" customHeight="1">
      <c r="B156" s="34"/>
      <c r="C156" s="167" t="s">
        <v>289</v>
      </c>
      <c r="D156" s="167" t="s">
        <v>161</v>
      </c>
      <c r="E156" s="168" t="s">
        <v>1091</v>
      </c>
      <c r="F156" s="247" t="s">
        <v>1071</v>
      </c>
      <c r="G156" s="247"/>
      <c r="H156" s="247"/>
      <c r="I156" s="247"/>
      <c r="J156" s="169" t="s">
        <v>785</v>
      </c>
      <c r="K156" s="170">
        <v>8</v>
      </c>
      <c r="L156" s="245">
        <v>0</v>
      </c>
      <c r="M156" s="248"/>
      <c r="N156" s="246">
        <f t="shared" si="15"/>
        <v>0</v>
      </c>
      <c r="O156" s="246"/>
      <c r="P156" s="246"/>
      <c r="Q156" s="246"/>
      <c r="R156" s="36"/>
      <c r="T156" s="172" t="s">
        <v>20</v>
      </c>
      <c r="U156" s="43" t="s">
        <v>44</v>
      </c>
      <c r="V156" s="35"/>
      <c r="W156" s="173">
        <f t="shared" si="16"/>
        <v>0</v>
      </c>
      <c r="X156" s="173">
        <v>0</v>
      </c>
      <c r="Y156" s="173">
        <f t="shared" si="17"/>
        <v>0</v>
      </c>
      <c r="Z156" s="173">
        <v>0</v>
      </c>
      <c r="AA156" s="174">
        <f t="shared" si="18"/>
        <v>0</v>
      </c>
      <c r="AR156" s="17" t="s">
        <v>92</v>
      </c>
      <c r="AT156" s="17" t="s">
        <v>161</v>
      </c>
      <c r="AU156" s="17" t="s">
        <v>86</v>
      </c>
      <c r="AY156" s="17" t="s">
        <v>160</v>
      </c>
      <c r="BE156" s="109">
        <f t="shared" si="19"/>
        <v>0</v>
      </c>
      <c r="BF156" s="109">
        <f t="shared" si="20"/>
        <v>0</v>
      </c>
      <c r="BG156" s="109">
        <f t="shared" si="21"/>
        <v>0</v>
      </c>
      <c r="BH156" s="109">
        <f t="shared" si="22"/>
        <v>0</v>
      </c>
      <c r="BI156" s="109">
        <f t="shared" si="23"/>
        <v>0</v>
      </c>
      <c r="BJ156" s="17" t="s">
        <v>86</v>
      </c>
      <c r="BK156" s="175">
        <f t="shared" si="24"/>
        <v>0</v>
      </c>
      <c r="BL156" s="17" t="s">
        <v>92</v>
      </c>
      <c r="BM156" s="17" t="s">
        <v>1092</v>
      </c>
    </row>
    <row r="157" spans="2:65" s="1" customFormat="1" ht="22.5" customHeight="1">
      <c r="B157" s="34"/>
      <c r="C157" s="167" t="s">
        <v>293</v>
      </c>
      <c r="D157" s="167" t="s">
        <v>161</v>
      </c>
      <c r="E157" s="168" t="s">
        <v>1093</v>
      </c>
      <c r="F157" s="247" t="s">
        <v>1074</v>
      </c>
      <c r="G157" s="247"/>
      <c r="H157" s="247"/>
      <c r="I157" s="247"/>
      <c r="J157" s="169" t="s">
        <v>785</v>
      </c>
      <c r="K157" s="170">
        <v>2</v>
      </c>
      <c r="L157" s="245">
        <v>0</v>
      </c>
      <c r="M157" s="248"/>
      <c r="N157" s="246">
        <f t="shared" si="15"/>
        <v>0</v>
      </c>
      <c r="O157" s="246"/>
      <c r="P157" s="246"/>
      <c r="Q157" s="246"/>
      <c r="R157" s="36"/>
      <c r="T157" s="172" t="s">
        <v>20</v>
      </c>
      <c r="U157" s="43" t="s">
        <v>44</v>
      </c>
      <c r="V157" s="35"/>
      <c r="W157" s="173">
        <f t="shared" si="16"/>
        <v>0</v>
      </c>
      <c r="X157" s="173">
        <v>0</v>
      </c>
      <c r="Y157" s="173">
        <f t="shared" si="17"/>
        <v>0</v>
      </c>
      <c r="Z157" s="173">
        <v>0</v>
      </c>
      <c r="AA157" s="174">
        <f t="shared" si="18"/>
        <v>0</v>
      </c>
      <c r="AR157" s="17" t="s">
        <v>92</v>
      </c>
      <c r="AT157" s="17" t="s">
        <v>161</v>
      </c>
      <c r="AU157" s="17" t="s">
        <v>86</v>
      </c>
      <c r="AY157" s="17" t="s">
        <v>160</v>
      </c>
      <c r="BE157" s="109">
        <f t="shared" si="19"/>
        <v>0</v>
      </c>
      <c r="BF157" s="109">
        <f t="shared" si="20"/>
        <v>0</v>
      </c>
      <c r="BG157" s="109">
        <f t="shared" si="21"/>
        <v>0</v>
      </c>
      <c r="BH157" s="109">
        <f t="shared" si="22"/>
        <v>0</v>
      </c>
      <c r="BI157" s="109">
        <f t="shared" si="23"/>
        <v>0</v>
      </c>
      <c r="BJ157" s="17" t="s">
        <v>86</v>
      </c>
      <c r="BK157" s="175">
        <f t="shared" si="24"/>
        <v>0</v>
      </c>
      <c r="BL157" s="17" t="s">
        <v>92</v>
      </c>
      <c r="BM157" s="17" t="s">
        <v>1094</v>
      </c>
    </row>
    <row r="158" spans="2:65" s="9" customFormat="1" ht="29.85" customHeight="1">
      <c r="B158" s="156"/>
      <c r="C158" s="157"/>
      <c r="D158" s="166" t="s">
        <v>1025</v>
      </c>
      <c r="E158" s="166"/>
      <c r="F158" s="166"/>
      <c r="G158" s="166"/>
      <c r="H158" s="166"/>
      <c r="I158" s="166"/>
      <c r="J158" s="166"/>
      <c r="K158" s="166"/>
      <c r="L158" s="166"/>
      <c r="M158" s="166"/>
      <c r="N158" s="231">
        <f>BK158</f>
        <v>0</v>
      </c>
      <c r="O158" s="232"/>
      <c r="P158" s="232"/>
      <c r="Q158" s="232"/>
      <c r="R158" s="159"/>
      <c r="T158" s="160"/>
      <c r="U158" s="157"/>
      <c r="V158" s="157"/>
      <c r="W158" s="161">
        <f>SUM(W159:W212)</f>
        <v>0</v>
      </c>
      <c r="X158" s="157"/>
      <c r="Y158" s="161">
        <f>SUM(Y159:Y212)</f>
        <v>0</v>
      </c>
      <c r="Z158" s="157"/>
      <c r="AA158" s="162">
        <f>SUM(AA159:AA212)</f>
        <v>0</v>
      </c>
      <c r="AR158" s="163" t="s">
        <v>83</v>
      </c>
      <c r="AT158" s="164" t="s">
        <v>76</v>
      </c>
      <c r="AU158" s="164" t="s">
        <v>83</v>
      </c>
      <c r="AY158" s="163" t="s">
        <v>160</v>
      </c>
      <c r="BK158" s="165">
        <f>SUM(BK159:BK212)</f>
        <v>0</v>
      </c>
    </row>
    <row r="159" spans="2:65" s="1" customFormat="1" ht="22.5" customHeight="1">
      <c r="B159" s="34"/>
      <c r="C159" s="176" t="s">
        <v>297</v>
      </c>
      <c r="D159" s="176" t="s">
        <v>189</v>
      </c>
      <c r="E159" s="177" t="s">
        <v>1095</v>
      </c>
      <c r="F159" s="249" t="s">
        <v>1096</v>
      </c>
      <c r="G159" s="249"/>
      <c r="H159" s="249"/>
      <c r="I159" s="249"/>
      <c r="J159" s="178" t="s">
        <v>785</v>
      </c>
      <c r="K159" s="179">
        <v>17</v>
      </c>
      <c r="L159" s="250">
        <v>0</v>
      </c>
      <c r="M159" s="251"/>
      <c r="N159" s="252">
        <f t="shared" ref="N159:N190" si="25">ROUND(L159*K159,3)</f>
        <v>0</v>
      </c>
      <c r="O159" s="246"/>
      <c r="P159" s="246"/>
      <c r="Q159" s="246"/>
      <c r="R159" s="36"/>
      <c r="T159" s="172" t="s">
        <v>20</v>
      </c>
      <c r="U159" s="43" t="s">
        <v>44</v>
      </c>
      <c r="V159" s="35"/>
      <c r="W159" s="173">
        <f t="shared" ref="W159:W190" si="26">V159*K159</f>
        <v>0</v>
      </c>
      <c r="X159" s="173">
        <v>0</v>
      </c>
      <c r="Y159" s="173">
        <f t="shared" ref="Y159:Y190" si="27">X159*K159</f>
        <v>0</v>
      </c>
      <c r="Z159" s="173">
        <v>0</v>
      </c>
      <c r="AA159" s="174">
        <f t="shared" ref="AA159:AA190" si="28">Z159*K159</f>
        <v>0</v>
      </c>
      <c r="AR159" s="17" t="s">
        <v>188</v>
      </c>
      <c r="AT159" s="17" t="s">
        <v>189</v>
      </c>
      <c r="AU159" s="17" t="s">
        <v>86</v>
      </c>
      <c r="AY159" s="17" t="s">
        <v>160</v>
      </c>
      <c r="BE159" s="109">
        <f t="shared" ref="BE159:BE190" si="29">IF(U159="základná",N159,0)</f>
        <v>0</v>
      </c>
      <c r="BF159" s="109">
        <f t="shared" ref="BF159:BF190" si="30">IF(U159="znížená",N159,0)</f>
        <v>0</v>
      </c>
      <c r="BG159" s="109">
        <f t="shared" ref="BG159:BG190" si="31">IF(U159="zákl. prenesená",N159,0)</f>
        <v>0</v>
      </c>
      <c r="BH159" s="109">
        <f t="shared" ref="BH159:BH190" si="32">IF(U159="zníž. prenesená",N159,0)</f>
        <v>0</v>
      </c>
      <c r="BI159" s="109">
        <f t="shared" ref="BI159:BI190" si="33">IF(U159="nulová",N159,0)</f>
        <v>0</v>
      </c>
      <c r="BJ159" s="17" t="s">
        <v>86</v>
      </c>
      <c r="BK159" s="175">
        <f t="shared" ref="BK159:BK190" si="34">ROUND(L159*K159,3)</f>
        <v>0</v>
      </c>
      <c r="BL159" s="17" t="s">
        <v>92</v>
      </c>
      <c r="BM159" s="17" t="s">
        <v>1097</v>
      </c>
    </row>
    <row r="160" spans="2:65" s="1" customFormat="1" ht="22.5" customHeight="1">
      <c r="B160" s="34"/>
      <c r="C160" s="176" t="s">
        <v>301</v>
      </c>
      <c r="D160" s="176" t="s">
        <v>189</v>
      </c>
      <c r="E160" s="177" t="s">
        <v>1098</v>
      </c>
      <c r="F160" s="249" t="s">
        <v>1099</v>
      </c>
      <c r="G160" s="249"/>
      <c r="H160" s="249"/>
      <c r="I160" s="249"/>
      <c r="J160" s="178" t="s">
        <v>785</v>
      </c>
      <c r="K160" s="179">
        <v>2</v>
      </c>
      <c r="L160" s="250">
        <v>0</v>
      </c>
      <c r="M160" s="251"/>
      <c r="N160" s="252">
        <f t="shared" si="25"/>
        <v>0</v>
      </c>
      <c r="O160" s="246"/>
      <c r="P160" s="246"/>
      <c r="Q160" s="246"/>
      <c r="R160" s="36"/>
      <c r="T160" s="172" t="s">
        <v>20</v>
      </c>
      <c r="U160" s="43" t="s">
        <v>44</v>
      </c>
      <c r="V160" s="35"/>
      <c r="W160" s="173">
        <f t="shared" si="26"/>
        <v>0</v>
      </c>
      <c r="X160" s="173">
        <v>0</v>
      </c>
      <c r="Y160" s="173">
        <f t="shared" si="27"/>
        <v>0</v>
      </c>
      <c r="Z160" s="173">
        <v>0</v>
      </c>
      <c r="AA160" s="174">
        <f t="shared" si="28"/>
        <v>0</v>
      </c>
      <c r="AR160" s="17" t="s">
        <v>188</v>
      </c>
      <c r="AT160" s="17" t="s">
        <v>189</v>
      </c>
      <c r="AU160" s="17" t="s">
        <v>86</v>
      </c>
      <c r="AY160" s="17" t="s">
        <v>160</v>
      </c>
      <c r="BE160" s="109">
        <f t="shared" si="29"/>
        <v>0</v>
      </c>
      <c r="BF160" s="109">
        <f t="shared" si="30"/>
        <v>0</v>
      </c>
      <c r="BG160" s="109">
        <f t="shared" si="31"/>
        <v>0</v>
      </c>
      <c r="BH160" s="109">
        <f t="shared" si="32"/>
        <v>0</v>
      </c>
      <c r="BI160" s="109">
        <f t="shared" si="33"/>
        <v>0</v>
      </c>
      <c r="BJ160" s="17" t="s">
        <v>86</v>
      </c>
      <c r="BK160" s="175">
        <f t="shared" si="34"/>
        <v>0</v>
      </c>
      <c r="BL160" s="17" t="s">
        <v>92</v>
      </c>
      <c r="BM160" s="17" t="s">
        <v>1100</v>
      </c>
    </row>
    <row r="161" spans="2:65" s="1" customFormat="1" ht="22.5" customHeight="1">
      <c r="B161" s="34"/>
      <c r="C161" s="176" t="s">
        <v>305</v>
      </c>
      <c r="D161" s="176" t="s">
        <v>189</v>
      </c>
      <c r="E161" s="177" t="s">
        <v>1101</v>
      </c>
      <c r="F161" s="249" t="s">
        <v>1102</v>
      </c>
      <c r="G161" s="249"/>
      <c r="H161" s="249"/>
      <c r="I161" s="249"/>
      <c r="J161" s="178" t="s">
        <v>785</v>
      </c>
      <c r="K161" s="179">
        <v>1</v>
      </c>
      <c r="L161" s="250">
        <v>0</v>
      </c>
      <c r="M161" s="251"/>
      <c r="N161" s="252">
        <f t="shared" si="25"/>
        <v>0</v>
      </c>
      <c r="O161" s="246"/>
      <c r="P161" s="246"/>
      <c r="Q161" s="246"/>
      <c r="R161" s="36"/>
      <c r="T161" s="172" t="s">
        <v>20</v>
      </c>
      <c r="U161" s="43" t="s">
        <v>44</v>
      </c>
      <c r="V161" s="35"/>
      <c r="W161" s="173">
        <f t="shared" si="26"/>
        <v>0</v>
      </c>
      <c r="X161" s="173">
        <v>0</v>
      </c>
      <c r="Y161" s="173">
        <f t="shared" si="27"/>
        <v>0</v>
      </c>
      <c r="Z161" s="173">
        <v>0</v>
      </c>
      <c r="AA161" s="174">
        <f t="shared" si="28"/>
        <v>0</v>
      </c>
      <c r="AR161" s="17" t="s">
        <v>188</v>
      </c>
      <c r="AT161" s="17" t="s">
        <v>189</v>
      </c>
      <c r="AU161" s="17" t="s">
        <v>86</v>
      </c>
      <c r="AY161" s="17" t="s">
        <v>160</v>
      </c>
      <c r="BE161" s="109">
        <f t="shared" si="29"/>
        <v>0</v>
      </c>
      <c r="BF161" s="109">
        <f t="shared" si="30"/>
        <v>0</v>
      </c>
      <c r="BG161" s="109">
        <f t="shared" si="31"/>
        <v>0</v>
      </c>
      <c r="BH161" s="109">
        <f t="shared" si="32"/>
        <v>0</v>
      </c>
      <c r="BI161" s="109">
        <f t="shared" si="33"/>
        <v>0</v>
      </c>
      <c r="BJ161" s="17" t="s">
        <v>86</v>
      </c>
      <c r="BK161" s="175">
        <f t="shared" si="34"/>
        <v>0</v>
      </c>
      <c r="BL161" s="17" t="s">
        <v>92</v>
      </c>
      <c r="BM161" s="17" t="s">
        <v>1103</v>
      </c>
    </row>
    <row r="162" spans="2:65" s="1" customFormat="1" ht="22.5" customHeight="1">
      <c r="B162" s="34"/>
      <c r="C162" s="176" t="s">
        <v>309</v>
      </c>
      <c r="D162" s="176" t="s">
        <v>189</v>
      </c>
      <c r="E162" s="177" t="s">
        <v>1104</v>
      </c>
      <c r="F162" s="249" t="s">
        <v>1105</v>
      </c>
      <c r="G162" s="249"/>
      <c r="H162" s="249"/>
      <c r="I162" s="249"/>
      <c r="J162" s="178" t="s">
        <v>785</v>
      </c>
      <c r="K162" s="179">
        <v>5</v>
      </c>
      <c r="L162" s="250">
        <v>0</v>
      </c>
      <c r="M162" s="251"/>
      <c r="N162" s="252">
        <f t="shared" si="25"/>
        <v>0</v>
      </c>
      <c r="O162" s="246"/>
      <c r="P162" s="246"/>
      <c r="Q162" s="246"/>
      <c r="R162" s="36"/>
      <c r="T162" s="172" t="s">
        <v>20</v>
      </c>
      <c r="U162" s="43" t="s">
        <v>44</v>
      </c>
      <c r="V162" s="35"/>
      <c r="W162" s="173">
        <f t="shared" si="26"/>
        <v>0</v>
      </c>
      <c r="X162" s="173">
        <v>0</v>
      </c>
      <c r="Y162" s="173">
        <f t="shared" si="27"/>
        <v>0</v>
      </c>
      <c r="Z162" s="173">
        <v>0</v>
      </c>
      <c r="AA162" s="174">
        <f t="shared" si="28"/>
        <v>0</v>
      </c>
      <c r="AR162" s="17" t="s">
        <v>188</v>
      </c>
      <c r="AT162" s="17" t="s">
        <v>189</v>
      </c>
      <c r="AU162" s="17" t="s">
        <v>86</v>
      </c>
      <c r="AY162" s="17" t="s">
        <v>160</v>
      </c>
      <c r="BE162" s="109">
        <f t="shared" si="29"/>
        <v>0</v>
      </c>
      <c r="BF162" s="109">
        <f t="shared" si="30"/>
        <v>0</v>
      </c>
      <c r="BG162" s="109">
        <f t="shared" si="31"/>
        <v>0</v>
      </c>
      <c r="BH162" s="109">
        <f t="shared" si="32"/>
        <v>0</v>
      </c>
      <c r="BI162" s="109">
        <f t="shared" si="33"/>
        <v>0</v>
      </c>
      <c r="BJ162" s="17" t="s">
        <v>86</v>
      </c>
      <c r="BK162" s="175">
        <f t="shared" si="34"/>
        <v>0</v>
      </c>
      <c r="BL162" s="17" t="s">
        <v>92</v>
      </c>
      <c r="BM162" s="17" t="s">
        <v>1106</v>
      </c>
    </row>
    <row r="163" spans="2:65" s="1" customFormat="1" ht="22.5" customHeight="1">
      <c r="B163" s="34"/>
      <c r="C163" s="176" t="s">
        <v>313</v>
      </c>
      <c r="D163" s="176" t="s">
        <v>189</v>
      </c>
      <c r="E163" s="177" t="s">
        <v>1107</v>
      </c>
      <c r="F163" s="249" t="s">
        <v>1108</v>
      </c>
      <c r="G163" s="249"/>
      <c r="H163" s="249"/>
      <c r="I163" s="249"/>
      <c r="J163" s="178" t="s">
        <v>785</v>
      </c>
      <c r="K163" s="179">
        <v>17</v>
      </c>
      <c r="L163" s="250">
        <v>0</v>
      </c>
      <c r="M163" s="251"/>
      <c r="N163" s="252">
        <f t="shared" si="25"/>
        <v>0</v>
      </c>
      <c r="O163" s="246"/>
      <c r="P163" s="246"/>
      <c r="Q163" s="246"/>
      <c r="R163" s="36"/>
      <c r="T163" s="172" t="s">
        <v>20</v>
      </c>
      <c r="U163" s="43" t="s">
        <v>44</v>
      </c>
      <c r="V163" s="35"/>
      <c r="W163" s="173">
        <f t="shared" si="26"/>
        <v>0</v>
      </c>
      <c r="X163" s="173">
        <v>0</v>
      </c>
      <c r="Y163" s="173">
        <f t="shared" si="27"/>
        <v>0</v>
      </c>
      <c r="Z163" s="173">
        <v>0</v>
      </c>
      <c r="AA163" s="174">
        <f t="shared" si="28"/>
        <v>0</v>
      </c>
      <c r="AR163" s="17" t="s">
        <v>188</v>
      </c>
      <c r="AT163" s="17" t="s">
        <v>189</v>
      </c>
      <c r="AU163" s="17" t="s">
        <v>86</v>
      </c>
      <c r="AY163" s="17" t="s">
        <v>160</v>
      </c>
      <c r="BE163" s="109">
        <f t="shared" si="29"/>
        <v>0</v>
      </c>
      <c r="BF163" s="109">
        <f t="shared" si="30"/>
        <v>0</v>
      </c>
      <c r="BG163" s="109">
        <f t="shared" si="31"/>
        <v>0</v>
      </c>
      <c r="BH163" s="109">
        <f t="shared" si="32"/>
        <v>0</v>
      </c>
      <c r="BI163" s="109">
        <f t="shared" si="33"/>
        <v>0</v>
      </c>
      <c r="BJ163" s="17" t="s">
        <v>86</v>
      </c>
      <c r="BK163" s="175">
        <f t="shared" si="34"/>
        <v>0</v>
      </c>
      <c r="BL163" s="17" t="s">
        <v>92</v>
      </c>
      <c r="BM163" s="17" t="s">
        <v>1109</v>
      </c>
    </row>
    <row r="164" spans="2:65" s="1" customFormat="1" ht="22.5" customHeight="1">
      <c r="B164" s="34"/>
      <c r="C164" s="176" t="s">
        <v>317</v>
      </c>
      <c r="D164" s="176" t="s">
        <v>189</v>
      </c>
      <c r="E164" s="177" t="s">
        <v>1110</v>
      </c>
      <c r="F164" s="249" t="s">
        <v>1111</v>
      </c>
      <c r="G164" s="249"/>
      <c r="H164" s="249"/>
      <c r="I164" s="249"/>
      <c r="J164" s="178" t="s">
        <v>785</v>
      </c>
      <c r="K164" s="179">
        <v>2</v>
      </c>
      <c r="L164" s="250">
        <v>0</v>
      </c>
      <c r="M164" s="251"/>
      <c r="N164" s="252">
        <f t="shared" si="25"/>
        <v>0</v>
      </c>
      <c r="O164" s="246"/>
      <c r="P164" s="246"/>
      <c r="Q164" s="246"/>
      <c r="R164" s="36"/>
      <c r="T164" s="172" t="s">
        <v>20</v>
      </c>
      <c r="U164" s="43" t="s">
        <v>44</v>
      </c>
      <c r="V164" s="35"/>
      <c r="W164" s="173">
        <f t="shared" si="26"/>
        <v>0</v>
      </c>
      <c r="X164" s="173">
        <v>0</v>
      </c>
      <c r="Y164" s="173">
        <f t="shared" si="27"/>
        <v>0</v>
      </c>
      <c r="Z164" s="173">
        <v>0</v>
      </c>
      <c r="AA164" s="174">
        <f t="shared" si="28"/>
        <v>0</v>
      </c>
      <c r="AR164" s="17" t="s">
        <v>188</v>
      </c>
      <c r="AT164" s="17" t="s">
        <v>189</v>
      </c>
      <c r="AU164" s="17" t="s">
        <v>86</v>
      </c>
      <c r="AY164" s="17" t="s">
        <v>160</v>
      </c>
      <c r="BE164" s="109">
        <f t="shared" si="29"/>
        <v>0</v>
      </c>
      <c r="BF164" s="109">
        <f t="shared" si="30"/>
        <v>0</v>
      </c>
      <c r="BG164" s="109">
        <f t="shared" si="31"/>
        <v>0</v>
      </c>
      <c r="BH164" s="109">
        <f t="shared" si="32"/>
        <v>0</v>
      </c>
      <c r="BI164" s="109">
        <f t="shared" si="33"/>
        <v>0</v>
      </c>
      <c r="BJ164" s="17" t="s">
        <v>86</v>
      </c>
      <c r="BK164" s="175">
        <f t="shared" si="34"/>
        <v>0</v>
      </c>
      <c r="BL164" s="17" t="s">
        <v>92</v>
      </c>
      <c r="BM164" s="17" t="s">
        <v>1112</v>
      </c>
    </row>
    <row r="165" spans="2:65" s="1" customFormat="1" ht="22.5" customHeight="1">
      <c r="B165" s="34"/>
      <c r="C165" s="176" t="s">
        <v>321</v>
      </c>
      <c r="D165" s="176" t="s">
        <v>189</v>
      </c>
      <c r="E165" s="177" t="s">
        <v>1113</v>
      </c>
      <c r="F165" s="249" t="s">
        <v>1114</v>
      </c>
      <c r="G165" s="249"/>
      <c r="H165" s="249"/>
      <c r="I165" s="249"/>
      <c r="J165" s="178" t="s">
        <v>785</v>
      </c>
      <c r="K165" s="179">
        <v>5</v>
      </c>
      <c r="L165" s="250">
        <v>0</v>
      </c>
      <c r="M165" s="251"/>
      <c r="N165" s="252">
        <f t="shared" si="25"/>
        <v>0</v>
      </c>
      <c r="O165" s="246"/>
      <c r="P165" s="246"/>
      <c r="Q165" s="246"/>
      <c r="R165" s="36"/>
      <c r="T165" s="172" t="s">
        <v>20</v>
      </c>
      <c r="U165" s="43" t="s">
        <v>44</v>
      </c>
      <c r="V165" s="35"/>
      <c r="W165" s="173">
        <f t="shared" si="26"/>
        <v>0</v>
      </c>
      <c r="X165" s="173">
        <v>0</v>
      </c>
      <c r="Y165" s="173">
        <f t="shared" si="27"/>
        <v>0</v>
      </c>
      <c r="Z165" s="173">
        <v>0</v>
      </c>
      <c r="AA165" s="174">
        <f t="shared" si="28"/>
        <v>0</v>
      </c>
      <c r="AR165" s="17" t="s">
        <v>188</v>
      </c>
      <c r="AT165" s="17" t="s">
        <v>189</v>
      </c>
      <c r="AU165" s="17" t="s">
        <v>86</v>
      </c>
      <c r="AY165" s="17" t="s">
        <v>160</v>
      </c>
      <c r="BE165" s="109">
        <f t="shared" si="29"/>
        <v>0</v>
      </c>
      <c r="BF165" s="109">
        <f t="shared" si="30"/>
        <v>0</v>
      </c>
      <c r="BG165" s="109">
        <f t="shared" si="31"/>
        <v>0</v>
      </c>
      <c r="BH165" s="109">
        <f t="shared" si="32"/>
        <v>0</v>
      </c>
      <c r="BI165" s="109">
        <f t="shared" si="33"/>
        <v>0</v>
      </c>
      <c r="BJ165" s="17" t="s">
        <v>86</v>
      </c>
      <c r="BK165" s="175">
        <f t="shared" si="34"/>
        <v>0</v>
      </c>
      <c r="BL165" s="17" t="s">
        <v>92</v>
      </c>
      <c r="BM165" s="17" t="s">
        <v>1115</v>
      </c>
    </row>
    <row r="166" spans="2:65" s="1" customFormat="1" ht="22.5" customHeight="1">
      <c r="B166" s="34"/>
      <c r="C166" s="176" t="s">
        <v>325</v>
      </c>
      <c r="D166" s="176" t="s">
        <v>189</v>
      </c>
      <c r="E166" s="177" t="s">
        <v>1116</v>
      </c>
      <c r="F166" s="249" t="s">
        <v>1117</v>
      </c>
      <c r="G166" s="249"/>
      <c r="H166" s="249"/>
      <c r="I166" s="249"/>
      <c r="J166" s="178" t="s">
        <v>785</v>
      </c>
      <c r="K166" s="179">
        <v>30</v>
      </c>
      <c r="L166" s="250">
        <v>0</v>
      </c>
      <c r="M166" s="251"/>
      <c r="N166" s="252">
        <f t="shared" si="25"/>
        <v>0</v>
      </c>
      <c r="O166" s="246"/>
      <c r="P166" s="246"/>
      <c r="Q166" s="246"/>
      <c r="R166" s="36"/>
      <c r="T166" s="172" t="s">
        <v>20</v>
      </c>
      <c r="U166" s="43" t="s">
        <v>44</v>
      </c>
      <c r="V166" s="35"/>
      <c r="W166" s="173">
        <f t="shared" si="26"/>
        <v>0</v>
      </c>
      <c r="X166" s="173">
        <v>0</v>
      </c>
      <c r="Y166" s="173">
        <f t="shared" si="27"/>
        <v>0</v>
      </c>
      <c r="Z166" s="173">
        <v>0</v>
      </c>
      <c r="AA166" s="174">
        <f t="shared" si="28"/>
        <v>0</v>
      </c>
      <c r="AR166" s="17" t="s">
        <v>188</v>
      </c>
      <c r="AT166" s="17" t="s">
        <v>189</v>
      </c>
      <c r="AU166" s="17" t="s">
        <v>86</v>
      </c>
      <c r="AY166" s="17" t="s">
        <v>160</v>
      </c>
      <c r="BE166" s="109">
        <f t="shared" si="29"/>
        <v>0</v>
      </c>
      <c r="BF166" s="109">
        <f t="shared" si="30"/>
        <v>0</v>
      </c>
      <c r="BG166" s="109">
        <f t="shared" si="31"/>
        <v>0</v>
      </c>
      <c r="BH166" s="109">
        <f t="shared" si="32"/>
        <v>0</v>
      </c>
      <c r="BI166" s="109">
        <f t="shared" si="33"/>
        <v>0</v>
      </c>
      <c r="BJ166" s="17" t="s">
        <v>86</v>
      </c>
      <c r="BK166" s="175">
        <f t="shared" si="34"/>
        <v>0</v>
      </c>
      <c r="BL166" s="17" t="s">
        <v>92</v>
      </c>
      <c r="BM166" s="17" t="s">
        <v>1118</v>
      </c>
    </row>
    <row r="167" spans="2:65" s="1" customFormat="1" ht="22.5" customHeight="1">
      <c r="B167" s="34"/>
      <c r="C167" s="176" t="s">
        <v>329</v>
      </c>
      <c r="D167" s="176" t="s">
        <v>189</v>
      </c>
      <c r="E167" s="177" t="s">
        <v>862</v>
      </c>
      <c r="F167" s="249" t="s">
        <v>863</v>
      </c>
      <c r="G167" s="249"/>
      <c r="H167" s="249"/>
      <c r="I167" s="249"/>
      <c r="J167" s="178" t="s">
        <v>785</v>
      </c>
      <c r="K167" s="179">
        <v>50</v>
      </c>
      <c r="L167" s="250">
        <v>0</v>
      </c>
      <c r="M167" s="251"/>
      <c r="N167" s="252">
        <f t="shared" si="25"/>
        <v>0</v>
      </c>
      <c r="O167" s="246"/>
      <c r="P167" s="246"/>
      <c r="Q167" s="246"/>
      <c r="R167" s="36"/>
      <c r="T167" s="172" t="s">
        <v>20</v>
      </c>
      <c r="U167" s="43" t="s">
        <v>44</v>
      </c>
      <c r="V167" s="35"/>
      <c r="W167" s="173">
        <f t="shared" si="26"/>
        <v>0</v>
      </c>
      <c r="X167" s="173">
        <v>0</v>
      </c>
      <c r="Y167" s="173">
        <f t="shared" si="27"/>
        <v>0</v>
      </c>
      <c r="Z167" s="173">
        <v>0</v>
      </c>
      <c r="AA167" s="174">
        <f t="shared" si="28"/>
        <v>0</v>
      </c>
      <c r="AR167" s="17" t="s">
        <v>188</v>
      </c>
      <c r="AT167" s="17" t="s">
        <v>189</v>
      </c>
      <c r="AU167" s="17" t="s">
        <v>86</v>
      </c>
      <c r="AY167" s="17" t="s">
        <v>160</v>
      </c>
      <c r="BE167" s="109">
        <f t="shared" si="29"/>
        <v>0</v>
      </c>
      <c r="BF167" s="109">
        <f t="shared" si="30"/>
        <v>0</v>
      </c>
      <c r="BG167" s="109">
        <f t="shared" si="31"/>
        <v>0</v>
      </c>
      <c r="BH167" s="109">
        <f t="shared" si="32"/>
        <v>0</v>
      </c>
      <c r="BI167" s="109">
        <f t="shared" si="33"/>
        <v>0</v>
      </c>
      <c r="BJ167" s="17" t="s">
        <v>86</v>
      </c>
      <c r="BK167" s="175">
        <f t="shared" si="34"/>
        <v>0</v>
      </c>
      <c r="BL167" s="17" t="s">
        <v>92</v>
      </c>
      <c r="BM167" s="17" t="s">
        <v>1119</v>
      </c>
    </row>
    <row r="168" spans="2:65" s="1" customFormat="1" ht="22.5" customHeight="1">
      <c r="B168" s="34"/>
      <c r="C168" s="176" t="s">
        <v>333</v>
      </c>
      <c r="D168" s="176" t="s">
        <v>189</v>
      </c>
      <c r="E168" s="177" t="s">
        <v>868</v>
      </c>
      <c r="F168" s="249" t="s">
        <v>869</v>
      </c>
      <c r="G168" s="249"/>
      <c r="H168" s="249"/>
      <c r="I168" s="249"/>
      <c r="J168" s="178" t="s">
        <v>785</v>
      </c>
      <c r="K168" s="179">
        <v>100</v>
      </c>
      <c r="L168" s="250">
        <v>0</v>
      </c>
      <c r="M168" s="251"/>
      <c r="N168" s="252">
        <f t="shared" si="25"/>
        <v>0</v>
      </c>
      <c r="O168" s="246"/>
      <c r="P168" s="246"/>
      <c r="Q168" s="246"/>
      <c r="R168" s="36"/>
      <c r="T168" s="172" t="s">
        <v>20</v>
      </c>
      <c r="U168" s="43" t="s">
        <v>44</v>
      </c>
      <c r="V168" s="35"/>
      <c r="W168" s="173">
        <f t="shared" si="26"/>
        <v>0</v>
      </c>
      <c r="X168" s="173">
        <v>0</v>
      </c>
      <c r="Y168" s="173">
        <f t="shared" si="27"/>
        <v>0</v>
      </c>
      <c r="Z168" s="173">
        <v>0</v>
      </c>
      <c r="AA168" s="174">
        <f t="shared" si="28"/>
        <v>0</v>
      </c>
      <c r="AR168" s="17" t="s">
        <v>188</v>
      </c>
      <c r="AT168" s="17" t="s">
        <v>189</v>
      </c>
      <c r="AU168" s="17" t="s">
        <v>86</v>
      </c>
      <c r="AY168" s="17" t="s">
        <v>160</v>
      </c>
      <c r="BE168" s="109">
        <f t="shared" si="29"/>
        <v>0</v>
      </c>
      <c r="BF168" s="109">
        <f t="shared" si="30"/>
        <v>0</v>
      </c>
      <c r="BG168" s="109">
        <f t="shared" si="31"/>
        <v>0</v>
      </c>
      <c r="BH168" s="109">
        <f t="shared" si="32"/>
        <v>0</v>
      </c>
      <c r="BI168" s="109">
        <f t="shared" si="33"/>
        <v>0</v>
      </c>
      <c r="BJ168" s="17" t="s">
        <v>86</v>
      </c>
      <c r="BK168" s="175">
        <f t="shared" si="34"/>
        <v>0</v>
      </c>
      <c r="BL168" s="17" t="s">
        <v>92</v>
      </c>
      <c r="BM168" s="17" t="s">
        <v>1120</v>
      </c>
    </row>
    <row r="169" spans="2:65" s="1" customFormat="1" ht="22.5" customHeight="1">
      <c r="B169" s="34"/>
      <c r="C169" s="176" t="s">
        <v>337</v>
      </c>
      <c r="D169" s="176" t="s">
        <v>189</v>
      </c>
      <c r="E169" s="177" t="s">
        <v>871</v>
      </c>
      <c r="F169" s="249" t="s">
        <v>872</v>
      </c>
      <c r="G169" s="249"/>
      <c r="H169" s="249"/>
      <c r="I169" s="249"/>
      <c r="J169" s="178" t="s">
        <v>785</v>
      </c>
      <c r="K169" s="179">
        <v>100</v>
      </c>
      <c r="L169" s="250">
        <v>0</v>
      </c>
      <c r="M169" s="251"/>
      <c r="N169" s="252">
        <f t="shared" si="25"/>
        <v>0</v>
      </c>
      <c r="O169" s="246"/>
      <c r="P169" s="246"/>
      <c r="Q169" s="246"/>
      <c r="R169" s="36"/>
      <c r="T169" s="172" t="s">
        <v>20</v>
      </c>
      <c r="U169" s="43" t="s">
        <v>44</v>
      </c>
      <c r="V169" s="35"/>
      <c r="W169" s="173">
        <f t="shared" si="26"/>
        <v>0</v>
      </c>
      <c r="X169" s="173">
        <v>0</v>
      </c>
      <c r="Y169" s="173">
        <f t="shared" si="27"/>
        <v>0</v>
      </c>
      <c r="Z169" s="173">
        <v>0</v>
      </c>
      <c r="AA169" s="174">
        <f t="shared" si="28"/>
        <v>0</v>
      </c>
      <c r="AR169" s="17" t="s">
        <v>188</v>
      </c>
      <c r="AT169" s="17" t="s">
        <v>189</v>
      </c>
      <c r="AU169" s="17" t="s">
        <v>86</v>
      </c>
      <c r="AY169" s="17" t="s">
        <v>160</v>
      </c>
      <c r="BE169" s="109">
        <f t="shared" si="29"/>
        <v>0</v>
      </c>
      <c r="BF169" s="109">
        <f t="shared" si="30"/>
        <v>0</v>
      </c>
      <c r="BG169" s="109">
        <f t="shared" si="31"/>
        <v>0</v>
      </c>
      <c r="BH169" s="109">
        <f t="shared" si="32"/>
        <v>0</v>
      </c>
      <c r="BI169" s="109">
        <f t="shared" si="33"/>
        <v>0</v>
      </c>
      <c r="BJ169" s="17" t="s">
        <v>86</v>
      </c>
      <c r="BK169" s="175">
        <f t="shared" si="34"/>
        <v>0</v>
      </c>
      <c r="BL169" s="17" t="s">
        <v>92</v>
      </c>
      <c r="BM169" s="17" t="s">
        <v>1121</v>
      </c>
    </row>
    <row r="170" spans="2:65" s="1" customFormat="1" ht="22.5" customHeight="1">
      <c r="B170" s="34"/>
      <c r="C170" s="176" t="s">
        <v>341</v>
      </c>
      <c r="D170" s="176" t="s">
        <v>189</v>
      </c>
      <c r="E170" s="177" t="s">
        <v>1122</v>
      </c>
      <c r="F170" s="249" t="s">
        <v>1123</v>
      </c>
      <c r="G170" s="249"/>
      <c r="H170" s="249"/>
      <c r="I170" s="249"/>
      <c r="J170" s="178" t="s">
        <v>785</v>
      </c>
      <c r="K170" s="179">
        <v>300</v>
      </c>
      <c r="L170" s="250">
        <v>0</v>
      </c>
      <c r="M170" s="251"/>
      <c r="N170" s="252">
        <f t="shared" si="25"/>
        <v>0</v>
      </c>
      <c r="O170" s="246"/>
      <c r="P170" s="246"/>
      <c r="Q170" s="246"/>
      <c r="R170" s="36"/>
      <c r="T170" s="172" t="s">
        <v>20</v>
      </c>
      <c r="U170" s="43" t="s">
        <v>44</v>
      </c>
      <c r="V170" s="35"/>
      <c r="W170" s="173">
        <f t="shared" si="26"/>
        <v>0</v>
      </c>
      <c r="X170" s="173">
        <v>0</v>
      </c>
      <c r="Y170" s="173">
        <f t="shared" si="27"/>
        <v>0</v>
      </c>
      <c r="Z170" s="173">
        <v>0</v>
      </c>
      <c r="AA170" s="174">
        <f t="shared" si="28"/>
        <v>0</v>
      </c>
      <c r="AR170" s="17" t="s">
        <v>188</v>
      </c>
      <c r="AT170" s="17" t="s">
        <v>189</v>
      </c>
      <c r="AU170" s="17" t="s">
        <v>86</v>
      </c>
      <c r="AY170" s="17" t="s">
        <v>160</v>
      </c>
      <c r="BE170" s="109">
        <f t="shared" si="29"/>
        <v>0</v>
      </c>
      <c r="BF170" s="109">
        <f t="shared" si="30"/>
        <v>0</v>
      </c>
      <c r="BG170" s="109">
        <f t="shared" si="31"/>
        <v>0</v>
      </c>
      <c r="BH170" s="109">
        <f t="shared" si="32"/>
        <v>0</v>
      </c>
      <c r="BI170" s="109">
        <f t="shared" si="33"/>
        <v>0</v>
      </c>
      <c r="BJ170" s="17" t="s">
        <v>86</v>
      </c>
      <c r="BK170" s="175">
        <f t="shared" si="34"/>
        <v>0</v>
      </c>
      <c r="BL170" s="17" t="s">
        <v>92</v>
      </c>
      <c r="BM170" s="17" t="s">
        <v>1124</v>
      </c>
    </row>
    <row r="171" spans="2:65" s="1" customFormat="1" ht="22.5" customHeight="1">
      <c r="B171" s="34"/>
      <c r="C171" s="176" t="s">
        <v>345</v>
      </c>
      <c r="D171" s="176" t="s">
        <v>189</v>
      </c>
      <c r="E171" s="177" t="s">
        <v>1125</v>
      </c>
      <c r="F171" s="249" t="s">
        <v>1126</v>
      </c>
      <c r="G171" s="249"/>
      <c r="H171" s="249"/>
      <c r="I171" s="249"/>
      <c r="J171" s="178" t="s">
        <v>785</v>
      </c>
      <c r="K171" s="179">
        <v>700</v>
      </c>
      <c r="L171" s="250">
        <v>0</v>
      </c>
      <c r="M171" s="251"/>
      <c r="N171" s="252">
        <f t="shared" si="25"/>
        <v>0</v>
      </c>
      <c r="O171" s="246"/>
      <c r="P171" s="246"/>
      <c r="Q171" s="246"/>
      <c r="R171" s="36"/>
      <c r="T171" s="172" t="s">
        <v>20</v>
      </c>
      <c r="U171" s="43" t="s">
        <v>44</v>
      </c>
      <c r="V171" s="35"/>
      <c r="W171" s="173">
        <f t="shared" si="26"/>
        <v>0</v>
      </c>
      <c r="X171" s="173">
        <v>0</v>
      </c>
      <c r="Y171" s="173">
        <f t="shared" si="27"/>
        <v>0</v>
      </c>
      <c r="Z171" s="173">
        <v>0</v>
      </c>
      <c r="AA171" s="174">
        <f t="shared" si="28"/>
        <v>0</v>
      </c>
      <c r="AR171" s="17" t="s">
        <v>188</v>
      </c>
      <c r="AT171" s="17" t="s">
        <v>189</v>
      </c>
      <c r="AU171" s="17" t="s">
        <v>86</v>
      </c>
      <c r="AY171" s="17" t="s">
        <v>160</v>
      </c>
      <c r="BE171" s="109">
        <f t="shared" si="29"/>
        <v>0</v>
      </c>
      <c r="BF171" s="109">
        <f t="shared" si="30"/>
        <v>0</v>
      </c>
      <c r="BG171" s="109">
        <f t="shared" si="31"/>
        <v>0</v>
      </c>
      <c r="BH171" s="109">
        <f t="shared" si="32"/>
        <v>0</v>
      </c>
      <c r="BI171" s="109">
        <f t="shared" si="33"/>
        <v>0</v>
      </c>
      <c r="BJ171" s="17" t="s">
        <v>86</v>
      </c>
      <c r="BK171" s="175">
        <f t="shared" si="34"/>
        <v>0</v>
      </c>
      <c r="BL171" s="17" t="s">
        <v>92</v>
      </c>
      <c r="BM171" s="17" t="s">
        <v>1127</v>
      </c>
    </row>
    <row r="172" spans="2:65" s="1" customFormat="1" ht="22.5" customHeight="1">
      <c r="B172" s="34"/>
      <c r="C172" s="176" t="s">
        <v>349</v>
      </c>
      <c r="D172" s="176" t="s">
        <v>189</v>
      </c>
      <c r="E172" s="177" t="s">
        <v>1128</v>
      </c>
      <c r="F172" s="249" t="s">
        <v>1129</v>
      </c>
      <c r="G172" s="249"/>
      <c r="H172" s="249"/>
      <c r="I172" s="249"/>
      <c r="J172" s="178" t="s">
        <v>785</v>
      </c>
      <c r="K172" s="179">
        <v>60</v>
      </c>
      <c r="L172" s="250">
        <v>0</v>
      </c>
      <c r="M172" s="251"/>
      <c r="N172" s="252">
        <f t="shared" si="25"/>
        <v>0</v>
      </c>
      <c r="O172" s="246"/>
      <c r="P172" s="246"/>
      <c r="Q172" s="246"/>
      <c r="R172" s="36"/>
      <c r="T172" s="172" t="s">
        <v>20</v>
      </c>
      <c r="U172" s="43" t="s">
        <v>44</v>
      </c>
      <c r="V172" s="35"/>
      <c r="W172" s="173">
        <f t="shared" si="26"/>
        <v>0</v>
      </c>
      <c r="X172" s="173">
        <v>0</v>
      </c>
      <c r="Y172" s="173">
        <f t="shared" si="27"/>
        <v>0</v>
      </c>
      <c r="Z172" s="173">
        <v>0</v>
      </c>
      <c r="AA172" s="174">
        <f t="shared" si="28"/>
        <v>0</v>
      </c>
      <c r="AR172" s="17" t="s">
        <v>188</v>
      </c>
      <c r="AT172" s="17" t="s">
        <v>189</v>
      </c>
      <c r="AU172" s="17" t="s">
        <v>86</v>
      </c>
      <c r="AY172" s="17" t="s">
        <v>160</v>
      </c>
      <c r="BE172" s="109">
        <f t="shared" si="29"/>
        <v>0</v>
      </c>
      <c r="BF172" s="109">
        <f t="shared" si="30"/>
        <v>0</v>
      </c>
      <c r="BG172" s="109">
        <f t="shared" si="31"/>
        <v>0</v>
      </c>
      <c r="BH172" s="109">
        <f t="shared" si="32"/>
        <v>0</v>
      </c>
      <c r="BI172" s="109">
        <f t="shared" si="33"/>
        <v>0</v>
      </c>
      <c r="BJ172" s="17" t="s">
        <v>86</v>
      </c>
      <c r="BK172" s="175">
        <f t="shared" si="34"/>
        <v>0</v>
      </c>
      <c r="BL172" s="17" t="s">
        <v>92</v>
      </c>
      <c r="BM172" s="17" t="s">
        <v>1130</v>
      </c>
    </row>
    <row r="173" spans="2:65" s="1" customFormat="1" ht="22.5" customHeight="1">
      <c r="B173" s="34"/>
      <c r="C173" s="167" t="s">
        <v>353</v>
      </c>
      <c r="D173" s="167" t="s">
        <v>161</v>
      </c>
      <c r="E173" s="168" t="s">
        <v>1131</v>
      </c>
      <c r="F173" s="247" t="s">
        <v>1096</v>
      </c>
      <c r="G173" s="247"/>
      <c r="H173" s="247"/>
      <c r="I173" s="247"/>
      <c r="J173" s="169" t="s">
        <v>785</v>
      </c>
      <c r="K173" s="170">
        <v>17</v>
      </c>
      <c r="L173" s="245">
        <v>0</v>
      </c>
      <c r="M173" s="248"/>
      <c r="N173" s="246">
        <f t="shared" si="25"/>
        <v>0</v>
      </c>
      <c r="O173" s="246"/>
      <c r="P173" s="246"/>
      <c r="Q173" s="246"/>
      <c r="R173" s="36"/>
      <c r="T173" s="172" t="s">
        <v>20</v>
      </c>
      <c r="U173" s="43" t="s">
        <v>44</v>
      </c>
      <c r="V173" s="35"/>
      <c r="W173" s="173">
        <f t="shared" si="26"/>
        <v>0</v>
      </c>
      <c r="X173" s="173">
        <v>0</v>
      </c>
      <c r="Y173" s="173">
        <f t="shared" si="27"/>
        <v>0</v>
      </c>
      <c r="Z173" s="173">
        <v>0</v>
      </c>
      <c r="AA173" s="174">
        <f t="shared" si="28"/>
        <v>0</v>
      </c>
      <c r="AR173" s="17" t="s">
        <v>92</v>
      </c>
      <c r="AT173" s="17" t="s">
        <v>161</v>
      </c>
      <c r="AU173" s="17" t="s">
        <v>86</v>
      </c>
      <c r="AY173" s="17" t="s">
        <v>160</v>
      </c>
      <c r="BE173" s="109">
        <f t="shared" si="29"/>
        <v>0</v>
      </c>
      <c r="BF173" s="109">
        <f t="shared" si="30"/>
        <v>0</v>
      </c>
      <c r="BG173" s="109">
        <f t="shared" si="31"/>
        <v>0</v>
      </c>
      <c r="BH173" s="109">
        <f t="shared" si="32"/>
        <v>0</v>
      </c>
      <c r="BI173" s="109">
        <f t="shared" si="33"/>
        <v>0</v>
      </c>
      <c r="BJ173" s="17" t="s">
        <v>86</v>
      </c>
      <c r="BK173" s="175">
        <f t="shared" si="34"/>
        <v>0</v>
      </c>
      <c r="BL173" s="17" t="s">
        <v>92</v>
      </c>
      <c r="BM173" s="17" t="s">
        <v>1132</v>
      </c>
    </row>
    <row r="174" spans="2:65" s="1" customFormat="1" ht="22.5" customHeight="1">
      <c r="B174" s="34"/>
      <c r="C174" s="167" t="s">
        <v>357</v>
      </c>
      <c r="D174" s="167" t="s">
        <v>161</v>
      </c>
      <c r="E174" s="168" t="s">
        <v>1133</v>
      </c>
      <c r="F174" s="247" t="s">
        <v>1099</v>
      </c>
      <c r="G174" s="247"/>
      <c r="H174" s="247"/>
      <c r="I174" s="247"/>
      <c r="J174" s="169" t="s">
        <v>785</v>
      </c>
      <c r="K174" s="170">
        <v>2</v>
      </c>
      <c r="L174" s="245">
        <v>0</v>
      </c>
      <c r="M174" s="248"/>
      <c r="N174" s="246">
        <f t="shared" si="25"/>
        <v>0</v>
      </c>
      <c r="O174" s="246"/>
      <c r="P174" s="246"/>
      <c r="Q174" s="246"/>
      <c r="R174" s="36"/>
      <c r="T174" s="172" t="s">
        <v>20</v>
      </c>
      <c r="U174" s="43" t="s">
        <v>44</v>
      </c>
      <c r="V174" s="35"/>
      <c r="W174" s="173">
        <f t="shared" si="26"/>
        <v>0</v>
      </c>
      <c r="X174" s="173">
        <v>0</v>
      </c>
      <c r="Y174" s="173">
        <f t="shared" si="27"/>
        <v>0</v>
      </c>
      <c r="Z174" s="173">
        <v>0</v>
      </c>
      <c r="AA174" s="174">
        <f t="shared" si="28"/>
        <v>0</v>
      </c>
      <c r="AR174" s="17" t="s">
        <v>92</v>
      </c>
      <c r="AT174" s="17" t="s">
        <v>161</v>
      </c>
      <c r="AU174" s="17" t="s">
        <v>86</v>
      </c>
      <c r="AY174" s="17" t="s">
        <v>160</v>
      </c>
      <c r="BE174" s="109">
        <f t="shared" si="29"/>
        <v>0</v>
      </c>
      <c r="BF174" s="109">
        <f t="shared" si="30"/>
        <v>0</v>
      </c>
      <c r="BG174" s="109">
        <f t="shared" si="31"/>
        <v>0</v>
      </c>
      <c r="BH174" s="109">
        <f t="shared" si="32"/>
        <v>0</v>
      </c>
      <c r="BI174" s="109">
        <f t="shared" si="33"/>
        <v>0</v>
      </c>
      <c r="BJ174" s="17" t="s">
        <v>86</v>
      </c>
      <c r="BK174" s="175">
        <f t="shared" si="34"/>
        <v>0</v>
      </c>
      <c r="BL174" s="17" t="s">
        <v>92</v>
      </c>
      <c r="BM174" s="17" t="s">
        <v>1134</v>
      </c>
    </row>
    <row r="175" spans="2:65" s="1" customFormat="1" ht="22.5" customHeight="1">
      <c r="B175" s="34"/>
      <c r="C175" s="167" t="s">
        <v>361</v>
      </c>
      <c r="D175" s="167" t="s">
        <v>161</v>
      </c>
      <c r="E175" s="168" t="s">
        <v>1135</v>
      </c>
      <c r="F175" s="247" t="s">
        <v>1102</v>
      </c>
      <c r="G175" s="247"/>
      <c r="H175" s="247"/>
      <c r="I175" s="247"/>
      <c r="J175" s="169" t="s">
        <v>785</v>
      </c>
      <c r="K175" s="170">
        <v>1</v>
      </c>
      <c r="L175" s="245">
        <v>0</v>
      </c>
      <c r="M175" s="248"/>
      <c r="N175" s="246">
        <f t="shared" si="25"/>
        <v>0</v>
      </c>
      <c r="O175" s="246"/>
      <c r="P175" s="246"/>
      <c r="Q175" s="246"/>
      <c r="R175" s="36"/>
      <c r="T175" s="172" t="s">
        <v>20</v>
      </c>
      <c r="U175" s="43" t="s">
        <v>44</v>
      </c>
      <c r="V175" s="35"/>
      <c r="W175" s="173">
        <f t="shared" si="26"/>
        <v>0</v>
      </c>
      <c r="X175" s="173">
        <v>0</v>
      </c>
      <c r="Y175" s="173">
        <f t="shared" si="27"/>
        <v>0</v>
      </c>
      <c r="Z175" s="173">
        <v>0</v>
      </c>
      <c r="AA175" s="174">
        <f t="shared" si="28"/>
        <v>0</v>
      </c>
      <c r="AR175" s="17" t="s">
        <v>92</v>
      </c>
      <c r="AT175" s="17" t="s">
        <v>161</v>
      </c>
      <c r="AU175" s="17" t="s">
        <v>86</v>
      </c>
      <c r="AY175" s="17" t="s">
        <v>160</v>
      </c>
      <c r="BE175" s="109">
        <f t="shared" si="29"/>
        <v>0</v>
      </c>
      <c r="BF175" s="109">
        <f t="shared" si="30"/>
        <v>0</v>
      </c>
      <c r="BG175" s="109">
        <f t="shared" si="31"/>
        <v>0</v>
      </c>
      <c r="BH175" s="109">
        <f t="shared" si="32"/>
        <v>0</v>
      </c>
      <c r="BI175" s="109">
        <f t="shared" si="33"/>
        <v>0</v>
      </c>
      <c r="BJ175" s="17" t="s">
        <v>86</v>
      </c>
      <c r="BK175" s="175">
        <f t="shared" si="34"/>
        <v>0</v>
      </c>
      <c r="BL175" s="17" t="s">
        <v>92</v>
      </c>
      <c r="BM175" s="17" t="s">
        <v>1136</v>
      </c>
    </row>
    <row r="176" spans="2:65" s="1" customFormat="1" ht="22.5" customHeight="1">
      <c r="B176" s="34"/>
      <c r="C176" s="167" t="s">
        <v>365</v>
      </c>
      <c r="D176" s="167" t="s">
        <v>161</v>
      </c>
      <c r="E176" s="168" t="s">
        <v>1137</v>
      </c>
      <c r="F176" s="247" t="s">
        <v>1105</v>
      </c>
      <c r="G176" s="247"/>
      <c r="H176" s="247"/>
      <c r="I176" s="247"/>
      <c r="J176" s="169" t="s">
        <v>785</v>
      </c>
      <c r="K176" s="170">
        <v>5</v>
      </c>
      <c r="L176" s="245">
        <v>0</v>
      </c>
      <c r="M176" s="248"/>
      <c r="N176" s="246">
        <f t="shared" si="25"/>
        <v>0</v>
      </c>
      <c r="O176" s="246"/>
      <c r="P176" s="246"/>
      <c r="Q176" s="246"/>
      <c r="R176" s="36"/>
      <c r="T176" s="172" t="s">
        <v>20</v>
      </c>
      <c r="U176" s="43" t="s">
        <v>44</v>
      </c>
      <c r="V176" s="35"/>
      <c r="W176" s="173">
        <f t="shared" si="26"/>
        <v>0</v>
      </c>
      <c r="X176" s="173">
        <v>0</v>
      </c>
      <c r="Y176" s="173">
        <f t="shared" si="27"/>
        <v>0</v>
      </c>
      <c r="Z176" s="173">
        <v>0</v>
      </c>
      <c r="AA176" s="174">
        <f t="shared" si="28"/>
        <v>0</v>
      </c>
      <c r="AR176" s="17" t="s">
        <v>92</v>
      </c>
      <c r="AT176" s="17" t="s">
        <v>161</v>
      </c>
      <c r="AU176" s="17" t="s">
        <v>86</v>
      </c>
      <c r="AY176" s="17" t="s">
        <v>160</v>
      </c>
      <c r="BE176" s="109">
        <f t="shared" si="29"/>
        <v>0</v>
      </c>
      <c r="BF176" s="109">
        <f t="shared" si="30"/>
        <v>0</v>
      </c>
      <c r="BG176" s="109">
        <f t="shared" si="31"/>
        <v>0</v>
      </c>
      <c r="BH176" s="109">
        <f t="shared" si="32"/>
        <v>0</v>
      </c>
      <c r="BI176" s="109">
        <f t="shared" si="33"/>
        <v>0</v>
      </c>
      <c r="BJ176" s="17" t="s">
        <v>86</v>
      </c>
      <c r="BK176" s="175">
        <f t="shared" si="34"/>
        <v>0</v>
      </c>
      <c r="BL176" s="17" t="s">
        <v>92</v>
      </c>
      <c r="BM176" s="17" t="s">
        <v>1138</v>
      </c>
    </row>
    <row r="177" spans="2:65" s="1" customFormat="1" ht="22.5" customHeight="1">
      <c r="B177" s="34"/>
      <c r="C177" s="167" t="s">
        <v>369</v>
      </c>
      <c r="D177" s="167" t="s">
        <v>161</v>
      </c>
      <c r="E177" s="168" t="s">
        <v>1139</v>
      </c>
      <c r="F177" s="247" t="s">
        <v>1108</v>
      </c>
      <c r="G177" s="247"/>
      <c r="H177" s="247"/>
      <c r="I177" s="247"/>
      <c r="J177" s="169" t="s">
        <v>785</v>
      </c>
      <c r="K177" s="170">
        <v>17</v>
      </c>
      <c r="L177" s="245">
        <v>0</v>
      </c>
      <c r="M177" s="248"/>
      <c r="N177" s="246">
        <f t="shared" si="25"/>
        <v>0</v>
      </c>
      <c r="O177" s="246"/>
      <c r="P177" s="246"/>
      <c r="Q177" s="246"/>
      <c r="R177" s="36"/>
      <c r="T177" s="172" t="s">
        <v>20</v>
      </c>
      <c r="U177" s="43" t="s">
        <v>44</v>
      </c>
      <c r="V177" s="35"/>
      <c r="W177" s="173">
        <f t="shared" si="26"/>
        <v>0</v>
      </c>
      <c r="X177" s="173">
        <v>0</v>
      </c>
      <c r="Y177" s="173">
        <f t="shared" si="27"/>
        <v>0</v>
      </c>
      <c r="Z177" s="173">
        <v>0</v>
      </c>
      <c r="AA177" s="174">
        <f t="shared" si="28"/>
        <v>0</v>
      </c>
      <c r="AR177" s="17" t="s">
        <v>92</v>
      </c>
      <c r="AT177" s="17" t="s">
        <v>161</v>
      </c>
      <c r="AU177" s="17" t="s">
        <v>86</v>
      </c>
      <c r="AY177" s="17" t="s">
        <v>160</v>
      </c>
      <c r="BE177" s="109">
        <f t="shared" si="29"/>
        <v>0</v>
      </c>
      <c r="BF177" s="109">
        <f t="shared" si="30"/>
        <v>0</v>
      </c>
      <c r="BG177" s="109">
        <f t="shared" si="31"/>
        <v>0</v>
      </c>
      <c r="BH177" s="109">
        <f t="shared" si="32"/>
        <v>0</v>
      </c>
      <c r="BI177" s="109">
        <f t="shared" si="33"/>
        <v>0</v>
      </c>
      <c r="BJ177" s="17" t="s">
        <v>86</v>
      </c>
      <c r="BK177" s="175">
        <f t="shared" si="34"/>
        <v>0</v>
      </c>
      <c r="BL177" s="17" t="s">
        <v>92</v>
      </c>
      <c r="BM177" s="17" t="s">
        <v>1140</v>
      </c>
    </row>
    <row r="178" spans="2:65" s="1" customFormat="1" ht="22.5" customHeight="1">
      <c r="B178" s="34"/>
      <c r="C178" s="167" t="s">
        <v>373</v>
      </c>
      <c r="D178" s="167" t="s">
        <v>161</v>
      </c>
      <c r="E178" s="168" t="s">
        <v>1141</v>
      </c>
      <c r="F178" s="247" t="s">
        <v>1111</v>
      </c>
      <c r="G178" s="247"/>
      <c r="H178" s="247"/>
      <c r="I178" s="247"/>
      <c r="J178" s="169" t="s">
        <v>785</v>
      </c>
      <c r="K178" s="170">
        <v>2</v>
      </c>
      <c r="L178" s="245">
        <v>0</v>
      </c>
      <c r="M178" s="248"/>
      <c r="N178" s="246">
        <f t="shared" si="25"/>
        <v>0</v>
      </c>
      <c r="O178" s="246"/>
      <c r="P178" s="246"/>
      <c r="Q178" s="246"/>
      <c r="R178" s="36"/>
      <c r="T178" s="172" t="s">
        <v>20</v>
      </c>
      <c r="U178" s="43" t="s">
        <v>44</v>
      </c>
      <c r="V178" s="35"/>
      <c r="W178" s="173">
        <f t="shared" si="26"/>
        <v>0</v>
      </c>
      <c r="X178" s="173">
        <v>0</v>
      </c>
      <c r="Y178" s="173">
        <f t="shared" si="27"/>
        <v>0</v>
      </c>
      <c r="Z178" s="173">
        <v>0</v>
      </c>
      <c r="AA178" s="174">
        <f t="shared" si="28"/>
        <v>0</v>
      </c>
      <c r="AR178" s="17" t="s">
        <v>92</v>
      </c>
      <c r="AT178" s="17" t="s">
        <v>161</v>
      </c>
      <c r="AU178" s="17" t="s">
        <v>86</v>
      </c>
      <c r="AY178" s="17" t="s">
        <v>160</v>
      </c>
      <c r="BE178" s="109">
        <f t="shared" si="29"/>
        <v>0</v>
      </c>
      <c r="BF178" s="109">
        <f t="shared" si="30"/>
        <v>0</v>
      </c>
      <c r="BG178" s="109">
        <f t="shared" si="31"/>
        <v>0</v>
      </c>
      <c r="BH178" s="109">
        <f t="shared" si="32"/>
        <v>0</v>
      </c>
      <c r="BI178" s="109">
        <f t="shared" si="33"/>
        <v>0</v>
      </c>
      <c r="BJ178" s="17" t="s">
        <v>86</v>
      </c>
      <c r="BK178" s="175">
        <f t="shared" si="34"/>
        <v>0</v>
      </c>
      <c r="BL178" s="17" t="s">
        <v>92</v>
      </c>
      <c r="BM178" s="17" t="s">
        <v>1142</v>
      </c>
    </row>
    <row r="179" spans="2:65" s="1" customFormat="1" ht="22.5" customHeight="1">
      <c r="B179" s="34"/>
      <c r="C179" s="167" t="s">
        <v>377</v>
      </c>
      <c r="D179" s="167" t="s">
        <v>161</v>
      </c>
      <c r="E179" s="168" t="s">
        <v>1143</v>
      </c>
      <c r="F179" s="247" t="s">
        <v>1114</v>
      </c>
      <c r="G179" s="247"/>
      <c r="H179" s="247"/>
      <c r="I179" s="247"/>
      <c r="J179" s="169" t="s">
        <v>785</v>
      </c>
      <c r="K179" s="170">
        <v>5</v>
      </c>
      <c r="L179" s="245">
        <v>0</v>
      </c>
      <c r="M179" s="248"/>
      <c r="N179" s="246">
        <f t="shared" si="25"/>
        <v>0</v>
      </c>
      <c r="O179" s="246"/>
      <c r="P179" s="246"/>
      <c r="Q179" s="246"/>
      <c r="R179" s="36"/>
      <c r="T179" s="172" t="s">
        <v>20</v>
      </c>
      <c r="U179" s="43" t="s">
        <v>44</v>
      </c>
      <c r="V179" s="35"/>
      <c r="W179" s="173">
        <f t="shared" si="26"/>
        <v>0</v>
      </c>
      <c r="X179" s="173">
        <v>0</v>
      </c>
      <c r="Y179" s="173">
        <f t="shared" si="27"/>
        <v>0</v>
      </c>
      <c r="Z179" s="173">
        <v>0</v>
      </c>
      <c r="AA179" s="174">
        <f t="shared" si="28"/>
        <v>0</v>
      </c>
      <c r="AR179" s="17" t="s">
        <v>92</v>
      </c>
      <c r="AT179" s="17" t="s">
        <v>161</v>
      </c>
      <c r="AU179" s="17" t="s">
        <v>86</v>
      </c>
      <c r="AY179" s="17" t="s">
        <v>160</v>
      </c>
      <c r="BE179" s="109">
        <f t="shared" si="29"/>
        <v>0</v>
      </c>
      <c r="BF179" s="109">
        <f t="shared" si="30"/>
        <v>0</v>
      </c>
      <c r="BG179" s="109">
        <f t="shared" si="31"/>
        <v>0</v>
      </c>
      <c r="BH179" s="109">
        <f t="shared" si="32"/>
        <v>0</v>
      </c>
      <c r="BI179" s="109">
        <f t="shared" si="33"/>
        <v>0</v>
      </c>
      <c r="BJ179" s="17" t="s">
        <v>86</v>
      </c>
      <c r="BK179" s="175">
        <f t="shared" si="34"/>
        <v>0</v>
      </c>
      <c r="BL179" s="17" t="s">
        <v>92</v>
      </c>
      <c r="BM179" s="17" t="s">
        <v>1144</v>
      </c>
    </row>
    <row r="180" spans="2:65" s="1" customFormat="1" ht="22.5" customHeight="1">
      <c r="B180" s="34"/>
      <c r="C180" s="167" t="s">
        <v>381</v>
      </c>
      <c r="D180" s="167" t="s">
        <v>161</v>
      </c>
      <c r="E180" s="168" t="s">
        <v>1145</v>
      </c>
      <c r="F180" s="247" t="s">
        <v>1117</v>
      </c>
      <c r="G180" s="247"/>
      <c r="H180" s="247"/>
      <c r="I180" s="247"/>
      <c r="J180" s="169" t="s">
        <v>785</v>
      </c>
      <c r="K180" s="170">
        <v>30</v>
      </c>
      <c r="L180" s="245">
        <v>0</v>
      </c>
      <c r="M180" s="248"/>
      <c r="N180" s="246">
        <f t="shared" si="25"/>
        <v>0</v>
      </c>
      <c r="O180" s="246"/>
      <c r="P180" s="246"/>
      <c r="Q180" s="246"/>
      <c r="R180" s="36"/>
      <c r="T180" s="172" t="s">
        <v>20</v>
      </c>
      <c r="U180" s="43" t="s">
        <v>44</v>
      </c>
      <c r="V180" s="35"/>
      <c r="W180" s="173">
        <f t="shared" si="26"/>
        <v>0</v>
      </c>
      <c r="X180" s="173">
        <v>0</v>
      </c>
      <c r="Y180" s="173">
        <f t="shared" si="27"/>
        <v>0</v>
      </c>
      <c r="Z180" s="173">
        <v>0</v>
      </c>
      <c r="AA180" s="174">
        <f t="shared" si="28"/>
        <v>0</v>
      </c>
      <c r="AR180" s="17" t="s">
        <v>92</v>
      </c>
      <c r="AT180" s="17" t="s">
        <v>161</v>
      </c>
      <c r="AU180" s="17" t="s">
        <v>86</v>
      </c>
      <c r="AY180" s="17" t="s">
        <v>160</v>
      </c>
      <c r="BE180" s="109">
        <f t="shared" si="29"/>
        <v>0</v>
      </c>
      <c r="BF180" s="109">
        <f t="shared" si="30"/>
        <v>0</v>
      </c>
      <c r="BG180" s="109">
        <f t="shared" si="31"/>
        <v>0</v>
      </c>
      <c r="BH180" s="109">
        <f t="shared" si="32"/>
        <v>0</v>
      </c>
      <c r="BI180" s="109">
        <f t="shared" si="33"/>
        <v>0</v>
      </c>
      <c r="BJ180" s="17" t="s">
        <v>86</v>
      </c>
      <c r="BK180" s="175">
        <f t="shared" si="34"/>
        <v>0</v>
      </c>
      <c r="BL180" s="17" t="s">
        <v>92</v>
      </c>
      <c r="BM180" s="17" t="s">
        <v>1146</v>
      </c>
    </row>
    <row r="181" spans="2:65" s="1" customFormat="1" ht="22.5" customHeight="1">
      <c r="B181" s="34"/>
      <c r="C181" s="167" t="s">
        <v>385</v>
      </c>
      <c r="D181" s="167" t="s">
        <v>161</v>
      </c>
      <c r="E181" s="168" t="s">
        <v>1147</v>
      </c>
      <c r="F181" s="247" t="s">
        <v>1123</v>
      </c>
      <c r="G181" s="247"/>
      <c r="H181" s="247"/>
      <c r="I181" s="247"/>
      <c r="J181" s="169" t="s">
        <v>785</v>
      </c>
      <c r="K181" s="170">
        <v>300</v>
      </c>
      <c r="L181" s="245">
        <v>0</v>
      </c>
      <c r="M181" s="248"/>
      <c r="N181" s="246">
        <f t="shared" si="25"/>
        <v>0</v>
      </c>
      <c r="O181" s="246"/>
      <c r="P181" s="246"/>
      <c r="Q181" s="246"/>
      <c r="R181" s="36"/>
      <c r="T181" s="172" t="s">
        <v>20</v>
      </c>
      <c r="U181" s="43" t="s">
        <v>44</v>
      </c>
      <c r="V181" s="35"/>
      <c r="W181" s="173">
        <f t="shared" si="26"/>
        <v>0</v>
      </c>
      <c r="X181" s="173">
        <v>0</v>
      </c>
      <c r="Y181" s="173">
        <f t="shared" si="27"/>
        <v>0</v>
      </c>
      <c r="Z181" s="173">
        <v>0</v>
      </c>
      <c r="AA181" s="174">
        <f t="shared" si="28"/>
        <v>0</v>
      </c>
      <c r="AR181" s="17" t="s">
        <v>92</v>
      </c>
      <c r="AT181" s="17" t="s">
        <v>161</v>
      </c>
      <c r="AU181" s="17" t="s">
        <v>86</v>
      </c>
      <c r="AY181" s="17" t="s">
        <v>160</v>
      </c>
      <c r="BE181" s="109">
        <f t="shared" si="29"/>
        <v>0</v>
      </c>
      <c r="BF181" s="109">
        <f t="shared" si="30"/>
        <v>0</v>
      </c>
      <c r="BG181" s="109">
        <f t="shared" si="31"/>
        <v>0</v>
      </c>
      <c r="BH181" s="109">
        <f t="shared" si="32"/>
        <v>0</v>
      </c>
      <c r="BI181" s="109">
        <f t="shared" si="33"/>
        <v>0</v>
      </c>
      <c r="BJ181" s="17" t="s">
        <v>86</v>
      </c>
      <c r="BK181" s="175">
        <f t="shared" si="34"/>
        <v>0</v>
      </c>
      <c r="BL181" s="17" t="s">
        <v>92</v>
      </c>
      <c r="BM181" s="17" t="s">
        <v>1148</v>
      </c>
    </row>
    <row r="182" spans="2:65" s="1" customFormat="1" ht="22.5" customHeight="1">
      <c r="B182" s="34"/>
      <c r="C182" s="167" t="s">
        <v>389</v>
      </c>
      <c r="D182" s="167" t="s">
        <v>161</v>
      </c>
      <c r="E182" s="168" t="s">
        <v>1149</v>
      </c>
      <c r="F182" s="247" t="s">
        <v>1126</v>
      </c>
      <c r="G182" s="247"/>
      <c r="H182" s="247"/>
      <c r="I182" s="247"/>
      <c r="J182" s="169" t="s">
        <v>785</v>
      </c>
      <c r="K182" s="170">
        <v>700</v>
      </c>
      <c r="L182" s="245">
        <v>0</v>
      </c>
      <c r="M182" s="248"/>
      <c r="N182" s="246">
        <f t="shared" si="25"/>
        <v>0</v>
      </c>
      <c r="O182" s="246"/>
      <c r="P182" s="246"/>
      <c r="Q182" s="246"/>
      <c r="R182" s="36"/>
      <c r="T182" s="172" t="s">
        <v>20</v>
      </c>
      <c r="U182" s="43" t="s">
        <v>44</v>
      </c>
      <c r="V182" s="35"/>
      <c r="W182" s="173">
        <f t="shared" si="26"/>
        <v>0</v>
      </c>
      <c r="X182" s="173">
        <v>0</v>
      </c>
      <c r="Y182" s="173">
        <f t="shared" si="27"/>
        <v>0</v>
      </c>
      <c r="Z182" s="173">
        <v>0</v>
      </c>
      <c r="AA182" s="174">
        <f t="shared" si="28"/>
        <v>0</v>
      </c>
      <c r="AR182" s="17" t="s">
        <v>92</v>
      </c>
      <c r="AT182" s="17" t="s">
        <v>161</v>
      </c>
      <c r="AU182" s="17" t="s">
        <v>86</v>
      </c>
      <c r="AY182" s="17" t="s">
        <v>160</v>
      </c>
      <c r="BE182" s="109">
        <f t="shared" si="29"/>
        <v>0</v>
      </c>
      <c r="BF182" s="109">
        <f t="shared" si="30"/>
        <v>0</v>
      </c>
      <c r="BG182" s="109">
        <f t="shared" si="31"/>
        <v>0</v>
      </c>
      <c r="BH182" s="109">
        <f t="shared" si="32"/>
        <v>0</v>
      </c>
      <c r="BI182" s="109">
        <f t="shared" si="33"/>
        <v>0</v>
      </c>
      <c r="BJ182" s="17" t="s">
        <v>86</v>
      </c>
      <c r="BK182" s="175">
        <f t="shared" si="34"/>
        <v>0</v>
      </c>
      <c r="BL182" s="17" t="s">
        <v>92</v>
      </c>
      <c r="BM182" s="17" t="s">
        <v>1150</v>
      </c>
    </row>
    <row r="183" spans="2:65" s="1" customFormat="1" ht="22.5" customHeight="1">
      <c r="B183" s="34"/>
      <c r="C183" s="167" t="s">
        <v>393</v>
      </c>
      <c r="D183" s="167" t="s">
        <v>161</v>
      </c>
      <c r="E183" s="168" t="s">
        <v>1151</v>
      </c>
      <c r="F183" s="247" t="s">
        <v>1129</v>
      </c>
      <c r="G183" s="247"/>
      <c r="H183" s="247"/>
      <c r="I183" s="247"/>
      <c r="J183" s="169" t="s">
        <v>785</v>
      </c>
      <c r="K183" s="170">
        <v>60</v>
      </c>
      <c r="L183" s="245">
        <v>0</v>
      </c>
      <c r="M183" s="248"/>
      <c r="N183" s="246">
        <f t="shared" si="25"/>
        <v>0</v>
      </c>
      <c r="O183" s="246"/>
      <c r="P183" s="246"/>
      <c r="Q183" s="246"/>
      <c r="R183" s="36"/>
      <c r="T183" s="172" t="s">
        <v>20</v>
      </c>
      <c r="U183" s="43" t="s">
        <v>44</v>
      </c>
      <c r="V183" s="35"/>
      <c r="W183" s="173">
        <f t="shared" si="26"/>
        <v>0</v>
      </c>
      <c r="X183" s="173">
        <v>0</v>
      </c>
      <c r="Y183" s="173">
        <f t="shared" si="27"/>
        <v>0</v>
      </c>
      <c r="Z183" s="173">
        <v>0</v>
      </c>
      <c r="AA183" s="174">
        <f t="shared" si="28"/>
        <v>0</v>
      </c>
      <c r="AR183" s="17" t="s">
        <v>92</v>
      </c>
      <c r="AT183" s="17" t="s">
        <v>161</v>
      </c>
      <c r="AU183" s="17" t="s">
        <v>86</v>
      </c>
      <c r="AY183" s="17" t="s">
        <v>160</v>
      </c>
      <c r="BE183" s="109">
        <f t="shared" si="29"/>
        <v>0</v>
      </c>
      <c r="BF183" s="109">
        <f t="shared" si="30"/>
        <v>0</v>
      </c>
      <c r="BG183" s="109">
        <f t="shared" si="31"/>
        <v>0</v>
      </c>
      <c r="BH183" s="109">
        <f t="shared" si="32"/>
        <v>0</v>
      </c>
      <c r="BI183" s="109">
        <f t="shared" si="33"/>
        <v>0</v>
      </c>
      <c r="BJ183" s="17" t="s">
        <v>86</v>
      </c>
      <c r="BK183" s="175">
        <f t="shared" si="34"/>
        <v>0</v>
      </c>
      <c r="BL183" s="17" t="s">
        <v>92</v>
      </c>
      <c r="BM183" s="17" t="s">
        <v>1152</v>
      </c>
    </row>
    <row r="184" spans="2:65" s="1" customFormat="1" ht="22.5" customHeight="1">
      <c r="B184" s="34"/>
      <c r="C184" s="167" t="s">
        <v>397</v>
      </c>
      <c r="D184" s="167" t="s">
        <v>161</v>
      </c>
      <c r="E184" s="168" t="s">
        <v>1153</v>
      </c>
      <c r="F184" s="247" t="s">
        <v>1154</v>
      </c>
      <c r="G184" s="247"/>
      <c r="H184" s="247"/>
      <c r="I184" s="247"/>
      <c r="J184" s="169" t="s">
        <v>785</v>
      </c>
      <c r="K184" s="170">
        <v>16</v>
      </c>
      <c r="L184" s="245">
        <v>0</v>
      </c>
      <c r="M184" s="248"/>
      <c r="N184" s="246">
        <f t="shared" si="25"/>
        <v>0</v>
      </c>
      <c r="O184" s="246"/>
      <c r="P184" s="246"/>
      <c r="Q184" s="246"/>
      <c r="R184" s="36"/>
      <c r="T184" s="172" t="s">
        <v>20</v>
      </c>
      <c r="U184" s="43" t="s">
        <v>44</v>
      </c>
      <c r="V184" s="35"/>
      <c r="W184" s="173">
        <f t="shared" si="26"/>
        <v>0</v>
      </c>
      <c r="X184" s="173">
        <v>0</v>
      </c>
      <c r="Y184" s="173">
        <f t="shared" si="27"/>
        <v>0</v>
      </c>
      <c r="Z184" s="173">
        <v>0</v>
      </c>
      <c r="AA184" s="174">
        <f t="shared" si="28"/>
        <v>0</v>
      </c>
      <c r="AR184" s="17" t="s">
        <v>92</v>
      </c>
      <c r="AT184" s="17" t="s">
        <v>161</v>
      </c>
      <c r="AU184" s="17" t="s">
        <v>86</v>
      </c>
      <c r="AY184" s="17" t="s">
        <v>160</v>
      </c>
      <c r="BE184" s="109">
        <f t="shared" si="29"/>
        <v>0</v>
      </c>
      <c r="BF184" s="109">
        <f t="shared" si="30"/>
        <v>0</v>
      </c>
      <c r="BG184" s="109">
        <f t="shared" si="31"/>
        <v>0</v>
      </c>
      <c r="BH184" s="109">
        <f t="shared" si="32"/>
        <v>0</v>
      </c>
      <c r="BI184" s="109">
        <f t="shared" si="33"/>
        <v>0</v>
      </c>
      <c r="BJ184" s="17" t="s">
        <v>86</v>
      </c>
      <c r="BK184" s="175">
        <f t="shared" si="34"/>
        <v>0</v>
      </c>
      <c r="BL184" s="17" t="s">
        <v>92</v>
      </c>
      <c r="BM184" s="17" t="s">
        <v>1155</v>
      </c>
    </row>
    <row r="185" spans="2:65" s="1" customFormat="1" ht="22.5" customHeight="1">
      <c r="B185" s="34"/>
      <c r="C185" s="167" t="s">
        <v>401</v>
      </c>
      <c r="D185" s="167" t="s">
        <v>161</v>
      </c>
      <c r="E185" s="168" t="s">
        <v>1156</v>
      </c>
      <c r="F185" s="247" t="s">
        <v>1157</v>
      </c>
      <c r="G185" s="247"/>
      <c r="H185" s="247"/>
      <c r="I185" s="247"/>
      <c r="J185" s="169" t="s">
        <v>785</v>
      </c>
      <c r="K185" s="170">
        <v>30</v>
      </c>
      <c r="L185" s="245">
        <v>0</v>
      </c>
      <c r="M185" s="248"/>
      <c r="N185" s="246">
        <f t="shared" si="25"/>
        <v>0</v>
      </c>
      <c r="O185" s="246"/>
      <c r="P185" s="246"/>
      <c r="Q185" s="246"/>
      <c r="R185" s="36"/>
      <c r="T185" s="172" t="s">
        <v>20</v>
      </c>
      <c r="U185" s="43" t="s">
        <v>44</v>
      </c>
      <c r="V185" s="35"/>
      <c r="W185" s="173">
        <f t="shared" si="26"/>
        <v>0</v>
      </c>
      <c r="X185" s="173">
        <v>0</v>
      </c>
      <c r="Y185" s="173">
        <f t="shared" si="27"/>
        <v>0</v>
      </c>
      <c r="Z185" s="173">
        <v>0</v>
      </c>
      <c r="AA185" s="174">
        <f t="shared" si="28"/>
        <v>0</v>
      </c>
      <c r="AR185" s="17" t="s">
        <v>92</v>
      </c>
      <c r="AT185" s="17" t="s">
        <v>161</v>
      </c>
      <c r="AU185" s="17" t="s">
        <v>86</v>
      </c>
      <c r="AY185" s="17" t="s">
        <v>160</v>
      </c>
      <c r="BE185" s="109">
        <f t="shared" si="29"/>
        <v>0</v>
      </c>
      <c r="BF185" s="109">
        <f t="shared" si="30"/>
        <v>0</v>
      </c>
      <c r="BG185" s="109">
        <f t="shared" si="31"/>
        <v>0</v>
      </c>
      <c r="BH185" s="109">
        <f t="shared" si="32"/>
        <v>0</v>
      </c>
      <c r="BI185" s="109">
        <f t="shared" si="33"/>
        <v>0</v>
      </c>
      <c r="BJ185" s="17" t="s">
        <v>86</v>
      </c>
      <c r="BK185" s="175">
        <f t="shared" si="34"/>
        <v>0</v>
      </c>
      <c r="BL185" s="17" t="s">
        <v>92</v>
      </c>
      <c r="BM185" s="17" t="s">
        <v>1158</v>
      </c>
    </row>
    <row r="186" spans="2:65" s="1" customFormat="1" ht="22.5" customHeight="1">
      <c r="B186" s="34"/>
      <c r="C186" s="167" t="s">
        <v>405</v>
      </c>
      <c r="D186" s="167" t="s">
        <v>161</v>
      </c>
      <c r="E186" s="168" t="s">
        <v>960</v>
      </c>
      <c r="F186" s="247" t="s">
        <v>863</v>
      </c>
      <c r="G186" s="247"/>
      <c r="H186" s="247"/>
      <c r="I186" s="247"/>
      <c r="J186" s="169" t="s">
        <v>785</v>
      </c>
      <c r="K186" s="170">
        <v>50</v>
      </c>
      <c r="L186" s="245">
        <v>0</v>
      </c>
      <c r="M186" s="248"/>
      <c r="N186" s="246">
        <f t="shared" si="25"/>
        <v>0</v>
      </c>
      <c r="O186" s="246"/>
      <c r="P186" s="246"/>
      <c r="Q186" s="246"/>
      <c r="R186" s="36"/>
      <c r="T186" s="172" t="s">
        <v>20</v>
      </c>
      <c r="U186" s="43" t="s">
        <v>44</v>
      </c>
      <c r="V186" s="35"/>
      <c r="W186" s="173">
        <f t="shared" si="26"/>
        <v>0</v>
      </c>
      <c r="X186" s="173">
        <v>0</v>
      </c>
      <c r="Y186" s="173">
        <f t="shared" si="27"/>
        <v>0</v>
      </c>
      <c r="Z186" s="173">
        <v>0</v>
      </c>
      <c r="AA186" s="174">
        <f t="shared" si="28"/>
        <v>0</v>
      </c>
      <c r="AR186" s="17" t="s">
        <v>92</v>
      </c>
      <c r="AT186" s="17" t="s">
        <v>161</v>
      </c>
      <c r="AU186" s="17" t="s">
        <v>86</v>
      </c>
      <c r="AY186" s="17" t="s">
        <v>160</v>
      </c>
      <c r="BE186" s="109">
        <f t="shared" si="29"/>
        <v>0</v>
      </c>
      <c r="BF186" s="109">
        <f t="shared" si="30"/>
        <v>0</v>
      </c>
      <c r="BG186" s="109">
        <f t="shared" si="31"/>
        <v>0</v>
      </c>
      <c r="BH186" s="109">
        <f t="shared" si="32"/>
        <v>0</v>
      </c>
      <c r="BI186" s="109">
        <f t="shared" si="33"/>
        <v>0</v>
      </c>
      <c r="BJ186" s="17" t="s">
        <v>86</v>
      </c>
      <c r="BK186" s="175">
        <f t="shared" si="34"/>
        <v>0</v>
      </c>
      <c r="BL186" s="17" t="s">
        <v>92</v>
      </c>
      <c r="BM186" s="17" t="s">
        <v>1159</v>
      </c>
    </row>
    <row r="187" spans="2:65" s="1" customFormat="1" ht="22.5" customHeight="1">
      <c r="B187" s="34"/>
      <c r="C187" s="167" t="s">
        <v>409</v>
      </c>
      <c r="D187" s="167" t="s">
        <v>161</v>
      </c>
      <c r="E187" s="168" t="s">
        <v>964</v>
      </c>
      <c r="F187" s="247" t="s">
        <v>869</v>
      </c>
      <c r="G187" s="247"/>
      <c r="H187" s="247"/>
      <c r="I187" s="247"/>
      <c r="J187" s="169" t="s">
        <v>785</v>
      </c>
      <c r="K187" s="170">
        <v>100</v>
      </c>
      <c r="L187" s="245">
        <v>0</v>
      </c>
      <c r="M187" s="248"/>
      <c r="N187" s="246">
        <f t="shared" si="25"/>
        <v>0</v>
      </c>
      <c r="O187" s="246"/>
      <c r="P187" s="246"/>
      <c r="Q187" s="246"/>
      <c r="R187" s="36"/>
      <c r="T187" s="172" t="s">
        <v>20</v>
      </c>
      <c r="U187" s="43" t="s">
        <v>44</v>
      </c>
      <c r="V187" s="35"/>
      <c r="W187" s="173">
        <f t="shared" si="26"/>
        <v>0</v>
      </c>
      <c r="X187" s="173">
        <v>0</v>
      </c>
      <c r="Y187" s="173">
        <f t="shared" si="27"/>
        <v>0</v>
      </c>
      <c r="Z187" s="173">
        <v>0</v>
      </c>
      <c r="AA187" s="174">
        <f t="shared" si="28"/>
        <v>0</v>
      </c>
      <c r="AR187" s="17" t="s">
        <v>92</v>
      </c>
      <c r="AT187" s="17" t="s">
        <v>161</v>
      </c>
      <c r="AU187" s="17" t="s">
        <v>86</v>
      </c>
      <c r="AY187" s="17" t="s">
        <v>160</v>
      </c>
      <c r="BE187" s="109">
        <f t="shared" si="29"/>
        <v>0</v>
      </c>
      <c r="BF187" s="109">
        <f t="shared" si="30"/>
        <v>0</v>
      </c>
      <c r="BG187" s="109">
        <f t="shared" si="31"/>
        <v>0</v>
      </c>
      <c r="BH187" s="109">
        <f t="shared" si="32"/>
        <v>0</v>
      </c>
      <c r="BI187" s="109">
        <f t="shared" si="33"/>
        <v>0</v>
      </c>
      <c r="BJ187" s="17" t="s">
        <v>86</v>
      </c>
      <c r="BK187" s="175">
        <f t="shared" si="34"/>
        <v>0</v>
      </c>
      <c r="BL187" s="17" t="s">
        <v>92</v>
      </c>
      <c r="BM187" s="17" t="s">
        <v>1160</v>
      </c>
    </row>
    <row r="188" spans="2:65" s="1" customFormat="1" ht="22.5" customHeight="1">
      <c r="B188" s="34"/>
      <c r="C188" s="167" t="s">
        <v>413</v>
      </c>
      <c r="D188" s="167" t="s">
        <v>161</v>
      </c>
      <c r="E188" s="168" t="s">
        <v>966</v>
      </c>
      <c r="F188" s="247" t="s">
        <v>872</v>
      </c>
      <c r="G188" s="247"/>
      <c r="H188" s="247"/>
      <c r="I188" s="247"/>
      <c r="J188" s="169" t="s">
        <v>785</v>
      </c>
      <c r="K188" s="170">
        <v>100</v>
      </c>
      <c r="L188" s="245">
        <v>0</v>
      </c>
      <c r="M188" s="248"/>
      <c r="N188" s="246">
        <f t="shared" si="25"/>
        <v>0</v>
      </c>
      <c r="O188" s="246"/>
      <c r="P188" s="246"/>
      <c r="Q188" s="246"/>
      <c r="R188" s="36"/>
      <c r="T188" s="172" t="s">
        <v>20</v>
      </c>
      <c r="U188" s="43" t="s">
        <v>44</v>
      </c>
      <c r="V188" s="35"/>
      <c r="W188" s="173">
        <f t="shared" si="26"/>
        <v>0</v>
      </c>
      <c r="X188" s="173">
        <v>0</v>
      </c>
      <c r="Y188" s="173">
        <f t="shared" si="27"/>
        <v>0</v>
      </c>
      <c r="Z188" s="173">
        <v>0</v>
      </c>
      <c r="AA188" s="174">
        <f t="shared" si="28"/>
        <v>0</v>
      </c>
      <c r="AR188" s="17" t="s">
        <v>92</v>
      </c>
      <c r="AT188" s="17" t="s">
        <v>161</v>
      </c>
      <c r="AU188" s="17" t="s">
        <v>86</v>
      </c>
      <c r="AY188" s="17" t="s">
        <v>160</v>
      </c>
      <c r="BE188" s="109">
        <f t="shared" si="29"/>
        <v>0</v>
      </c>
      <c r="BF188" s="109">
        <f t="shared" si="30"/>
        <v>0</v>
      </c>
      <c r="BG188" s="109">
        <f t="shared" si="31"/>
        <v>0</v>
      </c>
      <c r="BH188" s="109">
        <f t="shared" si="32"/>
        <v>0</v>
      </c>
      <c r="BI188" s="109">
        <f t="shared" si="33"/>
        <v>0</v>
      </c>
      <c r="BJ188" s="17" t="s">
        <v>86</v>
      </c>
      <c r="BK188" s="175">
        <f t="shared" si="34"/>
        <v>0</v>
      </c>
      <c r="BL188" s="17" t="s">
        <v>92</v>
      </c>
      <c r="BM188" s="17" t="s">
        <v>1161</v>
      </c>
    </row>
    <row r="189" spans="2:65" s="1" customFormat="1" ht="22.5" customHeight="1">
      <c r="B189" s="34"/>
      <c r="C189" s="176" t="s">
        <v>417</v>
      </c>
      <c r="D189" s="176" t="s">
        <v>189</v>
      </c>
      <c r="E189" s="177" t="s">
        <v>1162</v>
      </c>
      <c r="F189" s="249" t="s">
        <v>1163</v>
      </c>
      <c r="G189" s="249"/>
      <c r="H189" s="249"/>
      <c r="I189" s="249"/>
      <c r="J189" s="178" t="s">
        <v>785</v>
      </c>
      <c r="K189" s="179">
        <v>74</v>
      </c>
      <c r="L189" s="250">
        <v>0</v>
      </c>
      <c r="M189" s="251"/>
      <c r="N189" s="252">
        <f t="shared" si="25"/>
        <v>0</v>
      </c>
      <c r="O189" s="246"/>
      <c r="P189" s="246"/>
      <c r="Q189" s="246"/>
      <c r="R189" s="36"/>
      <c r="T189" s="172" t="s">
        <v>20</v>
      </c>
      <c r="U189" s="43" t="s">
        <v>44</v>
      </c>
      <c r="V189" s="35"/>
      <c r="W189" s="173">
        <f t="shared" si="26"/>
        <v>0</v>
      </c>
      <c r="X189" s="173">
        <v>0</v>
      </c>
      <c r="Y189" s="173">
        <f t="shared" si="27"/>
        <v>0</v>
      </c>
      <c r="Z189" s="173">
        <v>0</v>
      </c>
      <c r="AA189" s="174">
        <f t="shared" si="28"/>
        <v>0</v>
      </c>
      <c r="AR189" s="17" t="s">
        <v>188</v>
      </c>
      <c r="AT189" s="17" t="s">
        <v>189</v>
      </c>
      <c r="AU189" s="17" t="s">
        <v>86</v>
      </c>
      <c r="AY189" s="17" t="s">
        <v>160</v>
      </c>
      <c r="BE189" s="109">
        <f t="shared" si="29"/>
        <v>0</v>
      </c>
      <c r="BF189" s="109">
        <f t="shared" si="30"/>
        <v>0</v>
      </c>
      <c r="BG189" s="109">
        <f t="shared" si="31"/>
        <v>0</v>
      </c>
      <c r="BH189" s="109">
        <f t="shared" si="32"/>
        <v>0</v>
      </c>
      <c r="BI189" s="109">
        <f t="shared" si="33"/>
        <v>0</v>
      </c>
      <c r="BJ189" s="17" t="s">
        <v>86</v>
      </c>
      <c r="BK189" s="175">
        <f t="shared" si="34"/>
        <v>0</v>
      </c>
      <c r="BL189" s="17" t="s">
        <v>92</v>
      </c>
      <c r="BM189" s="17" t="s">
        <v>1164</v>
      </c>
    </row>
    <row r="190" spans="2:65" s="1" customFormat="1" ht="22.5" customHeight="1">
      <c r="B190" s="34"/>
      <c r="C190" s="176" t="s">
        <v>421</v>
      </c>
      <c r="D190" s="176" t="s">
        <v>189</v>
      </c>
      <c r="E190" s="177" t="s">
        <v>1098</v>
      </c>
      <c r="F190" s="249" t="s">
        <v>1099</v>
      </c>
      <c r="G190" s="249"/>
      <c r="H190" s="249"/>
      <c r="I190" s="249"/>
      <c r="J190" s="178" t="s">
        <v>785</v>
      </c>
      <c r="K190" s="179">
        <v>10</v>
      </c>
      <c r="L190" s="250">
        <v>0</v>
      </c>
      <c r="M190" s="251"/>
      <c r="N190" s="252">
        <f t="shared" si="25"/>
        <v>0</v>
      </c>
      <c r="O190" s="246"/>
      <c r="P190" s="246"/>
      <c r="Q190" s="246"/>
      <c r="R190" s="36"/>
      <c r="T190" s="172" t="s">
        <v>20</v>
      </c>
      <c r="U190" s="43" t="s">
        <v>44</v>
      </c>
      <c r="V190" s="35"/>
      <c r="W190" s="173">
        <f t="shared" si="26"/>
        <v>0</v>
      </c>
      <c r="X190" s="173">
        <v>0</v>
      </c>
      <c r="Y190" s="173">
        <f t="shared" si="27"/>
        <v>0</v>
      </c>
      <c r="Z190" s="173">
        <v>0</v>
      </c>
      <c r="AA190" s="174">
        <f t="shared" si="28"/>
        <v>0</v>
      </c>
      <c r="AR190" s="17" t="s">
        <v>188</v>
      </c>
      <c r="AT190" s="17" t="s">
        <v>189</v>
      </c>
      <c r="AU190" s="17" t="s">
        <v>86</v>
      </c>
      <c r="AY190" s="17" t="s">
        <v>160</v>
      </c>
      <c r="BE190" s="109">
        <f t="shared" si="29"/>
        <v>0</v>
      </c>
      <c r="BF190" s="109">
        <f t="shared" si="30"/>
        <v>0</v>
      </c>
      <c r="BG190" s="109">
        <f t="shared" si="31"/>
        <v>0</v>
      </c>
      <c r="BH190" s="109">
        <f t="shared" si="32"/>
        <v>0</v>
      </c>
      <c r="BI190" s="109">
        <f t="shared" si="33"/>
        <v>0</v>
      </c>
      <c r="BJ190" s="17" t="s">
        <v>86</v>
      </c>
      <c r="BK190" s="175">
        <f t="shared" si="34"/>
        <v>0</v>
      </c>
      <c r="BL190" s="17" t="s">
        <v>92</v>
      </c>
      <c r="BM190" s="17" t="s">
        <v>1165</v>
      </c>
    </row>
    <row r="191" spans="2:65" s="1" customFormat="1" ht="22.5" customHeight="1">
      <c r="B191" s="34"/>
      <c r="C191" s="176" t="s">
        <v>425</v>
      </c>
      <c r="D191" s="176" t="s">
        <v>189</v>
      </c>
      <c r="E191" s="177" t="s">
        <v>1110</v>
      </c>
      <c r="F191" s="249" t="s">
        <v>1111</v>
      </c>
      <c r="G191" s="249"/>
      <c r="H191" s="249"/>
      <c r="I191" s="249"/>
      <c r="J191" s="178" t="s">
        <v>785</v>
      </c>
      <c r="K191" s="179">
        <v>84</v>
      </c>
      <c r="L191" s="250">
        <v>0</v>
      </c>
      <c r="M191" s="251"/>
      <c r="N191" s="252">
        <f t="shared" ref="N191:N212" si="35">ROUND(L191*K191,3)</f>
        <v>0</v>
      </c>
      <c r="O191" s="246"/>
      <c r="P191" s="246"/>
      <c r="Q191" s="246"/>
      <c r="R191" s="36"/>
      <c r="T191" s="172" t="s">
        <v>20</v>
      </c>
      <c r="U191" s="43" t="s">
        <v>44</v>
      </c>
      <c r="V191" s="35"/>
      <c r="W191" s="173">
        <f t="shared" ref="W191:W212" si="36">V191*K191</f>
        <v>0</v>
      </c>
      <c r="X191" s="173">
        <v>0</v>
      </c>
      <c r="Y191" s="173">
        <f t="shared" ref="Y191:Y212" si="37">X191*K191</f>
        <v>0</v>
      </c>
      <c r="Z191" s="173">
        <v>0</v>
      </c>
      <c r="AA191" s="174">
        <f t="shared" ref="AA191:AA212" si="38">Z191*K191</f>
        <v>0</v>
      </c>
      <c r="AR191" s="17" t="s">
        <v>188</v>
      </c>
      <c r="AT191" s="17" t="s">
        <v>189</v>
      </c>
      <c r="AU191" s="17" t="s">
        <v>86</v>
      </c>
      <c r="AY191" s="17" t="s">
        <v>160</v>
      </c>
      <c r="BE191" s="109">
        <f t="shared" ref="BE191:BE212" si="39">IF(U191="základná",N191,0)</f>
        <v>0</v>
      </c>
      <c r="BF191" s="109">
        <f t="shared" ref="BF191:BF212" si="40">IF(U191="znížená",N191,0)</f>
        <v>0</v>
      </c>
      <c r="BG191" s="109">
        <f t="shared" ref="BG191:BG212" si="41">IF(U191="zákl. prenesená",N191,0)</f>
        <v>0</v>
      </c>
      <c r="BH191" s="109">
        <f t="shared" ref="BH191:BH212" si="42">IF(U191="zníž. prenesená",N191,0)</f>
        <v>0</v>
      </c>
      <c r="BI191" s="109">
        <f t="shared" ref="BI191:BI212" si="43">IF(U191="nulová",N191,0)</f>
        <v>0</v>
      </c>
      <c r="BJ191" s="17" t="s">
        <v>86</v>
      </c>
      <c r="BK191" s="175">
        <f t="shared" ref="BK191:BK212" si="44">ROUND(L191*K191,3)</f>
        <v>0</v>
      </c>
      <c r="BL191" s="17" t="s">
        <v>92</v>
      </c>
      <c r="BM191" s="17" t="s">
        <v>1166</v>
      </c>
    </row>
    <row r="192" spans="2:65" s="1" customFormat="1" ht="22.5" customHeight="1">
      <c r="B192" s="34"/>
      <c r="C192" s="176" t="s">
        <v>429</v>
      </c>
      <c r="D192" s="176" t="s">
        <v>189</v>
      </c>
      <c r="E192" s="177" t="s">
        <v>1167</v>
      </c>
      <c r="F192" s="249" t="s">
        <v>1168</v>
      </c>
      <c r="G192" s="249"/>
      <c r="H192" s="249"/>
      <c r="I192" s="249"/>
      <c r="J192" s="178" t="s">
        <v>785</v>
      </c>
      <c r="K192" s="179">
        <v>150</v>
      </c>
      <c r="L192" s="250">
        <v>0</v>
      </c>
      <c r="M192" s="251"/>
      <c r="N192" s="252">
        <f t="shared" si="35"/>
        <v>0</v>
      </c>
      <c r="O192" s="246"/>
      <c r="P192" s="246"/>
      <c r="Q192" s="246"/>
      <c r="R192" s="36"/>
      <c r="T192" s="172" t="s">
        <v>20</v>
      </c>
      <c r="U192" s="43" t="s">
        <v>44</v>
      </c>
      <c r="V192" s="35"/>
      <c r="W192" s="173">
        <f t="shared" si="36"/>
        <v>0</v>
      </c>
      <c r="X192" s="173">
        <v>0</v>
      </c>
      <c r="Y192" s="173">
        <f t="shared" si="37"/>
        <v>0</v>
      </c>
      <c r="Z192" s="173">
        <v>0</v>
      </c>
      <c r="AA192" s="174">
        <f t="shared" si="38"/>
        <v>0</v>
      </c>
      <c r="AR192" s="17" t="s">
        <v>188</v>
      </c>
      <c r="AT192" s="17" t="s">
        <v>189</v>
      </c>
      <c r="AU192" s="17" t="s">
        <v>86</v>
      </c>
      <c r="AY192" s="17" t="s">
        <v>160</v>
      </c>
      <c r="BE192" s="109">
        <f t="shared" si="39"/>
        <v>0</v>
      </c>
      <c r="BF192" s="109">
        <f t="shared" si="40"/>
        <v>0</v>
      </c>
      <c r="BG192" s="109">
        <f t="shared" si="41"/>
        <v>0</v>
      </c>
      <c r="BH192" s="109">
        <f t="shared" si="42"/>
        <v>0</v>
      </c>
      <c r="BI192" s="109">
        <f t="shared" si="43"/>
        <v>0</v>
      </c>
      <c r="BJ192" s="17" t="s">
        <v>86</v>
      </c>
      <c r="BK192" s="175">
        <f t="shared" si="44"/>
        <v>0</v>
      </c>
      <c r="BL192" s="17" t="s">
        <v>92</v>
      </c>
      <c r="BM192" s="17" t="s">
        <v>1169</v>
      </c>
    </row>
    <row r="193" spans="2:65" s="1" customFormat="1" ht="22.5" customHeight="1">
      <c r="B193" s="34"/>
      <c r="C193" s="176" t="s">
        <v>433</v>
      </c>
      <c r="D193" s="176" t="s">
        <v>189</v>
      </c>
      <c r="E193" s="177" t="s">
        <v>862</v>
      </c>
      <c r="F193" s="249" t="s">
        <v>863</v>
      </c>
      <c r="G193" s="249"/>
      <c r="H193" s="249"/>
      <c r="I193" s="249"/>
      <c r="J193" s="178" t="s">
        <v>785</v>
      </c>
      <c r="K193" s="179">
        <v>250</v>
      </c>
      <c r="L193" s="250">
        <v>0</v>
      </c>
      <c r="M193" s="251"/>
      <c r="N193" s="252">
        <f t="shared" si="35"/>
        <v>0</v>
      </c>
      <c r="O193" s="246"/>
      <c r="P193" s="246"/>
      <c r="Q193" s="246"/>
      <c r="R193" s="36"/>
      <c r="T193" s="172" t="s">
        <v>20</v>
      </c>
      <c r="U193" s="43" t="s">
        <v>44</v>
      </c>
      <c r="V193" s="35"/>
      <c r="W193" s="173">
        <f t="shared" si="36"/>
        <v>0</v>
      </c>
      <c r="X193" s="173">
        <v>0</v>
      </c>
      <c r="Y193" s="173">
        <f t="shared" si="37"/>
        <v>0</v>
      </c>
      <c r="Z193" s="173">
        <v>0</v>
      </c>
      <c r="AA193" s="174">
        <f t="shared" si="38"/>
        <v>0</v>
      </c>
      <c r="AR193" s="17" t="s">
        <v>188</v>
      </c>
      <c r="AT193" s="17" t="s">
        <v>189</v>
      </c>
      <c r="AU193" s="17" t="s">
        <v>86</v>
      </c>
      <c r="AY193" s="17" t="s">
        <v>160</v>
      </c>
      <c r="BE193" s="109">
        <f t="shared" si="39"/>
        <v>0</v>
      </c>
      <c r="BF193" s="109">
        <f t="shared" si="40"/>
        <v>0</v>
      </c>
      <c r="BG193" s="109">
        <f t="shared" si="41"/>
        <v>0</v>
      </c>
      <c r="BH193" s="109">
        <f t="shared" si="42"/>
        <v>0</v>
      </c>
      <c r="BI193" s="109">
        <f t="shared" si="43"/>
        <v>0</v>
      </c>
      <c r="BJ193" s="17" t="s">
        <v>86</v>
      </c>
      <c r="BK193" s="175">
        <f t="shared" si="44"/>
        <v>0</v>
      </c>
      <c r="BL193" s="17" t="s">
        <v>92</v>
      </c>
      <c r="BM193" s="17" t="s">
        <v>1170</v>
      </c>
    </row>
    <row r="194" spans="2:65" s="1" customFormat="1" ht="22.5" customHeight="1">
      <c r="B194" s="34"/>
      <c r="C194" s="176" t="s">
        <v>437</v>
      </c>
      <c r="D194" s="176" t="s">
        <v>189</v>
      </c>
      <c r="E194" s="177" t="s">
        <v>868</v>
      </c>
      <c r="F194" s="249" t="s">
        <v>869</v>
      </c>
      <c r="G194" s="249"/>
      <c r="H194" s="249"/>
      <c r="I194" s="249"/>
      <c r="J194" s="178" t="s">
        <v>785</v>
      </c>
      <c r="K194" s="179">
        <v>500</v>
      </c>
      <c r="L194" s="250">
        <v>0</v>
      </c>
      <c r="M194" s="251"/>
      <c r="N194" s="252">
        <f t="shared" si="35"/>
        <v>0</v>
      </c>
      <c r="O194" s="246"/>
      <c r="P194" s="246"/>
      <c r="Q194" s="246"/>
      <c r="R194" s="36"/>
      <c r="T194" s="172" t="s">
        <v>20</v>
      </c>
      <c r="U194" s="43" t="s">
        <v>44</v>
      </c>
      <c r="V194" s="35"/>
      <c r="W194" s="173">
        <f t="shared" si="36"/>
        <v>0</v>
      </c>
      <c r="X194" s="173">
        <v>0</v>
      </c>
      <c r="Y194" s="173">
        <f t="shared" si="37"/>
        <v>0</v>
      </c>
      <c r="Z194" s="173">
        <v>0</v>
      </c>
      <c r="AA194" s="174">
        <f t="shared" si="38"/>
        <v>0</v>
      </c>
      <c r="AR194" s="17" t="s">
        <v>188</v>
      </c>
      <c r="AT194" s="17" t="s">
        <v>189</v>
      </c>
      <c r="AU194" s="17" t="s">
        <v>86</v>
      </c>
      <c r="AY194" s="17" t="s">
        <v>160</v>
      </c>
      <c r="BE194" s="109">
        <f t="shared" si="39"/>
        <v>0</v>
      </c>
      <c r="BF194" s="109">
        <f t="shared" si="40"/>
        <v>0</v>
      </c>
      <c r="BG194" s="109">
        <f t="shared" si="41"/>
        <v>0</v>
      </c>
      <c r="BH194" s="109">
        <f t="shared" si="42"/>
        <v>0</v>
      </c>
      <c r="BI194" s="109">
        <f t="shared" si="43"/>
        <v>0</v>
      </c>
      <c r="BJ194" s="17" t="s">
        <v>86</v>
      </c>
      <c r="BK194" s="175">
        <f t="shared" si="44"/>
        <v>0</v>
      </c>
      <c r="BL194" s="17" t="s">
        <v>92</v>
      </c>
      <c r="BM194" s="17" t="s">
        <v>1171</v>
      </c>
    </row>
    <row r="195" spans="2:65" s="1" customFormat="1" ht="22.5" customHeight="1">
      <c r="B195" s="34"/>
      <c r="C195" s="176" t="s">
        <v>441</v>
      </c>
      <c r="D195" s="176" t="s">
        <v>189</v>
      </c>
      <c r="E195" s="177" t="s">
        <v>871</v>
      </c>
      <c r="F195" s="249" t="s">
        <v>872</v>
      </c>
      <c r="G195" s="249"/>
      <c r="H195" s="249"/>
      <c r="I195" s="249"/>
      <c r="J195" s="178" t="s">
        <v>785</v>
      </c>
      <c r="K195" s="179">
        <v>500</v>
      </c>
      <c r="L195" s="250">
        <v>0</v>
      </c>
      <c r="M195" s="251"/>
      <c r="N195" s="252">
        <f t="shared" si="35"/>
        <v>0</v>
      </c>
      <c r="O195" s="246"/>
      <c r="P195" s="246"/>
      <c r="Q195" s="246"/>
      <c r="R195" s="36"/>
      <c r="T195" s="172" t="s">
        <v>20</v>
      </c>
      <c r="U195" s="43" t="s">
        <v>44</v>
      </c>
      <c r="V195" s="35"/>
      <c r="W195" s="173">
        <f t="shared" si="36"/>
        <v>0</v>
      </c>
      <c r="X195" s="173">
        <v>0</v>
      </c>
      <c r="Y195" s="173">
        <f t="shared" si="37"/>
        <v>0</v>
      </c>
      <c r="Z195" s="173">
        <v>0</v>
      </c>
      <c r="AA195" s="174">
        <f t="shared" si="38"/>
        <v>0</v>
      </c>
      <c r="AR195" s="17" t="s">
        <v>188</v>
      </c>
      <c r="AT195" s="17" t="s">
        <v>189</v>
      </c>
      <c r="AU195" s="17" t="s">
        <v>86</v>
      </c>
      <c r="AY195" s="17" t="s">
        <v>160</v>
      </c>
      <c r="BE195" s="109">
        <f t="shared" si="39"/>
        <v>0</v>
      </c>
      <c r="BF195" s="109">
        <f t="shared" si="40"/>
        <v>0</v>
      </c>
      <c r="BG195" s="109">
        <f t="shared" si="41"/>
        <v>0</v>
      </c>
      <c r="BH195" s="109">
        <f t="shared" si="42"/>
        <v>0</v>
      </c>
      <c r="BI195" s="109">
        <f t="shared" si="43"/>
        <v>0</v>
      </c>
      <c r="BJ195" s="17" t="s">
        <v>86</v>
      </c>
      <c r="BK195" s="175">
        <f t="shared" si="44"/>
        <v>0</v>
      </c>
      <c r="BL195" s="17" t="s">
        <v>92</v>
      </c>
      <c r="BM195" s="17" t="s">
        <v>1172</v>
      </c>
    </row>
    <row r="196" spans="2:65" s="1" customFormat="1" ht="22.5" customHeight="1">
      <c r="B196" s="34"/>
      <c r="C196" s="176" t="s">
        <v>445</v>
      </c>
      <c r="D196" s="176" t="s">
        <v>189</v>
      </c>
      <c r="E196" s="177" t="s">
        <v>1122</v>
      </c>
      <c r="F196" s="249" t="s">
        <v>1123</v>
      </c>
      <c r="G196" s="249"/>
      <c r="H196" s="249"/>
      <c r="I196" s="249"/>
      <c r="J196" s="178" t="s">
        <v>785</v>
      </c>
      <c r="K196" s="179">
        <v>1000</v>
      </c>
      <c r="L196" s="250">
        <v>0</v>
      </c>
      <c r="M196" s="251"/>
      <c r="N196" s="252">
        <f t="shared" si="35"/>
        <v>0</v>
      </c>
      <c r="O196" s="246"/>
      <c r="P196" s="246"/>
      <c r="Q196" s="246"/>
      <c r="R196" s="36"/>
      <c r="T196" s="172" t="s">
        <v>20</v>
      </c>
      <c r="U196" s="43" t="s">
        <v>44</v>
      </c>
      <c r="V196" s="35"/>
      <c r="W196" s="173">
        <f t="shared" si="36"/>
        <v>0</v>
      </c>
      <c r="X196" s="173">
        <v>0</v>
      </c>
      <c r="Y196" s="173">
        <f t="shared" si="37"/>
        <v>0</v>
      </c>
      <c r="Z196" s="173">
        <v>0</v>
      </c>
      <c r="AA196" s="174">
        <f t="shared" si="38"/>
        <v>0</v>
      </c>
      <c r="AR196" s="17" t="s">
        <v>188</v>
      </c>
      <c r="AT196" s="17" t="s">
        <v>189</v>
      </c>
      <c r="AU196" s="17" t="s">
        <v>86</v>
      </c>
      <c r="AY196" s="17" t="s">
        <v>160</v>
      </c>
      <c r="BE196" s="109">
        <f t="shared" si="39"/>
        <v>0</v>
      </c>
      <c r="BF196" s="109">
        <f t="shared" si="40"/>
        <v>0</v>
      </c>
      <c r="BG196" s="109">
        <f t="shared" si="41"/>
        <v>0</v>
      </c>
      <c r="BH196" s="109">
        <f t="shared" si="42"/>
        <v>0</v>
      </c>
      <c r="BI196" s="109">
        <f t="shared" si="43"/>
        <v>0</v>
      </c>
      <c r="BJ196" s="17" t="s">
        <v>86</v>
      </c>
      <c r="BK196" s="175">
        <f t="shared" si="44"/>
        <v>0</v>
      </c>
      <c r="BL196" s="17" t="s">
        <v>92</v>
      </c>
      <c r="BM196" s="17" t="s">
        <v>1173</v>
      </c>
    </row>
    <row r="197" spans="2:65" s="1" customFormat="1" ht="22.5" customHeight="1">
      <c r="B197" s="34"/>
      <c r="C197" s="176" t="s">
        <v>449</v>
      </c>
      <c r="D197" s="176" t="s">
        <v>189</v>
      </c>
      <c r="E197" s="177" t="s">
        <v>1125</v>
      </c>
      <c r="F197" s="249" t="s">
        <v>1126</v>
      </c>
      <c r="G197" s="249"/>
      <c r="H197" s="249"/>
      <c r="I197" s="249"/>
      <c r="J197" s="178" t="s">
        <v>785</v>
      </c>
      <c r="K197" s="179">
        <v>3150</v>
      </c>
      <c r="L197" s="250">
        <v>0</v>
      </c>
      <c r="M197" s="251"/>
      <c r="N197" s="252">
        <f t="shared" si="35"/>
        <v>0</v>
      </c>
      <c r="O197" s="246"/>
      <c r="P197" s="246"/>
      <c r="Q197" s="246"/>
      <c r="R197" s="36"/>
      <c r="T197" s="172" t="s">
        <v>20</v>
      </c>
      <c r="U197" s="43" t="s">
        <v>44</v>
      </c>
      <c r="V197" s="35"/>
      <c r="W197" s="173">
        <f t="shared" si="36"/>
        <v>0</v>
      </c>
      <c r="X197" s="173">
        <v>0</v>
      </c>
      <c r="Y197" s="173">
        <f t="shared" si="37"/>
        <v>0</v>
      </c>
      <c r="Z197" s="173">
        <v>0</v>
      </c>
      <c r="AA197" s="174">
        <f t="shared" si="38"/>
        <v>0</v>
      </c>
      <c r="AR197" s="17" t="s">
        <v>188</v>
      </c>
      <c r="AT197" s="17" t="s">
        <v>189</v>
      </c>
      <c r="AU197" s="17" t="s">
        <v>86</v>
      </c>
      <c r="AY197" s="17" t="s">
        <v>160</v>
      </c>
      <c r="BE197" s="109">
        <f t="shared" si="39"/>
        <v>0</v>
      </c>
      <c r="BF197" s="109">
        <f t="shared" si="40"/>
        <v>0</v>
      </c>
      <c r="BG197" s="109">
        <f t="shared" si="41"/>
        <v>0</v>
      </c>
      <c r="BH197" s="109">
        <f t="shared" si="42"/>
        <v>0</v>
      </c>
      <c r="BI197" s="109">
        <f t="shared" si="43"/>
        <v>0</v>
      </c>
      <c r="BJ197" s="17" t="s">
        <v>86</v>
      </c>
      <c r="BK197" s="175">
        <f t="shared" si="44"/>
        <v>0</v>
      </c>
      <c r="BL197" s="17" t="s">
        <v>92</v>
      </c>
      <c r="BM197" s="17" t="s">
        <v>1174</v>
      </c>
    </row>
    <row r="198" spans="2:65" s="1" customFormat="1" ht="22.5" customHeight="1">
      <c r="B198" s="34"/>
      <c r="C198" s="176" t="s">
        <v>452</v>
      </c>
      <c r="D198" s="176" t="s">
        <v>189</v>
      </c>
      <c r="E198" s="177" t="s">
        <v>1175</v>
      </c>
      <c r="F198" s="249" t="s">
        <v>1176</v>
      </c>
      <c r="G198" s="249"/>
      <c r="H198" s="249"/>
      <c r="I198" s="249"/>
      <c r="J198" s="178" t="s">
        <v>785</v>
      </c>
      <c r="K198" s="179">
        <v>1</v>
      </c>
      <c r="L198" s="250">
        <v>0</v>
      </c>
      <c r="M198" s="251"/>
      <c r="N198" s="252">
        <f t="shared" si="35"/>
        <v>0</v>
      </c>
      <c r="O198" s="246"/>
      <c r="P198" s="246"/>
      <c r="Q198" s="246"/>
      <c r="R198" s="36"/>
      <c r="T198" s="172" t="s">
        <v>20</v>
      </c>
      <c r="U198" s="43" t="s">
        <v>44</v>
      </c>
      <c r="V198" s="35"/>
      <c r="W198" s="173">
        <f t="shared" si="36"/>
        <v>0</v>
      </c>
      <c r="X198" s="173">
        <v>0</v>
      </c>
      <c r="Y198" s="173">
        <f t="shared" si="37"/>
        <v>0</v>
      </c>
      <c r="Z198" s="173">
        <v>0</v>
      </c>
      <c r="AA198" s="174">
        <f t="shared" si="38"/>
        <v>0</v>
      </c>
      <c r="AR198" s="17" t="s">
        <v>188</v>
      </c>
      <c r="AT198" s="17" t="s">
        <v>189</v>
      </c>
      <c r="AU198" s="17" t="s">
        <v>86</v>
      </c>
      <c r="AY198" s="17" t="s">
        <v>160</v>
      </c>
      <c r="BE198" s="109">
        <f t="shared" si="39"/>
        <v>0</v>
      </c>
      <c r="BF198" s="109">
        <f t="shared" si="40"/>
        <v>0</v>
      </c>
      <c r="BG198" s="109">
        <f t="shared" si="41"/>
        <v>0</v>
      </c>
      <c r="BH198" s="109">
        <f t="shared" si="42"/>
        <v>0</v>
      </c>
      <c r="BI198" s="109">
        <f t="shared" si="43"/>
        <v>0</v>
      </c>
      <c r="BJ198" s="17" t="s">
        <v>86</v>
      </c>
      <c r="BK198" s="175">
        <f t="shared" si="44"/>
        <v>0</v>
      </c>
      <c r="BL198" s="17" t="s">
        <v>92</v>
      </c>
      <c r="BM198" s="17" t="s">
        <v>1177</v>
      </c>
    </row>
    <row r="199" spans="2:65" s="1" customFormat="1" ht="22.5" customHeight="1">
      <c r="B199" s="34"/>
      <c r="C199" s="176" t="s">
        <v>455</v>
      </c>
      <c r="D199" s="176" t="s">
        <v>189</v>
      </c>
      <c r="E199" s="177" t="s">
        <v>937</v>
      </c>
      <c r="F199" s="249" t="s">
        <v>938</v>
      </c>
      <c r="G199" s="249"/>
      <c r="H199" s="249"/>
      <c r="I199" s="249"/>
      <c r="J199" s="178" t="s">
        <v>785</v>
      </c>
      <c r="K199" s="179">
        <v>1</v>
      </c>
      <c r="L199" s="250">
        <v>0</v>
      </c>
      <c r="M199" s="251"/>
      <c r="N199" s="252">
        <f t="shared" si="35"/>
        <v>0</v>
      </c>
      <c r="O199" s="246"/>
      <c r="P199" s="246"/>
      <c r="Q199" s="246"/>
      <c r="R199" s="36"/>
      <c r="T199" s="172" t="s">
        <v>20</v>
      </c>
      <c r="U199" s="43" t="s">
        <v>44</v>
      </c>
      <c r="V199" s="35"/>
      <c r="W199" s="173">
        <f t="shared" si="36"/>
        <v>0</v>
      </c>
      <c r="X199" s="173">
        <v>0</v>
      </c>
      <c r="Y199" s="173">
        <f t="shared" si="37"/>
        <v>0</v>
      </c>
      <c r="Z199" s="173">
        <v>0</v>
      </c>
      <c r="AA199" s="174">
        <f t="shared" si="38"/>
        <v>0</v>
      </c>
      <c r="AR199" s="17" t="s">
        <v>188</v>
      </c>
      <c r="AT199" s="17" t="s">
        <v>189</v>
      </c>
      <c r="AU199" s="17" t="s">
        <v>86</v>
      </c>
      <c r="AY199" s="17" t="s">
        <v>160</v>
      </c>
      <c r="BE199" s="109">
        <f t="shared" si="39"/>
        <v>0</v>
      </c>
      <c r="BF199" s="109">
        <f t="shared" si="40"/>
        <v>0</v>
      </c>
      <c r="BG199" s="109">
        <f t="shared" si="41"/>
        <v>0</v>
      </c>
      <c r="BH199" s="109">
        <f t="shared" si="42"/>
        <v>0</v>
      </c>
      <c r="BI199" s="109">
        <f t="shared" si="43"/>
        <v>0</v>
      </c>
      <c r="BJ199" s="17" t="s">
        <v>86</v>
      </c>
      <c r="BK199" s="175">
        <f t="shared" si="44"/>
        <v>0</v>
      </c>
      <c r="BL199" s="17" t="s">
        <v>92</v>
      </c>
      <c r="BM199" s="17" t="s">
        <v>1178</v>
      </c>
    </row>
    <row r="200" spans="2:65" s="1" customFormat="1" ht="22.5" customHeight="1">
      <c r="B200" s="34"/>
      <c r="C200" s="167" t="s">
        <v>458</v>
      </c>
      <c r="D200" s="167" t="s">
        <v>161</v>
      </c>
      <c r="E200" s="168" t="s">
        <v>1133</v>
      </c>
      <c r="F200" s="247" t="s">
        <v>1099</v>
      </c>
      <c r="G200" s="247"/>
      <c r="H200" s="247"/>
      <c r="I200" s="247"/>
      <c r="J200" s="169" t="s">
        <v>785</v>
      </c>
      <c r="K200" s="170">
        <v>10</v>
      </c>
      <c r="L200" s="245">
        <v>0</v>
      </c>
      <c r="M200" s="248"/>
      <c r="N200" s="246">
        <f t="shared" si="35"/>
        <v>0</v>
      </c>
      <c r="O200" s="246"/>
      <c r="P200" s="246"/>
      <c r="Q200" s="246"/>
      <c r="R200" s="36"/>
      <c r="T200" s="172" t="s">
        <v>20</v>
      </c>
      <c r="U200" s="43" t="s">
        <v>44</v>
      </c>
      <c r="V200" s="35"/>
      <c r="W200" s="173">
        <f t="shared" si="36"/>
        <v>0</v>
      </c>
      <c r="X200" s="173">
        <v>0</v>
      </c>
      <c r="Y200" s="173">
        <f t="shared" si="37"/>
        <v>0</v>
      </c>
      <c r="Z200" s="173">
        <v>0</v>
      </c>
      <c r="AA200" s="174">
        <f t="shared" si="38"/>
        <v>0</v>
      </c>
      <c r="AR200" s="17" t="s">
        <v>92</v>
      </c>
      <c r="AT200" s="17" t="s">
        <v>161</v>
      </c>
      <c r="AU200" s="17" t="s">
        <v>86</v>
      </c>
      <c r="AY200" s="17" t="s">
        <v>160</v>
      </c>
      <c r="BE200" s="109">
        <f t="shared" si="39"/>
        <v>0</v>
      </c>
      <c r="BF200" s="109">
        <f t="shared" si="40"/>
        <v>0</v>
      </c>
      <c r="BG200" s="109">
        <f t="shared" si="41"/>
        <v>0</v>
      </c>
      <c r="BH200" s="109">
        <f t="shared" si="42"/>
        <v>0</v>
      </c>
      <c r="BI200" s="109">
        <f t="shared" si="43"/>
        <v>0</v>
      </c>
      <c r="BJ200" s="17" t="s">
        <v>86</v>
      </c>
      <c r="BK200" s="175">
        <f t="shared" si="44"/>
        <v>0</v>
      </c>
      <c r="BL200" s="17" t="s">
        <v>92</v>
      </c>
      <c r="BM200" s="17" t="s">
        <v>1179</v>
      </c>
    </row>
    <row r="201" spans="2:65" s="1" customFormat="1" ht="22.5" customHeight="1">
      <c r="B201" s="34"/>
      <c r="C201" s="167" t="s">
        <v>461</v>
      </c>
      <c r="D201" s="167" t="s">
        <v>161</v>
      </c>
      <c r="E201" s="168" t="s">
        <v>1141</v>
      </c>
      <c r="F201" s="247" t="s">
        <v>1111</v>
      </c>
      <c r="G201" s="247"/>
      <c r="H201" s="247"/>
      <c r="I201" s="247"/>
      <c r="J201" s="169" t="s">
        <v>785</v>
      </c>
      <c r="K201" s="170">
        <v>84</v>
      </c>
      <c r="L201" s="245">
        <v>0</v>
      </c>
      <c r="M201" s="248"/>
      <c r="N201" s="246">
        <f t="shared" si="35"/>
        <v>0</v>
      </c>
      <c r="O201" s="246"/>
      <c r="P201" s="246"/>
      <c r="Q201" s="246"/>
      <c r="R201" s="36"/>
      <c r="T201" s="172" t="s">
        <v>20</v>
      </c>
      <c r="U201" s="43" t="s">
        <v>44</v>
      </c>
      <c r="V201" s="35"/>
      <c r="W201" s="173">
        <f t="shared" si="36"/>
        <v>0</v>
      </c>
      <c r="X201" s="173">
        <v>0</v>
      </c>
      <c r="Y201" s="173">
        <f t="shared" si="37"/>
        <v>0</v>
      </c>
      <c r="Z201" s="173">
        <v>0</v>
      </c>
      <c r="AA201" s="174">
        <f t="shared" si="38"/>
        <v>0</v>
      </c>
      <c r="AR201" s="17" t="s">
        <v>92</v>
      </c>
      <c r="AT201" s="17" t="s">
        <v>161</v>
      </c>
      <c r="AU201" s="17" t="s">
        <v>86</v>
      </c>
      <c r="AY201" s="17" t="s">
        <v>160</v>
      </c>
      <c r="BE201" s="109">
        <f t="shared" si="39"/>
        <v>0</v>
      </c>
      <c r="BF201" s="109">
        <f t="shared" si="40"/>
        <v>0</v>
      </c>
      <c r="BG201" s="109">
        <f t="shared" si="41"/>
        <v>0</v>
      </c>
      <c r="BH201" s="109">
        <f t="shared" si="42"/>
        <v>0</v>
      </c>
      <c r="BI201" s="109">
        <f t="shared" si="43"/>
        <v>0</v>
      </c>
      <c r="BJ201" s="17" t="s">
        <v>86</v>
      </c>
      <c r="BK201" s="175">
        <f t="shared" si="44"/>
        <v>0</v>
      </c>
      <c r="BL201" s="17" t="s">
        <v>92</v>
      </c>
      <c r="BM201" s="17" t="s">
        <v>1180</v>
      </c>
    </row>
    <row r="202" spans="2:65" s="1" customFormat="1" ht="22.5" customHeight="1">
      <c r="B202" s="34"/>
      <c r="C202" s="167" t="s">
        <v>464</v>
      </c>
      <c r="D202" s="167" t="s">
        <v>161</v>
      </c>
      <c r="E202" s="168" t="s">
        <v>1147</v>
      </c>
      <c r="F202" s="247" t="s">
        <v>1123</v>
      </c>
      <c r="G202" s="247"/>
      <c r="H202" s="247"/>
      <c r="I202" s="247"/>
      <c r="J202" s="169" t="s">
        <v>785</v>
      </c>
      <c r="K202" s="170">
        <v>1000</v>
      </c>
      <c r="L202" s="245">
        <v>0</v>
      </c>
      <c r="M202" s="248"/>
      <c r="N202" s="246">
        <f t="shared" si="35"/>
        <v>0</v>
      </c>
      <c r="O202" s="246"/>
      <c r="P202" s="246"/>
      <c r="Q202" s="246"/>
      <c r="R202" s="36"/>
      <c r="T202" s="172" t="s">
        <v>20</v>
      </c>
      <c r="U202" s="43" t="s">
        <v>44</v>
      </c>
      <c r="V202" s="35"/>
      <c r="W202" s="173">
        <f t="shared" si="36"/>
        <v>0</v>
      </c>
      <c r="X202" s="173">
        <v>0</v>
      </c>
      <c r="Y202" s="173">
        <f t="shared" si="37"/>
        <v>0</v>
      </c>
      <c r="Z202" s="173">
        <v>0</v>
      </c>
      <c r="AA202" s="174">
        <f t="shared" si="38"/>
        <v>0</v>
      </c>
      <c r="AR202" s="17" t="s">
        <v>92</v>
      </c>
      <c r="AT202" s="17" t="s">
        <v>161</v>
      </c>
      <c r="AU202" s="17" t="s">
        <v>86</v>
      </c>
      <c r="AY202" s="17" t="s">
        <v>160</v>
      </c>
      <c r="BE202" s="109">
        <f t="shared" si="39"/>
        <v>0</v>
      </c>
      <c r="BF202" s="109">
        <f t="shared" si="40"/>
        <v>0</v>
      </c>
      <c r="BG202" s="109">
        <f t="shared" si="41"/>
        <v>0</v>
      </c>
      <c r="BH202" s="109">
        <f t="shared" si="42"/>
        <v>0</v>
      </c>
      <c r="BI202" s="109">
        <f t="shared" si="43"/>
        <v>0</v>
      </c>
      <c r="BJ202" s="17" t="s">
        <v>86</v>
      </c>
      <c r="BK202" s="175">
        <f t="shared" si="44"/>
        <v>0</v>
      </c>
      <c r="BL202" s="17" t="s">
        <v>92</v>
      </c>
      <c r="BM202" s="17" t="s">
        <v>1181</v>
      </c>
    </row>
    <row r="203" spans="2:65" s="1" customFormat="1" ht="22.5" customHeight="1">
      <c r="B203" s="34"/>
      <c r="C203" s="167" t="s">
        <v>468</v>
      </c>
      <c r="D203" s="167" t="s">
        <v>161</v>
      </c>
      <c r="E203" s="168" t="s">
        <v>1149</v>
      </c>
      <c r="F203" s="247" t="s">
        <v>1126</v>
      </c>
      <c r="G203" s="247"/>
      <c r="H203" s="247"/>
      <c r="I203" s="247"/>
      <c r="J203" s="169" t="s">
        <v>785</v>
      </c>
      <c r="K203" s="170">
        <v>3150</v>
      </c>
      <c r="L203" s="245">
        <v>0</v>
      </c>
      <c r="M203" s="248"/>
      <c r="N203" s="246">
        <f t="shared" si="35"/>
        <v>0</v>
      </c>
      <c r="O203" s="246"/>
      <c r="P203" s="246"/>
      <c r="Q203" s="246"/>
      <c r="R203" s="36"/>
      <c r="T203" s="172" t="s">
        <v>20</v>
      </c>
      <c r="U203" s="43" t="s">
        <v>44</v>
      </c>
      <c r="V203" s="35"/>
      <c r="W203" s="173">
        <f t="shared" si="36"/>
        <v>0</v>
      </c>
      <c r="X203" s="173">
        <v>0</v>
      </c>
      <c r="Y203" s="173">
        <f t="shared" si="37"/>
        <v>0</v>
      </c>
      <c r="Z203" s="173">
        <v>0</v>
      </c>
      <c r="AA203" s="174">
        <f t="shared" si="38"/>
        <v>0</v>
      </c>
      <c r="AR203" s="17" t="s">
        <v>92</v>
      </c>
      <c r="AT203" s="17" t="s">
        <v>161</v>
      </c>
      <c r="AU203" s="17" t="s">
        <v>86</v>
      </c>
      <c r="AY203" s="17" t="s">
        <v>160</v>
      </c>
      <c r="BE203" s="109">
        <f t="shared" si="39"/>
        <v>0</v>
      </c>
      <c r="BF203" s="109">
        <f t="shared" si="40"/>
        <v>0</v>
      </c>
      <c r="BG203" s="109">
        <f t="shared" si="41"/>
        <v>0</v>
      </c>
      <c r="BH203" s="109">
        <f t="shared" si="42"/>
        <v>0</v>
      </c>
      <c r="BI203" s="109">
        <f t="shared" si="43"/>
        <v>0</v>
      </c>
      <c r="BJ203" s="17" t="s">
        <v>86</v>
      </c>
      <c r="BK203" s="175">
        <f t="shared" si="44"/>
        <v>0</v>
      </c>
      <c r="BL203" s="17" t="s">
        <v>92</v>
      </c>
      <c r="BM203" s="17" t="s">
        <v>1182</v>
      </c>
    </row>
    <row r="204" spans="2:65" s="1" customFormat="1" ht="22.5" customHeight="1">
      <c r="B204" s="34"/>
      <c r="C204" s="167" t="s">
        <v>472</v>
      </c>
      <c r="D204" s="167" t="s">
        <v>161</v>
      </c>
      <c r="E204" s="168" t="s">
        <v>1183</v>
      </c>
      <c r="F204" s="247" t="s">
        <v>1163</v>
      </c>
      <c r="G204" s="247"/>
      <c r="H204" s="247"/>
      <c r="I204" s="247"/>
      <c r="J204" s="169" t="s">
        <v>785</v>
      </c>
      <c r="K204" s="170">
        <v>74</v>
      </c>
      <c r="L204" s="245">
        <v>0</v>
      </c>
      <c r="M204" s="248"/>
      <c r="N204" s="246">
        <f t="shared" si="35"/>
        <v>0</v>
      </c>
      <c r="O204" s="246"/>
      <c r="P204" s="246"/>
      <c r="Q204" s="246"/>
      <c r="R204" s="36"/>
      <c r="T204" s="172" t="s">
        <v>20</v>
      </c>
      <c r="U204" s="43" t="s">
        <v>44</v>
      </c>
      <c r="V204" s="35"/>
      <c r="W204" s="173">
        <f t="shared" si="36"/>
        <v>0</v>
      </c>
      <c r="X204" s="173">
        <v>0</v>
      </c>
      <c r="Y204" s="173">
        <f t="shared" si="37"/>
        <v>0</v>
      </c>
      <c r="Z204" s="173">
        <v>0</v>
      </c>
      <c r="AA204" s="174">
        <f t="shared" si="38"/>
        <v>0</v>
      </c>
      <c r="AR204" s="17" t="s">
        <v>92</v>
      </c>
      <c r="AT204" s="17" t="s">
        <v>161</v>
      </c>
      <c r="AU204" s="17" t="s">
        <v>86</v>
      </c>
      <c r="AY204" s="17" t="s">
        <v>160</v>
      </c>
      <c r="BE204" s="109">
        <f t="shared" si="39"/>
        <v>0</v>
      </c>
      <c r="BF204" s="109">
        <f t="shared" si="40"/>
        <v>0</v>
      </c>
      <c r="BG204" s="109">
        <f t="shared" si="41"/>
        <v>0</v>
      </c>
      <c r="BH204" s="109">
        <f t="shared" si="42"/>
        <v>0</v>
      </c>
      <c r="BI204" s="109">
        <f t="shared" si="43"/>
        <v>0</v>
      </c>
      <c r="BJ204" s="17" t="s">
        <v>86</v>
      </c>
      <c r="BK204" s="175">
        <f t="shared" si="44"/>
        <v>0</v>
      </c>
      <c r="BL204" s="17" t="s">
        <v>92</v>
      </c>
      <c r="BM204" s="17" t="s">
        <v>1184</v>
      </c>
    </row>
    <row r="205" spans="2:65" s="1" customFormat="1" ht="22.5" customHeight="1">
      <c r="B205" s="34"/>
      <c r="C205" s="167" t="s">
        <v>476</v>
      </c>
      <c r="D205" s="167" t="s">
        <v>161</v>
      </c>
      <c r="E205" s="168" t="s">
        <v>1185</v>
      </c>
      <c r="F205" s="247" t="s">
        <v>1168</v>
      </c>
      <c r="G205" s="247"/>
      <c r="H205" s="247"/>
      <c r="I205" s="247"/>
      <c r="J205" s="169" t="s">
        <v>785</v>
      </c>
      <c r="K205" s="170">
        <v>150</v>
      </c>
      <c r="L205" s="245">
        <v>0</v>
      </c>
      <c r="M205" s="248"/>
      <c r="N205" s="246">
        <f t="shared" si="35"/>
        <v>0</v>
      </c>
      <c r="O205" s="246"/>
      <c r="P205" s="246"/>
      <c r="Q205" s="246"/>
      <c r="R205" s="36"/>
      <c r="T205" s="172" t="s">
        <v>20</v>
      </c>
      <c r="U205" s="43" t="s">
        <v>44</v>
      </c>
      <c r="V205" s="35"/>
      <c r="W205" s="173">
        <f t="shared" si="36"/>
        <v>0</v>
      </c>
      <c r="X205" s="173">
        <v>0</v>
      </c>
      <c r="Y205" s="173">
        <f t="shared" si="37"/>
        <v>0</v>
      </c>
      <c r="Z205" s="173">
        <v>0</v>
      </c>
      <c r="AA205" s="174">
        <f t="shared" si="38"/>
        <v>0</v>
      </c>
      <c r="AR205" s="17" t="s">
        <v>92</v>
      </c>
      <c r="AT205" s="17" t="s">
        <v>161</v>
      </c>
      <c r="AU205" s="17" t="s">
        <v>86</v>
      </c>
      <c r="AY205" s="17" t="s">
        <v>160</v>
      </c>
      <c r="BE205" s="109">
        <f t="shared" si="39"/>
        <v>0</v>
      </c>
      <c r="BF205" s="109">
        <f t="shared" si="40"/>
        <v>0</v>
      </c>
      <c r="BG205" s="109">
        <f t="shared" si="41"/>
        <v>0</v>
      </c>
      <c r="BH205" s="109">
        <f t="shared" si="42"/>
        <v>0</v>
      </c>
      <c r="BI205" s="109">
        <f t="shared" si="43"/>
        <v>0</v>
      </c>
      <c r="BJ205" s="17" t="s">
        <v>86</v>
      </c>
      <c r="BK205" s="175">
        <f t="shared" si="44"/>
        <v>0</v>
      </c>
      <c r="BL205" s="17" t="s">
        <v>92</v>
      </c>
      <c r="BM205" s="17" t="s">
        <v>1186</v>
      </c>
    </row>
    <row r="206" spans="2:65" s="1" customFormat="1" ht="22.5" customHeight="1">
      <c r="B206" s="34"/>
      <c r="C206" s="167" t="s">
        <v>480</v>
      </c>
      <c r="D206" s="167" t="s">
        <v>161</v>
      </c>
      <c r="E206" s="168" t="s">
        <v>1187</v>
      </c>
      <c r="F206" s="247" t="s">
        <v>1176</v>
      </c>
      <c r="G206" s="247"/>
      <c r="H206" s="247"/>
      <c r="I206" s="247"/>
      <c r="J206" s="169" t="s">
        <v>785</v>
      </c>
      <c r="K206" s="170">
        <v>1</v>
      </c>
      <c r="L206" s="245">
        <v>0</v>
      </c>
      <c r="M206" s="248"/>
      <c r="N206" s="246">
        <f t="shared" si="35"/>
        <v>0</v>
      </c>
      <c r="O206" s="246"/>
      <c r="P206" s="246"/>
      <c r="Q206" s="246"/>
      <c r="R206" s="36"/>
      <c r="T206" s="172" t="s">
        <v>20</v>
      </c>
      <c r="U206" s="43" t="s">
        <v>44</v>
      </c>
      <c r="V206" s="35"/>
      <c r="W206" s="173">
        <f t="shared" si="36"/>
        <v>0</v>
      </c>
      <c r="X206" s="173">
        <v>0</v>
      </c>
      <c r="Y206" s="173">
        <f t="shared" si="37"/>
        <v>0</v>
      </c>
      <c r="Z206" s="173">
        <v>0</v>
      </c>
      <c r="AA206" s="174">
        <f t="shared" si="38"/>
        <v>0</v>
      </c>
      <c r="AR206" s="17" t="s">
        <v>92</v>
      </c>
      <c r="AT206" s="17" t="s">
        <v>161</v>
      </c>
      <c r="AU206" s="17" t="s">
        <v>86</v>
      </c>
      <c r="AY206" s="17" t="s">
        <v>160</v>
      </c>
      <c r="BE206" s="109">
        <f t="shared" si="39"/>
        <v>0</v>
      </c>
      <c r="BF206" s="109">
        <f t="shared" si="40"/>
        <v>0</v>
      </c>
      <c r="BG206" s="109">
        <f t="shared" si="41"/>
        <v>0</v>
      </c>
      <c r="BH206" s="109">
        <f t="shared" si="42"/>
        <v>0</v>
      </c>
      <c r="BI206" s="109">
        <f t="shared" si="43"/>
        <v>0</v>
      </c>
      <c r="BJ206" s="17" t="s">
        <v>86</v>
      </c>
      <c r="BK206" s="175">
        <f t="shared" si="44"/>
        <v>0</v>
      </c>
      <c r="BL206" s="17" t="s">
        <v>92</v>
      </c>
      <c r="BM206" s="17" t="s">
        <v>1188</v>
      </c>
    </row>
    <row r="207" spans="2:65" s="1" customFormat="1" ht="22.5" customHeight="1">
      <c r="B207" s="34"/>
      <c r="C207" s="167" t="s">
        <v>484</v>
      </c>
      <c r="D207" s="167" t="s">
        <v>161</v>
      </c>
      <c r="E207" s="168" t="s">
        <v>1189</v>
      </c>
      <c r="F207" s="247" t="s">
        <v>1190</v>
      </c>
      <c r="G207" s="247"/>
      <c r="H207" s="247"/>
      <c r="I207" s="247"/>
      <c r="J207" s="169" t="s">
        <v>785</v>
      </c>
      <c r="K207" s="170">
        <v>1</v>
      </c>
      <c r="L207" s="245">
        <v>0</v>
      </c>
      <c r="M207" s="248"/>
      <c r="N207" s="246">
        <f t="shared" si="35"/>
        <v>0</v>
      </c>
      <c r="O207" s="246"/>
      <c r="P207" s="246"/>
      <c r="Q207" s="246"/>
      <c r="R207" s="36"/>
      <c r="T207" s="172" t="s">
        <v>20</v>
      </c>
      <c r="U207" s="43" t="s">
        <v>44</v>
      </c>
      <c r="V207" s="35"/>
      <c r="W207" s="173">
        <f t="shared" si="36"/>
        <v>0</v>
      </c>
      <c r="X207" s="173">
        <v>0</v>
      </c>
      <c r="Y207" s="173">
        <f t="shared" si="37"/>
        <v>0</v>
      </c>
      <c r="Z207" s="173">
        <v>0</v>
      </c>
      <c r="AA207" s="174">
        <f t="shared" si="38"/>
        <v>0</v>
      </c>
      <c r="AR207" s="17" t="s">
        <v>92</v>
      </c>
      <c r="AT207" s="17" t="s">
        <v>161</v>
      </c>
      <c r="AU207" s="17" t="s">
        <v>86</v>
      </c>
      <c r="AY207" s="17" t="s">
        <v>160</v>
      </c>
      <c r="BE207" s="109">
        <f t="shared" si="39"/>
        <v>0</v>
      </c>
      <c r="BF207" s="109">
        <f t="shared" si="40"/>
        <v>0</v>
      </c>
      <c r="BG207" s="109">
        <f t="shared" si="41"/>
        <v>0</v>
      </c>
      <c r="BH207" s="109">
        <f t="shared" si="42"/>
        <v>0</v>
      </c>
      <c r="BI207" s="109">
        <f t="shared" si="43"/>
        <v>0</v>
      </c>
      <c r="BJ207" s="17" t="s">
        <v>86</v>
      </c>
      <c r="BK207" s="175">
        <f t="shared" si="44"/>
        <v>0</v>
      </c>
      <c r="BL207" s="17" t="s">
        <v>92</v>
      </c>
      <c r="BM207" s="17" t="s">
        <v>1191</v>
      </c>
    </row>
    <row r="208" spans="2:65" s="1" customFormat="1" ht="22.5" customHeight="1">
      <c r="B208" s="34"/>
      <c r="C208" s="167" t="s">
        <v>488</v>
      </c>
      <c r="D208" s="167" t="s">
        <v>161</v>
      </c>
      <c r="E208" s="168" t="s">
        <v>1192</v>
      </c>
      <c r="F208" s="247" t="s">
        <v>1193</v>
      </c>
      <c r="G208" s="247"/>
      <c r="H208" s="247"/>
      <c r="I208" s="247"/>
      <c r="J208" s="169" t="s">
        <v>785</v>
      </c>
      <c r="K208" s="170">
        <v>1</v>
      </c>
      <c r="L208" s="245">
        <v>0</v>
      </c>
      <c r="M208" s="248"/>
      <c r="N208" s="246">
        <f t="shared" si="35"/>
        <v>0</v>
      </c>
      <c r="O208" s="246"/>
      <c r="P208" s="246"/>
      <c r="Q208" s="246"/>
      <c r="R208" s="36"/>
      <c r="T208" s="172" t="s">
        <v>20</v>
      </c>
      <c r="U208" s="43" t="s">
        <v>44</v>
      </c>
      <c r="V208" s="35"/>
      <c r="W208" s="173">
        <f t="shared" si="36"/>
        <v>0</v>
      </c>
      <c r="X208" s="173">
        <v>0</v>
      </c>
      <c r="Y208" s="173">
        <f t="shared" si="37"/>
        <v>0</v>
      </c>
      <c r="Z208" s="173">
        <v>0</v>
      </c>
      <c r="AA208" s="174">
        <f t="shared" si="38"/>
        <v>0</v>
      </c>
      <c r="AR208" s="17" t="s">
        <v>92</v>
      </c>
      <c r="AT208" s="17" t="s">
        <v>161</v>
      </c>
      <c r="AU208" s="17" t="s">
        <v>86</v>
      </c>
      <c r="AY208" s="17" t="s">
        <v>160</v>
      </c>
      <c r="BE208" s="109">
        <f t="shared" si="39"/>
        <v>0</v>
      </c>
      <c r="BF208" s="109">
        <f t="shared" si="40"/>
        <v>0</v>
      </c>
      <c r="BG208" s="109">
        <f t="shared" si="41"/>
        <v>0</v>
      </c>
      <c r="BH208" s="109">
        <f t="shared" si="42"/>
        <v>0</v>
      </c>
      <c r="BI208" s="109">
        <f t="shared" si="43"/>
        <v>0</v>
      </c>
      <c r="BJ208" s="17" t="s">
        <v>86</v>
      </c>
      <c r="BK208" s="175">
        <f t="shared" si="44"/>
        <v>0</v>
      </c>
      <c r="BL208" s="17" t="s">
        <v>92</v>
      </c>
      <c r="BM208" s="17" t="s">
        <v>1194</v>
      </c>
    </row>
    <row r="209" spans="2:65" s="1" customFormat="1" ht="22.5" customHeight="1">
      <c r="B209" s="34"/>
      <c r="C209" s="167" t="s">
        <v>492</v>
      </c>
      <c r="D209" s="167" t="s">
        <v>161</v>
      </c>
      <c r="E209" s="168" t="s">
        <v>960</v>
      </c>
      <c r="F209" s="247" t="s">
        <v>863</v>
      </c>
      <c r="G209" s="247"/>
      <c r="H209" s="247"/>
      <c r="I209" s="247"/>
      <c r="J209" s="169" t="s">
        <v>785</v>
      </c>
      <c r="K209" s="170">
        <v>250</v>
      </c>
      <c r="L209" s="245">
        <v>0</v>
      </c>
      <c r="M209" s="248"/>
      <c r="N209" s="246">
        <f t="shared" si="35"/>
        <v>0</v>
      </c>
      <c r="O209" s="246"/>
      <c r="P209" s="246"/>
      <c r="Q209" s="246"/>
      <c r="R209" s="36"/>
      <c r="T209" s="172" t="s">
        <v>20</v>
      </c>
      <c r="U209" s="43" t="s">
        <v>44</v>
      </c>
      <c r="V209" s="35"/>
      <c r="W209" s="173">
        <f t="shared" si="36"/>
        <v>0</v>
      </c>
      <c r="X209" s="173">
        <v>0</v>
      </c>
      <c r="Y209" s="173">
        <f t="shared" si="37"/>
        <v>0</v>
      </c>
      <c r="Z209" s="173">
        <v>0</v>
      </c>
      <c r="AA209" s="174">
        <f t="shared" si="38"/>
        <v>0</v>
      </c>
      <c r="AR209" s="17" t="s">
        <v>92</v>
      </c>
      <c r="AT209" s="17" t="s">
        <v>161</v>
      </c>
      <c r="AU209" s="17" t="s">
        <v>86</v>
      </c>
      <c r="AY209" s="17" t="s">
        <v>160</v>
      </c>
      <c r="BE209" s="109">
        <f t="shared" si="39"/>
        <v>0</v>
      </c>
      <c r="BF209" s="109">
        <f t="shared" si="40"/>
        <v>0</v>
      </c>
      <c r="BG209" s="109">
        <f t="shared" si="41"/>
        <v>0</v>
      </c>
      <c r="BH209" s="109">
        <f t="shared" si="42"/>
        <v>0</v>
      </c>
      <c r="BI209" s="109">
        <f t="shared" si="43"/>
        <v>0</v>
      </c>
      <c r="BJ209" s="17" t="s">
        <v>86</v>
      </c>
      <c r="BK209" s="175">
        <f t="shared" si="44"/>
        <v>0</v>
      </c>
      <c r="BL209" s="17" t="s">
        <v>92</v>
      </c>
      <c r="BM209" s="17" t="s">
        <v>1195</v>
      </c>
    </row>
    <row r="210" spans="2:65" s="1" customFormat="1" ht="22.5" customHeight="1">
      <c r="B210" s="34"/>
      <c r="C210" s="167" t="s">
        <v>496</v>
      </c>
      <c r="D210" s="167" t="s">
        <v>161</v>
      </c>
      <c r="E210" s="168" t="s">
        <v>964</v>
      </c>
      <c r="F210" s="247" t="s">
        <v>869</v>
      </c>
      <c r="G210" s="247"/>
      <c r="H210" s="247"/>
      <c r="I210" s="247"/>
      <c r="J210" s="169" t="s">
        <v>785</v>
      </c>
      <c r="K210" s="170">
        <v>500</v>
      </c>
      <c r="L210" s="245">
        <v>0</v>
      </c>
      <c r="M210" s="248"/>
      <c r="N210" s="246">
        <f t="shared" si="35"/>
        <v>0</v>
      </c>
      <c r="O210" s="246"/>
      <c r="P210" s="246"/>
      <c r="Q210" s="246"/>
      <c r="R210" s="36"/>
      <c r="T210" s="172" t="s">
        <v>20</v>
      </c>
      <c r="U210" s="43" t="s">
        <v>44</v>
      </c>
      <c r="V210" s="35"/>
      <c r="W210" s="173">
        <f t="shared" si="36"/>
        <v>0</v>
      </c>
      <c r="X210" s="173">
        <v>0</v>
      </c>
      <c r="Y210" s="173">
        <f t="shared" si="37"/>
        <v>0</v>
      </c>
      <c r="Z210" s="173">
        <v>0</v>
      </c>
      <c r="AA210" s="174">
        <f t="shared" si="38"/>
        <v>0</v>
      </c>
      <c r="AR210" s="17" t="s">
        <v>92</v>
      </c>
      <c r="AT210" s="17" t="s">
        <v>161</v>
      </c>
      <c r="AU210" s="17" t="s">
        <v>86</v>
      </c>
      <c r="AY210" s="17" t="s">
        <v>160</v>
      </c>
      <c r="BE210" s="109">
        <f t="shared" si="39"/>
        <v>0</v>
      </c>
      <c r="BF210" s="109">
        <f t="shared" si="40"/>
        <v>0</v>
      </c>
      <c r="BG210" s="109">
        <f t="shared" si="41"/>
        <v>0</v>
      </c>
      <c r="BH210" s="109">
        <f t="shared" si="42"/>
        <v>0</v>
      </c>
      <c r="BI210" s="109">
        <f t="shared" si="43"/>
        <v>0</v>
      </c>
      <c r="BJ210" s="17" t="s">
        <v>86</v>
      </c>
      <c r="BK210" s="175">
        <f t="shared" si="44"/>
        <v>0</v>
      </c>
      <c r="BL210" s="17" t="s">
        <v>92</v>
      </c>
      <c r="BM210" s="17" t="s">
        <v>1196</v>
      </c>
    </row>
    <row r="211" spans="2:65" s="1" customFormat="1" ht="22.5" customHeight="1">
      <c r="B211" s="34"/>
      <c r="C211" s="167" t="s">
        <v>501</v>
      </c>
      <c r="D211" s="167" t="s">
        <v>161</v>
      </c>
      <c r="E211" s="168" t="s">
        <v>966</v>
      </c>
      <c r="F211" s="247" t="s">
        <v>872</v>
      </c>
      <c r="G211" s="247"/>
      <c r="H211" s="247"/>
      <c r="I211" s="247"/>
      <c r="J211" s="169" t="s">
        <v>785</v>
      </c>
      <c r="K211" s="170">
        <v>500</v>
      </c>
      <c r="L211" s="245">
        <v>0</v>
      </c>
      <c r="M211" s="248"/>
      <c r="N211" s="246">
        <f t="shared" si="35"/>
        <v>0</v>
      </c>
      <c r="O211" s="246"/>
      <c r="P211" s="246"/>
      <c r="Q211" s="246"/>
      <c r="R211" s="36"/>
      <c r="T211" s="172" t="s">
        <v>20</v>
      </c>
      <c r="U211" s="43" t="s">
        <v>44</v>
      </c>
      <c r="V211" s="35"/>
      <c r="W211" s="173">
        <f t="shared" si="36"/>
        <v>0</v>
      </c>
      <c r="X211" s="173">
        <v>0</v>
      </c>
      <c r="Y211" s="173">
        <f t="shared" si="37"/>
        <v>0</v>
      </c>
      <c r="Z211" s="173">
        <v>0</v>
      </c>
      <c r="AA211" s="174">
        <f t="shared" si="38"/>
        <v>0</v>
      </c>
      <c r="AR211" s="17" t="s">
        <v>92</v>
      </c>
      <c r="AT211" s="17" t="s">
        <v>161</v>
      </c>
      <c r="AU211" s="17" t="s">
        <v>86</v>
      </c>
      <c r="AY211" s="17" t="s">
        <v>160</v>
      </c>
      <c r="BE211" s="109">
        <f t="shared" si="39"/>
        <v>0</v>
      </c>
      <c r="BF211" s="109">
        <f t="shared" si="40"/>
        <v>0</v>
      </c>
      <c r="BG211" s="109">
        <f t="shared" si="41"/>
        <v>0</v>
      </c>
      <c r="BH211" s="109">
        <f t="shared" si="42"/>
        <v>0</v>
      </c>
      <c r="BI211" s="109">
        <f t="shared" si="43"/>
        <v>0</v>
      </c>
      <c r="BJ211" s="17" t="s">
        <v>86</v>
      </c>
      <c r="BK211" s="175">
        <f t="shared" si="44"/>
        <v>0</v>
      </c>
      <c r="BL211" s="17" t="s">
        <v>92</v>
      </c>
      <c r="BM211" s="17" t="s">
        <v>1197</v>
      </c>
    </row>
    <row r="212" spans="2:65" s="1" customFormat="1" ht="22.5" customHeight="1">
      <c r="B212" s="34"/>
      <c r="C212" s="167" t="s">
        <v>506</v>
      </c>
      <c r="D212" s="167" t="s">
        <v>161</v>
      </c>
      <c r="E212" s="168" t="s">
        <v>1013</v>
      </c>
      <c r="F212" s="247" t="s">
        <v>938</v>
      </c>
      <c r="G212" s="247"/>
      <c r="H212" s="247"/>
      <c r="I212" s="247"/>
      <c r="J212" s="169" t="s">
        <v>785</v>
      </c>
      <c r="K212" s="170">
        <v>1</v>
      </c>
      <c r="L212" s="245">
        <v>0</v>
      </c>
      <c r="M212" s="248"/>
      <c r="N212" s="246">
        <f t="shared" si="35"/>
        <v>0</v>
      </c>
      <c r="O212" s="246"/>
      <c r="P212" s="246"/>
      <c r="Q212" s="246"/>
      <c r="R212" s="36"/>
      <c r="T212" s="172" t="s">
        <v>20</v>
      </c>
      <c r="U212" s="43" t="s">
        <v>44</v>
      </c>
      <c r="V212" s="35"/>
      <c r="W212" s="173">
        <f t="shared" si="36"/>
        <v>0</v>
      </c>
      <c r="X212" s="173">
        <v>0</v>
      </c>
      <c r="Y212" s="173">
        <f t="shared" si="37"/>
        <v>0</v>
      </c>
      <c r="Z212" s="173">
        <v>0</v>
      </c>
      <c r="AA212" s="174">
        <f t="shared" si="38"/>
        <v>0</v>
      </c>
      <c r="AR212" s="17" t="s">
        <v>92</v>
      </c>
      <c r="AT212" s="17" t="s">
        <v>161</v>
      </c>
      <c r="AU212" s="17" t="s">
        <v>86</v>
      </c>
      <c r="AY212" s="17" t="s">
        <v>160</v>
      </c>
      <c r="BE212" s="109">
        <f t="shared" si="39"/>
        <v>0</v>
      </c>
      <c r="BF212" s="109">
        <f t="shared" si="40"/>
        <v>0</v>
      </c>
      <c r="BG212" s="109">
        <f t="shared" si="41"/>
        <v>0</v>
      </c>
      <c r="BH212" s="109">
        <f t="shared" si="42"/>
        <v>0</v>
      </c>
      <c r="BI212" s="109">
        <f t="shared" si="43"/>
        <v>0</v>
      </c>
      <c r="BJ212" s="17" t="s">
        <v>86</v>
      </c>
      <c r="BK212" s="175">
        <f t="shared" si="44"/>
        <v>0</v>
      </c>
      <c r="BL212" s="17" t="s">
        <v>92</v>
      </c>
      <c r="BM212" s="17" t="s">
        <v>1198</v>
      </c>
    </row>
    <row r="213" spans="2:65" s="1" customFormat="1" ht="49.9" customHeight="1">
      <c r="B213" s="34"/>
      <c r="C213" s="35"/>
      <c r="D213" s="158" t="s">
        <v>631</v>
      </c>
      <c r="E213" s="35"/>
      <c r="F213" s="35"/>
      <c r="G213" s="35"/>
      <c r="H213" s="35"/>
      <c r="I213" s="35"/>
      <c r="J213" s="35"/>
      <c r="K213" s="35"/>
      <c r="L213" s="35"/>
      <c r="M213" s="35"/>
      <c r="N213" s="233">
        <f t="shared" ref="N213:N218" si="45">BK213</f>
        <v>0</v>
      </c>
      <c r="O213" s="234"/>
      <c r="P213" s="234"/>
      <c r="Q213" s="234"/>
      <c r="R213" s="36"/>
      <c r="T213" s="142"/>
      <c r="U213" s="35"/>
      <c r="V213" s="35"/>
      <c r="W213" s="35"/>
      <c r="X213" s="35"/>
      <c r="Y213" s="35"/>
      <c r="Z213" s="35"/>
      <c r="AA213" s="77"/>
      <c r="AT213" s="17" t="s">
        <v>76</v>
      </c>
      <c r="AU213" s="17" t="s">
        <v>77</v>
      </c>
      <c r="AY213" s="17" t="s">
        <v>632</v>
      </c>
      <c r="BK213" s="175">
        <f>SUM(BK214:BK218)</f>
        <v>0</v>
      </c>
    </row>
    <row r="214" spans="2:65" s="1" customFormat="1" ht="22.35" customHeight="1">
      <c r="B214" s="34"/>
      <c r="C214" s="180" t="s">
        <v>20</v>
      </c>
      <c r="D214" s="180" t="s">
        <v>161</v>
      </c>
      <c r="E214" s="181" t="s">
        <v>20</v>
      </c>
      <c r="F214" s="244" t="s">
        <v>20</v>
      </c>
      <c r="G214" s="244"/>
      <c r="H214" s="244"/>
      <c r="I214" s="244"/>
      <c r="J214" s="182" t="s">
        <v>20</v>
      </c>
      <c r="K214" s="171"/>
      <c r="L214" s="245"/>
      <c r="M214" s="246"/>
      <c r="N214" s="246">
        <f t="shared" si="45"/>
        <v>0</v>
      </c>
      <c r="O214" s="246"/>
      <c r="P214" s="246"/>
      <c r="Q214" s="246"/>
      <c r="R214" s="36"/>
      <c r="T214" s="172" t="s">
        <v>20</v>
      </c>
      <c r="U214" s="183" t="s">
        <v>44</v>
      </c>
      <c r="V214" s="35"/>
      <c r="W214" s="35"/>
      <c r="X214" s="35"/>
      <c r="Y214" s="35"/>
      <c r="Z214" s="35"/>
      <c r="AA214" s="77"/>
      <c r="AT214" s="17" t="s">
        <v>632</v>
      </c>
      <c r="AU214" s="17" t="s">
        <v>83</v>
      </c>
      <c r="AY214" s="17" t="s">
        <v>632</v>
      </c>
      <c r="BE214" s="109">
        <f>IF(U214="základná",N214,0)</f>
        <v>0</v>
      </c>
      <c r="BF214" s="109">
        <f>IF(U214="znížená",N214,0)</f>
        <v>0</v>
      </c>
      <c r="BG214" s="109">
        <f>IF(U214="zákl. prenesená",N214,0)</f>
        <v>0</v>
      </c>
      <c r="BH214" s="109">
        <f>IF(U214="zníž. prenesená",N214,0)</f>
        <v>0</v>
      </c>
      <c r="BI214" s="109">
        <f>IF(U214="nulová",N214,0)</f>
        <v>0</v>
      </c>
      <c r="BJ214" s="17" t="s">
        <v>86</v>
      </c>
      <c r="BK214" s="175">
        <f>L214*K214</f>
        <v>0</v>
      </c>
    </row>
    <row r="215" spans="2:65" s="1" customFormat="1" ht="22.35" customHeight="1">
      <c r="B215" s="34"/>
      <c r="C215" s="180" t="s">
        <v>20</v>
      </c>
      <c r="D215" s="180" t="s">
        <v>161</v>
      </c>
      <c r="E215" s="181" t="s">
        <v>20</v>
      </c>
      <c r="F215" s="244" t="s">
        <v>20</v>
      </c>
      <c r="G215" s="244"/>
      <c r="H215" s="244"/>
      <c r="I215" s="244"/>
      <c r="J215" s="182" t="s">
        <v>20</v>
      </c>
      <c r="K215" s="171"/>
      <c r="L215" s="245"/>
      <c r="M215" s="246"/>
      <c r="N215" s="246">
        <f t="shared" si="45"/>
        <v>0</v>
      </c>
      <c r="O215" s="246"/>
      <c r="P215" s="246"/>
      <c r="Q215" s="246"/>
      <c r="R215" s="36"/>
      <c r="T215" s="172" t="s">
        <v>20</v>
      </c>
      <c r="U215" s="183" t="s">
        <v>44</v>
      </c>
      <c r="V215" s="35"/>
      <c r="W215" s="35"/>
      <c r="X215" s="35"/>
      <c r="Y215" s="35"/>
      <c r="Z215" s="35"/>
      <c r="AA215" s="77"/>
      <c r="AT215" s="17" t="s">
        <v>632</v>
      </c>
      <c r="AU215" s="17" t="s">
        <v>83</v>
      </c>
      <c r="AY215" s="17" t="s">
        <v>632</v>
      </c>
      <c r="BE215" s="109">
        <f>IF(U215="základná",N215,0)</f>
        <v>0</v>
      </c>
      <c r="BF215" s="109">
        <f>IF(U215="znížená",N215,0)</f>
        <v>0</v>
      </c>
      <c r="BG215" s="109">
        <f>IF(U215="zákl. prenesená",N215,0)</f>
        <v>0</v>
      </c>
      <c r="BH215" s="109">
        <f>IF(U215="zníž. prenesená",N215,0)</f>
        <v>0</v>
      </c>
      <c r="BI215" s="109">
        <f>IF(U215="nulová",N215,0)</f>
        <v>0</v>
      </c>
      <c r="BJ215" s="17" t="s">
        <v>86</v>
      </c>
      <c r="BK215" s="175">
        <f>L215*K215</f>
        <v>0</v>
      </c>
    </row>
    <row r="216" spans="2:65" s="1" customFormat="1" ht="22.35" customHeight="1">
      <c r="B216" s="34"/>
      <c r="C216" s="180" t="s">
        <v>20</v>
      </c>
      <c r="D216" s="180" t="s">
        <v>161</v>
      </c>
      <c r="E216" s="181" t="s">
        <v>20</v>
      </c>
      <c r="F216" s="244" t="s">
        <v>20</v>
      </c>
      <c r="G216" s="244"/>
      <c r="H216" s="244"/>
      <c r="I216" s="244"/>
      <c r="J216" s="182" t="s">
        <v>20</v>
      </c>
      <c r="K216" s="171"/>
      <c r="L216" s="245"/>
      <c r="M216" s="246"/>
      <c r="N216" s="246">
        <f t="shared" si="45"/>
        <v>0</v>
      </c>
      <c r="O216" s="246"/>
      <c r="P216" s="246"/>
      <c r="Q216" s="246"/>
      <c r="R216" s="36"/>
      <c r="T216" s="172" t="s">
        <v>20</v>
      </c>
      <c r="U216" s="183" t="s">
        <v>44</v>
      </c>
      <c r="V216" s="35"/>
      <c r="W216" s="35"/>
      <c r="X216" s="35"/>
      <c r="Y216" s="35"/>
      <c r="Z216" s="35"/>
      <c r="AA216" s="77"/>
      <c r="AT216" s="17" t="s">
        <v>632</v>
      </c>
      <c r="AU216" s="17" t="s">
        <v>83</v>
      </c>
      <c r="AY216" s="17" t="s">
        <v>632</v>
      </c>
      <c r="BE216" s="109">
        <f>IF(U216="základná",N216,0)</f>
        <v>0</v>
      </c>
      <c r="BF216" s="109">
        <f>IF(U216="znížená",N216,0)</f>
        <v>0</v>
      </c>
      <c r="BG216" s="109">
        <f>IF(U216="zákl. prenesená",N216,0)</f>
        <v>0</v>
      </c>
      <c r="BH216" s="109">
        <f>IF(U216="zníž. prenesená",N216,0)</f>
        <v>0</v>
      </c>
      <c r="BI216" s="109">
        <f>IF(U216="nulová",N216,0)</f>
        <v>0</v>
      </c>
      <c r="BJ216" s="17" t="s">
        <v>86</v>
      </c>
      <c r="BK216" s="175">
        <f>L216*K216</f>
        <v>0</v>
      </c>
    </row>
    <row r="217" spans="2:65" s="1" customFormat="1" ht="22.35" customHeight="1">
      <c r="B217" s="34"/>
      <c r="C217" s="180" t="s">
        <v>20</v>
      </c>
      <c r="D217" s="180" t="s">
        <v>161</v>
      </c>
      <c r="E217" s="181" t="s">
        <v>20</v>
      </c>
      <c r="F217" s="244" t="s">
        <v>20</v>
      </c>
      <c r="G217" s="244"/>
      <c r="H217" s="244"/>
      <c r="I217" s="244"/>
      <c r="J217" s="182" t="s">
        <v>20</v>
      </c>
      <c r="K217" s="171"/>
      <c r="L217" s="245"/>
      <c r="M217" s="246"/>
      <c r="N217" s="246">
        <f t="shared" si="45"/>
        <v>0</v>
      </c>
      <c r="O217" s="246"/>
      <c r="P217" s="246"/>
      <c r="Q217" s="246"/>
      <c r="R217" s="36"/>
      <c r="T217" s="172" t="s">
        <v>20</v>
      </c>
      <c r="U217" s="183" t="s">
        <v>44</v>
      </c>
      <c r="V217" s="35"/>
      <c r="W217" s="35"/>
      <c r="X217" s="35"/>
      <c r="Y217" s="35"/>
      <c r="Z217" s="35"/>
      <c r="AA217" s="77"/>
      <c r="AT217" s="17" t="s">
        <v>632</v>
      </c>
      <c r="AU217" s="17" t="s">
        <v>83</v>
      </c>
      <c r="AY217" s="17" t="s">
        <v>632</v>
      </c>
      <c r="BE217" s="109">
        <f>IF(U217="základná",N217,0)</f>
        <v>0</v>
      </c>
      <c r="BF217" s="109">
        <f>IF(U217="znížená",N217,0)</f>
        <v>0</v>
      </c>
      <c r="BG217" s="109">
        <f>IF(U217="zákl. prenesená",N217,0)</f>
        <v>0</v>
      </c>
      <c r="BH217" s="109">
        <f>IF(U217="zníž. prenesená",N217,0)</f>
        <v>0</v>
      </c>
      <c r="BI217" s="109">
        <f>IF(U217="nulová",N217,0)</f>
        <v>0</v>
      </c>
      <c r="BJ217" s="17" t="s">
        <v>86</v>
      </c>
      <c r="BK217" s="175">
        <f>L217*K217</f>
        <v>0</v>
      </c>
    </row>
    <row r="218" spans="2:65" s="1" customFormat="1" ht="22.35" customHeight="1">
      <c r="B218" s="34"/>
      <c r="C218" s="180" t="s">
        <v>20</v>
      </c>
      <c r="D218" s="180" t="s">
        <v>161</v>
      </c>
      <c r="E218" s="181" t="s">
        <v>20</v>
      </c>
      <c r="F218" s="244" t="s">
        <v>20</v>
      </c>
      <c r="G218" s="244"/>
      <c r="H218" s="244"/>
      <c r="I218" s="244"/>
      <c r="J218" s="182" t="s">
        <v>20</v>
      </c>
      <c r="K218" s="171"/>
      <c r="L218" s="245"/>
      <c r="M218" s="246"/>
      <c r="N218" s="246">
        <f t="shared" si="45"/>
        <v>0</v>
      </c>
      <c r="O218" s="246"/>
      <c r="P218" s="246"/>
      <c r="Q218" s="246"/>
      <c r="R218" s="36"/>
      <c r="T218" s="172" t="s">
        <v>20</v>
      </c>
      <c r="U218" s="183" t="s">
        <v>44</v>
      </c>
      <c r="V218" s="55"/>
      <c r="W218" s="55"/>
      <c r="X218" s="55"/>
      <c r="Y218" s="55"/>
      <c r="Z218" s="55"/>
      <c r="AA218" s="57"/>
      <c r="AT218" s="17" t="s">
        <v>632</v>
      </c>
      <c r="AU218" s="17" t="s">
        <v>83</v>
      </c>
      <c r="AY218" s="17" t="s">
        <v>632</v>
      </c>
      <c r="BE218" s="109">
        <f>IF(U218="základná",N218,0)</f>
        <v>0</v>
      </c>
      <c r="BF218" s="109">
        <f>IF(U218="znížená",N218,0)</f>
        <v>0</v>
      </c>
      <c r="BG218" s="109">
        <f>IF(U218="zákl. prenesená",N218,0)</f>
        <v>0</v>
      </c>
      <c r="BH218" s="109">
        <f>IF(U218="zníž. prenesená",N218,0)</f>
        <v>0</v>
      </c>
      <c r="BI218" s="109">
        <f>IF(U218="nulová",N218,0)</f>
        <v>0</v>
      </c>
      <c r="BJ218" s="17" t="s">
        <v>86</v>
      </c>
      <c r="BK218" s="175">
        <f>L218*K218</f>
        <v>0</v>
      </c>
    </row>
    <row r="219" spans="2:65" s="1" customFormat="1" ht="6.95" customHeight="1">
      <c r="B219" s="58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60"/>
    </row>
  </sheetData>
  <sheetProtection algorithmName="SHA-512" hashValue="3LOm3E2vDCCBs5Do0EbrdPtVSB1Y2tT/XZu4cKFDEeBgHGh5DYz8XNq6kFckPlFFHNCwNjuoQ2+7SC7aMHg+8g==" saltValue="+fO1kcFGsEHHpLwqa6Pagw==" spinCount="100000" sheet="1" objects="1" scenarios="1" formatCells="0" formatColumns="0" formatRows="0" sort="0" autoFilter="0"/>
  <mergeCells count="352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N101:Q101"/>
    <mergeCell ref="L103:Q103"/>
    <mergeCell ref="C109:Q109"/>
    <mergeCell ref="F111:P111"/>
    <mergeCell ref="F112:P112"/>
    <mergeCell ref="M114:P114"/>
    <mergeCell ref="M116:Q116"/>
    <mergeCell ref="M117:Q117"/>
    <mergeCell ref="F119:I119"/>
    <mergeCell ref="L119:M119"/>
    <mergeCell ref="N119:Q119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L210:M210"/>
    <mergeCell ref="N210:Q210"/>
    <mergeCell ref="F211:I211"/>
    <mergeCell ref="L211:M211"/>
    <mergeCell ref="N211:Q211"/>
    <mergeCell ref="F212:I212"/>
    <mergeCell ref="L212:M212"/>
    <mergeCell ref="N212:Q212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H1:K1"/>
    <mergeCell ref="S2:AC2"/>
    <mergeCell ref="F217:I217"/>
    <mergeCell ref="L217:M217"/>
    <mergeCell ref="N217:Q217"/>
    <mergeCell ref="F218:I218"/>
    <mergeCell ref="L218:M218"/>
    <mergeCell ref="N218:Q218"/>
    <mergeCell ref="N120:Q120"/>
    <mergeCell ref="N121:Q121"/>
    <mergeCell ref="N122:Q122"/>
    <mergeCell ref="N133:Q133"/>
    <mergeCell ref="N158:Q158"/>
    <mergeCell ref="N213:Q213"/>
    <mergeCell ref="F214:I214"/>
    <mergeCell ref="L214:M214"/>
    <mergeCell ref="N214:Q214"/>
    <mergeCell ref="F215:I215"/>
    <mergeCell ref="L215:M215"/>
    <mergeCell ref="N215:Q215"/>
    <mergeCell ref="F216:I216"/>
    <mergeCell ref="L216:M216"/>
    <mergeCell ref="N216:Q216"/>
    <mergeCell ref="F210:I210"/>
  </mergeCells>
  <dataValidations count="2">
    <dataValidation type="list" allowBlank="1" showInputMessage="1" showErrorMessage="1" error="Povolené sú hodnoty K, M." sqref="D214:D219">
      <formula1>"K, M"</formula1>
    </dataValidation>
    <dataValidation type="list" allowBlank="1" showInputMessage="1" showErrorMessage="1" error="Povolené sú hodnoty základná, znížená, nulová." sqref="U214:U219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19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68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1"/>
      <c r="C1" s="11"/>
      <c r="D1" s="12" t="s">
        <v>1</v>
      </c>
      <c r="E1" s="11"/>
      <c r="F1" s="13" t="s">
        <v>107</v>
      </c>
      <c r="G1" s="13"/>
      <c r="H1" s="235" t="s">
        <v>108</v>
      </c>
      <c r="I1" s="235"/>
      <c r="J1" s="235"/>
      <c r="K1" s="235"/>
      <c r="L1" s="13" t="s">
        <v>109</v>
      </c>
      <c r="M1" s="11"/>
      <c r="N1" s="11"/>
      <c r="O1" s="12" t="s">
        <v>110</v>
      </c>
      <c r="P1" s="11"/>
      <c r="Q1" s="11"/>
      <c r="R1" s="11"/>
      <c r="S1" s="13" t="s">
        <v>111</v>
      </c>
      <c r="T1" s="13"/>
      <c r="U1" s="118"/>
      <c r="V1" s="118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>
      <c r="C2" s="218" t="s">
        <v>7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S2" s="186" t="s">
        <v>8</v>
      </c>
      <c r="T2" s="187"/>
      <c r="U2" s="187"/>
      <c r="V2" s="187"/>
      <c r="W2" s="187"/>
      <c r="X2" s="187"/>
      <c r="Y2" s="187"/>
      <c r="Z2" s="187"/>
      <c r="AA2" s="187"/>
      <c r="AB2" s="187"/>
      <c r="AC2" s="187"/>
      <c r="AT2" s="17" t="s">
        <v>97</v>
      </c>
    </row>
    <row r="3" spans="1:6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77</v>
      </c>
    </row>
    <row r="4" spans="1:66" ht="36.950000000000003" customHeight="1">
      <c r="B4" s="21"/>
      <c r="C4" s="200" t="s">
        <v>112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2"/>
      <c r="T4" s="23" t="s">
        <v>12</v>
      </c>
      <c r="AT4" s="17" t="s">
        <v>6</v>
      </c>
    </row>
    <row r="5" spans="1:66" ht="6.95" customHeight="1">
      <c r="B5" s="21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2"/>
    </row>
    <row r="6" spans="1:66" ht="25.35" customHeight="1">
      <c r="B6" s="21"/>
      <c r="C6" s="25"/>
      <c r="D6" s="29" t="s">
        <v>17</v>
      </c>
      <c r="E6" s="25"/>
      <c r="F6" s="254" t="str">
        <f>'Rekapitulácia stavby'!K6</f>
        <v>Stavebné úpravy priestorov bloku B objektu UKF v NItre na Triede A. Hlinku 1, Nitra</v>
      </c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"/>
      <c r="R6" s="22"/>
    </row>
    <row r="7" spans="1:66" s="1" customFormat="1" ht="32.85" customHeight="1">
      <c r="B7" s="34"/>
      <c r="C7" s="35"/>
      <c r="D7" s="28" t="s">
        <v>113</v>
      </c>
      <c r="E7" s="35"/>
      <c r="F7" s="224" t="s">
        <v>1199</v>
      </c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35"/>
      <c r="R7" s="36"/>
    </row>
    <row r="8" spans="1:66" s="1" customFormat="1" ht="14.45" customHeight="1">
      <c r="B8" s="34"/>
      <c r="C8" s="35"/>
      <c r="D8" s="29" t="s">
        <v>19</v>
      </c>
      <c r="E8" s="35"/>
      <c r="F8" s="27" t="s">
        <v>20</v>
      </c>
      <c r="G8" s="35"/>
      <c r="H8" s="35"/>
      <c r="I8" s="35"/>
      <c r="J8" s="35"/>
      <c r="K8" s="35"/>
      <c r="L8" s="35"/>
      <c r="M8" s="29" t="s">
        <v>21</v>
      </c>
      <c r="N8" s="35"/>
      <c r="O8" s="27" t="s">
        <v>20</v>
      </c>
      <c r="P8" s="35"/>
      <c r="Q8" s="35"/>
      <c r="R8" s="36"/>
    </row>
    <row r="9" spans="1:66" s="1" customFormat="1" ht="14.45" customHeight="1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71" t="str">
        <f>'Rekapitulácia stavby'!AN8</f>
        <v>12. 2. 2018</v>
      </c>
      <c r="P9" s="256"/>
      <c r="Q9" s="35"/>
      <c r="R9" s="36"/>
    </row>
    <row r="10" spans="1:66" s="1" customFormat="1" ht="10.9" customHeight="1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222" t="s">
        <v>20</v>
      </c>
      <c r="P11" s="222"/>
      <c r="Q11" s="35"/>
      <c r="R11" s="36"/>
    </row>
    <row r="12" spans="1:66" s="1" customFormat="1" ht="18" customHeight="1">
      <c r="B12" s="34"/>
      <c r="C12" s="35"/>
      <c r="D12" s="35"/>
      <c r="E12" s="27" t="s">
        <v>28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222" t="s">
        <v>20</v>
      </c>
      <c r="P12" s="222"/>
      <c r="Q12" s="35"/>
      <c r="R12" s="36"/>
    </row>
    <row r="13" spans="1:66" s="1" customFormat="1" ht="6.95" customHeight="1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72" t="s">
        <v>20</v>
      </c>
      <c r="P14" s="222"/>
      <c r="Q14" s="35"/>
      <c r="R14" s="36"/>
    </row>
    <row r="15" spans="1:66" s="1" customFormat="1" ht="18" customHeight="1">
      <c r="B15" s="34"/>
      <c r="C15" s="35"/>
      <c r="D15" s="35"/>
      <c r="E15" s="272" t="s">
        <v>23</v>
      </c>
      <c r="F15" s="273"/>
      <c r="G15" s="273"/>
      <c r="H15" s="273"/>
      <c r="I15" s="273"/>
      <c r="J15" s="273"/>
      <c r="K15" s="273"/>
      <c r="L15" s="273"/>
      <c r="M15" s="29" t="s">
        <v>29</v>
      </c>
      <c r="N15" s="35"/>
      <c r="O15" s="272" t="s">
        <v>20</v>
      </c>
      <c r="P15" s="222"/>
      <c r="Q15" s="35"/>
      <c r="R15" s="36"/>
    </row>
    <row r="16" spans="1:66" s="1" customFormat="1" ht="6.95" customHeight="1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222" t="s">
        <v>20</v>
      </c>
      <c r="P17" s="222"/>
      <c r="Q17" s="35"/>
      <c r="R17" s="36"/>
    </row>
    <row r="18" spans="2:18" s="1" customFormat="1" ht="18" customHeight="1">
      <c r="B18" s="34"/>
      <c r="C18" s="35"/>
      <c r="D18" s="35"/>
      <c r="E18" s="27" t="s">
        <v>33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222" t="s">
        <v>20</v>
      </c>
      <c r="P18" s="222"/>
      <c r="Q18" s="35"/>
      <c r="R18" s="36"/>
    </row>
    <row r="19" spans="2:18" s="1" customFormat="1" ht="6.95" customHeight="1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>
      <c r="B20" s="34"/>
      <c r="C20" s="35"/>
      <c r="D20" s="29" t="s">
        <v>36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222" t="s">
        <v>20</v>
      </c>
      <c r="P20" s="222"/>
      <c r="Q20" s="35"/>
      <c r="R20" s="36"/>
    </row>
    <row r="21" spans="2:18" s="1" customFormat="1" ht="18" customHeight="1">
      <c r="B21" s="34"/>
      <c r="C21" s="35"/>
      <c r="D21" s="35"/>
      <c r="E21" s="27" t="s">
        <v>23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222" t="s">
        <v>20</v>
      </c>
      <c r="P21" s="222"/>
      <c r="Q21" s="35"/>
      <c r="R21" s="36"/>
    </row>
    <row r="22" spans="2:18" s="1" customFormat="1" ht="6.95" customHeight="1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>
      <c r="B23" s="34"/>
      <c r="C23" s="35"/>
      <c r="D23" s="29" t="s">
        <v>37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22.5" customHeight="1">
      <c r="B24" s="34"/>
      <c r="C24" s="35"/>
      <c r="D24" s="35"/>
      <c r="E24" s="227" t="s">
        <v>20</v>
      </c>
      <c r="F24" s="227"/>
      <c r="G24" s="227"/>
      <c r="H24" s="227"/>
      <c r="I24" s="227"/>
      <c r="J24" s="227"/>
      <c r="K24" s="227"/>
      <c r="L24" s="227"/>
      <c r="M24" s="35"/>
      <c r="N24" s="35"/>
      <c r="O24" s="35"/>
      <c r="P24" s="35"/>
      <c r="Q24" s="35"/>
      <c r="R24" s="36"/>
    </row>
    <row r="25" spans="2:18" s="1" customFormat="1" ht="6.95" customHeight="1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>
      <c r="B27" s="34"/>
      <c r="C27" s="35"/>
      <c r="D27" s="119" t="s">
        <v>115</v>
      </c>
      <c r="E27" s="35"/>
      <c r="F27" s="35"/>
      <c r="G27" s="35"/>
      <c r="H27" s="35"/>
      <c r="I27" s="35"/>
      <c r="J27" s="35"/>
      <c r="K27" s="35"/>
      <c r="L27" s="35"/>
      <c r="M27" s="228">
        <f>N88</f>
        <v>0</v>
      </c>
      <c r="N27" s="228"/>
      <c r="O27" s="228"/>
      <c r="P27" s="228"/>
      <c r="Q27" s="35"/>
      <c r="R27" s="36"/>
    </row>
    <row r="28" spans="2:18" s="1" customFormat="1" ht="14.45" customHeight="1">
      <c r="B28" s="34"/>
      <c r="C28" s="35"/>
      <c r="D28" s="33" t="s">
        <v>101</v>
      </c>
      <c r="E28" s="35"/>
      <c r="F28" s="35"/>
      <c r="G28" s="35"/>
      <c r="H28" s="35"/>
      <c r="I28" s="35"/>
      <c r="J28" s="35"/>
      <c r="K28" s="35"/>
      <c r="L28" s="35"/>
      <c r="M28" s="228">
        <f>N95</f>
        <v>0</v>
      </c>
      <c r="N28" s="228"/>
      <c r="O28" s="228"/>
      <c r="P28" s="228"/>
      <c r="Q28" s="35"/>
      <c r="R28" s="36"/>
    </row>
    <row r="29" spans="2:18" s="1" customFormat="1" ht="6.95" customHeight="1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>
      <c r="B30" s="34"/>
      <c r="C30" s="35"/>
      <c r="D30" s="120" t="s">
        <v>40</v>
      </c>
      <c r="E30" s="35"/>
      <c r="F30" s="35"/>
      <c r="G30" s="35"/>
      <c r="H30" s="35"/>
      <c r="I30" s="35"/>
      <c r="J30" s="35"/>
      <c r="K30" s="35"/>
      <c r="L30" s="35"/>
      <c r="M30" s="270">
        <f>ROUND(M27+M28,2)</f>
        <v>0</v>
      </c>
      <c r="N30" s="253"/>
      <c r="O30" s="253"/>
      <c r="P30" s="253"/>
      <c r="Q30" s="35"/>
      <c r="R30" s="36"/>
    </row>
    <row r="31" spans="2:18" s="1" customFormat="1" ht="6.95" customHeight="1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>
      <c r="B32" s="34"/>
      <c r="C32" s="35"/>
      <c r="D32" s="41" t="s">
        <v>41</v>
      </c>
      <c r="E32" s="41" t="s">
        <v>42</v>
      </c>
      <c r="F32" s="42">
        <v>0.2</v>
      </c>
      <c r="G32" s="121" t="s">
        <v>43</v>
      </c>
      <c r="H32" s="267">
        <f>ROUND((((SUM(BE95:BE102)+SUM(BE120:BE161))+SUM(BE163:BE167))),2)</f>
        <v>0</v>
      </c>
      <c r="I32" s="253"/>
      <c r="J32" s="253"/>
      <c r="K32" s="35"/>
      <c r="L32" s="35"/>
      <c r="M32" s="267">
        <f>ROUND(((ROUND((SUM(BE95:BE102)+SUM(BE120:BE161)), 2)*F32)+SUM(BE163:BE167)*F32),2)</f>
        <v>0</v>
      </c>
      <c r="N32" s="253"/>
      <c r="O32" s="253"/>
      <c r="P32" s="253"/>
      <c r="Q32" s="35"/>
      <c r="R32" s="36"/>
    </row>
    <row r="33" spans="2:18" s="1" customFormat="1" ht="14.45" customHeight="1">
      <c r="B33" s="34"/>
      <c r="C33" s="35"/>
      <c r="D33" s="35"/>
      <c r="E33" s="41" t="s">
        <v>44</v>
      </c>
      <c r="F33" s="42">
        <v>0.2</v>
      </c>
      <c r="G33" s="121" t="s">
        <v>43</v>
      </c>
      <c r="H33" s="267">
        <f>ROUND((((SUM(BF95:BF102)+SUM(BF120:BF161))+SUM(BF163:BF167))),2)</f>
        <v>0</v>
      </c>
      <c r="I33" s="253"/>
      <c r="J33" s="253"/>
      <c r="K33" s="35"/>
      <c r="L33" s="35"/>
      <c r="M33" s="267">
        <f>ROUND(((ROUND((SUM(BF95:BF102)+SUM(BF120:BF161)), 2)*F33)+SUM(BF163:BF167)*F33),2)</f>
        <v>0</v>
      </c>
      <c r="N33" s="253"/>
      <c r="O33" s="253"/>
      <c r="P33" s="253"/>
      <c r="Q33" s="35"/>
      <c r="R33" s="36"/>
    </row>
    <row r="34" spans="2:18" s="1" customFormat="1" ht="14.45" hidden="1" customHeight="1">
      <c r="B34" s="34"/>
      <c r="C34" s="35"/>
      <c r="D34" s="35"/>
      <c r="E34" s="41" t="s">
        <v>45</v>
      </c>
      <c r="F34" s="42">
        <v>0.2</v>
      </c>
      <c r="G34" s="121" t="s">
        <v>43</v>
      </c>
      <c r="H34" s="267">
        <f>ROUND((((SUM(BG95:BG102)+SUM(BG120:BG161))+SUM(BG163:BG167))),2)</f>
        <v>0</v>
      </c>
      <c r="I34" s="253"/>
      <c r="J34" s="253"/>
      <c r="K34" s="35"/>
      <c r="L34" s="35"/>
      <c r="M34" s="267">
        <v>0</v>
      </c>
      <c r="N34" s="253"/>
      <c r="O34" s="253"/>
      <c r="P34" s="253"/>
      <c r="Q34" s="35"/>
      <c r="R34" s="36"/>
    </row>
    <row r="35" spans="2:18" s="1" customFormat="1" ht="14.45" hidden="1" customHeight="1">
      <c r="B35" s="34"/>
      <c r="C35" s="35"/>
      <c r="D35" s="35"/>
      <c r="E35" s="41" t="s">
        <v>46</v>
      </c>
      <c r="F35" s="42">
        <v>0.2</v>
      </c>
      <c r="G35" s="121" t="s">
        <v>43</v>
      </c>
      <c r="H35" s="267">
        <f>ROUND((((SUM(BH95:BH102)+SUM(BH120:BH161))+SUM(BH163:BH167))),2)</f>
        <v>0</v>
      </c>
      <c r="I35" s="253"/>
      <c r="J35" s="253"/>
      <c r="K35" s="35"/>
      <c r="L35" s="35"/>
      <c r="M35" s="267">
        <v>0</v>
      </c>
      <c r="N35" s="253"/>
      <c r="O35" s="253"/>
      <c r="P35" s="253"/>
      <c r="Q35" s="35"/>
      <c r="R35" s="36"/>
    </row>
    <row r="36" spans="2:18" s="1" customFormat="1" ht="14.45" hidden="1" customHeight="1">
      <c r="B36" s="34"/>
      <c r="C36" s="35"/>
      <c r="D36" s="35"/>
      <c r="E36" s="41" t="s">
        <v>47</v>
      </c>
      <c r="F36" s="42">
        <v>0</v>
      </c>
      <c r="G36" s="121" t="s">
        <v>43</v>
      </c>
      <c r="H36" s="267">
        <f>ROUND((((SUM(BI95:BI102)+SUM(BI120:BI161))+SUM(BI163:BI167))),2)</f>
        <v>0</v>
      </c>
      <c r="I36" s="253"/>
      <c r="J36" s="253"/>
      <c r="K36" s="35"/>
      <c r="L36" s="35"/>
      <c r="M36" s="267">
        <v>0</v>
      </c>
      <c r="N36" s="253"/>
      <c r="O36" s="253"/>
      <c r="P36" s="253"/>
      <c r="Q36" s="35"/>
      <c r="R36" s="36"/>
    </row>
    <row r="37" spans="2:18" s="1" customFormat="1" ht="6.95" customHeight="1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>
      <c r="B38" s="34"/>
      <c r="C38" s="117"/>
      <c r="D38" s="122" t="s">
        <v>48</v>
      </c>
      <c r="E38" s="78"/>
      <c r="F38" s="78"/>
      <c r="G38" s="123" t="s">
        <v>49</v>
      </c>
      <c r="H38" s="124" t="s">
        <v>50</v>
      </c>
      <c r="I38" s="78"/>
      <c r="J38" s="78"/>
      <c r="K38" s="78"/>
      <c r="L38" s="268">
        <f>SUM(M30:M36)</f>
        <v>0</v>
      </c>
      <c r="M38" s="268"/>
      <c r="N38" s="268"/>
      <c r="O38" s="268"/>
      <c r="P38" s="269"/>
      <c r="Q38" s="117"/>
      <c r="R38" s="36"/>
    </row>
    <row r="39" spans="2:18" s="1" customFormat="1" ht="14.45" customHeight="1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>
      <c r="B41" s="21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2"/>
    </row>
    <row r="42" spans="2:18">
      <c r="B42" s="2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2"/>
    </row>
    <row r="43" spans="2:18">
      <c r="B43" s="2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2"/>
    </row>
    <row r="44" spans="2:18">
      <c r="B44" s="2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2"/>
    </row>
    <row r="45" spans="2:18">
      <c r="B45" s="21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2"/>
    </row>
    <row r="46" spans="2:18">
      <c r="B46" s="21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2"/>
    </row>
    <row r="47" spans="2:18">
      <c r="B47" s="21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2"/>
    </row>
    <row r="48" spans="2:18">
      <c r="B48" s="21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2"/>
    </row>
    <row r="49" spans="2:18">
      <c r="B49" s="21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2"/>
    </row>
    <row r="50" spans="2:18" s="1" customFormat="1" ht="15">
      <c r="B50" s="34"/>
      <c r="C50" s="35"/>
      <c r="D50" s="49" t="s">
        <v>51</v>
      </c>
      <c r="E50" s="50"/>
      <c r="F50" s="50"/>
      <c r="G50" s="50"/>
      <c r="H50" s="51"/>
      <c r="I50" s="35"/>
      <c r="J50" s="49" t="s">
        <v>52</v>
      </c>
      <c r="K50" s="50"/>
      <c r="L50" s="50"/>
      <c r="M50" s="50"/>
      <c r="N50" s="50"/>
      <c r="O50" s="50"/>
      <c r="P50" s="51"/>
      <c r="Q50" s="35"/>
      <c r="R50" s="36"/>
    </row>
    <row r="51" spans="2:18">
      <c r="B51" s="21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2"/>
    </row>
    <row r="52" spans="2:18">
      <c r="B52" s="21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2"/>
    </row>
    <row r="53" spans="2:18">
      <c r="B53" s="21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2"/>
    </row>
    <row r="54" spans="2:18">
      <c r="B54" s="21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2"/>
    </row>
    <row r="55" spans="2:18">
      <c r="B55" s="21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2"/>
    </row>
    <row r="56" spans="2:18">
      <c r="B56" s="21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2"/>
    </row>
    <row r="57" spans="2:18">
      <c r="B57" s="21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2"/>
    </row>
    <row r="58" spans="2:18">
      <c r="B58" s="21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2"/>
    </row>
    <row r="59" spans="2:18" s="1" customFormat="1" ht="15">
      <c r="B59" s="34"/>
      <c r="C59" s="35"/>
      <c r="D59" s="54" t="s">
        <v>53</v>
      </c>
      <c r="E59" s="55"/>
      <c r="F59" s="55"/>
      <c r="G59" s="56" t="s">
        <v>54</v>
      </c>
      <c r="H59" s="57"/>
      <c r="I59" s="35"/>
      <c r="J59" s="54" t="s">
        <v>53</v>
      </c>
      <c r="K59" s="55"/>
      <c r="L59" s="55"/>
      <c r="M59" s="55"/>
      <c r="N59" s="56" t="s">
        <v>54</v>
      </c>
      <c r="O59" s="55"/>
      <c r="P59" s="57"/>
      <c r="Q59" s="35"/>
      <c r="R59" s="36"/>
    </row>
    <row r="60" spans="2:18">
      <c r="B60" s="21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2"/>
    </row>
    <row r="61" spans="2:18" s="1" customFormat="1" ht="15">
      <c r="B61" s="34"/>
      <c r="C61" s="35"/>
      <c r="D61" s="49" t="s">
        <v>55</v>
      </c>
      <c r="E61" s="50"/>
      <c r="F61" s="50"/>
      <c r="G61" s="50"/>
      <c r="H61" s="51"/>
      <c r="I61" s="35"/>
      <c r="J61" s="49" t="s">
        <v>56</v>
      </c>
      <c r="K61" s="50"/>
      <c r="L61" s="50"/>
      <c r="M61" s="50"/>
      <c r="N61" s="50"/>
      <c r="O61" s="50"/>
      <c r="P61" s="51"/>
      <c r="Q61" s="35"/>
      <c r="R61" s="36"/>
    </row>
    <row r="62" spans="2:18">
      <c r="B62" s="21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2"/>
    </row>
    <row r="63" spans="2:18">
      <c r="B63" s="21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2"/>
    </row>
    <row r="64" spans="2:18">
      <c r="B64" s="21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2"/>
    </row>
    <row r="65" spans="2:21">
      <c r="B65" s="21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2"/>
    </row>
    <row r="66" spans="2:21">
      <c r="B66" s="21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2"/>
    </row>
    <row r="67" spans="2:21">
      <c r="B67" s="21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2"/>
    </row>
    <row r="68" spans="2:21">
      <c r="B68" s="21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2"/>
    </row>
    <row r="69" spans="2:21">
      <c r="B69" s="21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2"/>
    </row>
    <row r="70" spans="2:21" s="1" customFormat="1" ht="15">
      <c r="B70" s="34"/>
      <c r="C70" s="35"/>
      <c r="D70" s="54" t="s">
        <v>53</v>
      </c>
      <c r="E70" s="55"/>
      <c r="F70" s="55"/>
      <c r="G70" s="56" t="s">
        <v>54</v>
      </c>
      <c r="H70" s="57"/>
      <c r="I70" s="35"/>
      <c r="J70" s="54" t="s">
        <v>53</v>
      </c>
      <c r="K70" s="55"/>
      <c r="L70" s="55"/>
      <c r="M70" s="55"/>
      <c r="N70" s="56" t="s">
        <v>54</v>
      </c>
      <c r="O70" s="55"/>
      <c r="P70" s="57"/>
      <c r="Q70" s="35"/>
      <c r="R70" s="36"/>
    </row>
    <row r="71" spans="2:21" s="1" customFormat="1" ht="14.45" customHeight="1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21" s="1" customFormat="1" ht="6.95" customHeight="1">
      <c r="B75" s="125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7"/>
    </row>
    <row r="76" spans="2:21" s="1" customFormat="1" ht="36.950000000000003" customHeight="1">
      <c r="B76" s="34"/>
      <c r="C76" s="200" t="s">
        <v>116</v>
      </c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36"/>
      <c r="T76" s="128"/>
      <c r="U76" s="128"/>
    </row>
    <row r="77" spans="2:21" s="1" customFormat="1" ht="6.95" customHeight="1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  <c r="T77" s="128"/>
      <c r="U77" s="128"/>
    </row>
    <row r="78" spans="2:21" s="1" customFormat="1" ht="30" customHeight="1">
      <c r="B78" s="34"/>
      <c r="C78" s="29" t="s">
        <v>17</v>
      </c>
      <c r="D78" s="35"/>
      <c r="E78" s="35"/>
      <c r="F78" s="254" t="str">
        <f>F6</f>
        <v>Stavebné úpravy priestorov bloku B objektu UKF v NItre na Triede A. Hlinku 1, Nitra</v>
      </c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35"/>
      <c r="R78" s="36"/>
      <c r="T78" s="128"/>
      <c r="U78" s="128"/>
    </row>
    <row r="79" spans="2:21" s="1" customFormat="1" ht="36.950000000000003" customHeight="1">
      <c r="B79" s="34"/>
      <c r="C79" s="68" t="s">
        <v>113</v>
      </c>
      <c r="D79" s="35"/>
      <c r="E79" s="35"/>
      <c r="F79" s="202" t="str">
        <f>F7</f>
        <v>5 - Systém kontroly vstupu</v>
      </c>
      <c r="G79" s="253"/>
      <c r="H79" s="253"/>
      <c r="I79" s="253"/>
      <c r="J79" s="253"/>
      <c r="K79" s="253"/>
      <c r="L79" s="253"/>
      <c r="M79" s="253"/>
      <c r="N79" s="253"/>
      <c r="O79" s="253"/>
      <c r="P79" s="253"/>
      <c r="Q79" s="35"/>
      <c r="R79" s="36"/>
      <c r="T79" s="128"/>
      <c r="U79" s="128"/>
    </row>
    <row r="80" spans="2:21" s="1" customFormat="1" ht="6.95" customHeight="1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  <c r="T80" s="128"/>
      <c r="U80" s="128"/>
    </row>
    <row r="81" spans="2:65" s="1" customFormat="1" ht="18" customHeight="1">
      <c r="B81" s="34"/>
      <c r="C81" s="29" t="s">
        <v>22</v>
      </c>
      <c r="D81" s="35"/>
      <c r="E81" s="35"/>
      <c r="F81" s="27" t="str">
        <f>F9</f>
        <v xml:space="preserve"> </v>
      </c>
      <c r="G81" s="35"/>
      <c r="H81" s="35"/>
      <c r="I81" s="35"/>
      <c r="J81" s="35"/>
      <c r="K81" s="29" t="s">
        <v>24</v>
      </c>
      <c r="L81" s="35"/>
      <c r="M81" s="256" t="str">
        <f>IF(O9="","",O9)</f>
        <v>12. 2. 2018</v>
      </c>
      <c r="N81" s="256"/>
      <c r="O81" s="256"/>
      <c r="P81" s="256"/>
      <c r="Q81" s="35"/>
      <c r="R81" s="36"/>
      <c r="T81" s="128"/>
      <c r="U81" s="128"/>
    </row>
    <row r="82" spans="2:65" s="1" customFormat="1" ht="6.95" customHeight="1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  <c r="T82" s="128"/>
      <c r="U82" s="128"/>
    </row>
    <row r="83" spans="2:65" s="1" customFormat="1" ht="15">
      <c r="B83" s="34"/>
      <c r="C83" s="29" t="s">
        <v>26</v>
      </c>
      <c r="D83" s="35"/>
      <c r="E83" s="35"/>
      <c r="F83" s="27" t="str">
        <f>E12</f>
        <v>UKF v NItre, Trieda A. Hlinku 1, Nitra</v>
      </c>
      <c r="G83" s="35"/>
      <c r="H83" s="35"/>
      <c r="I83" s="35"/>
      <c r="J83" s="35"/>
      <c r="K83" s="29" t="s">
        <v>32</v>
      </c>
      <c r="L83" s="35"/>
      <c r="M83" s="222" t="str">
        <f>E18</f>
        <v xml:space="preserve">K2 ateliér s.r.o., Nitra </v>
      </c>
      <c r="N83" s="222"/>
      <c r="O83" s="222"/>
      <c r="P83" s="222"/>
      <c r="Q83" s="222"/>
      <c r="R83" s="36"/>
      <c r="T83" s="128"/>
      <c r="U83" s="128"/>
    </row>
    <row r="84" spans="2:65" s="1" customFormat="1" ht="14.45" customHeight="1">
      <c r="B84" s="34"/>
      <c r="C84" s="29" t="s">
        <v>30</v>
      </c>
      <c r="D84" s="35"/>
      <c r="E84" s="35"/>
      <c r="F84" s="27" t="str">
        <f>IF(E15="","",E15)</f>
        <v xml:space="preserve"> </v>
      </c>
      <c r="G84" s="35"/>
      <c r="H84" s="35"/>
      <c r="I84" s="35"/>
      <c r="J84" s="35"/>
      <c r="K84" s="29" t="s">
        <v>36</v>
      </c>
      <c r="L84" s="35"/>
      <c r="M84" s="222" t="str">
        <f>E21</f>
        <v xml:space="preserve"> </v>
      </c>
      <c r="N84" s="222"/>
      <c r="O84" s="222"/>
      <c r="P84" s="222"/>
      <c r="Q84" s="222"/>
      <c r="R84" s="36"/>
      <c r="T84" s="128"/>
      <c r="U84" s="128"/>
    </row>
    <row r="85" spans="2:65" s="1" customFormat="1" ht="10.35" customHeight="1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  <c r="T85" s="128"/>
      <c r="U85" s="128"/>
    </row>
    <row r="86" spans="2:65" s="1" customFormat="1" ht="29.25" customHeight="1">
      <c r="B86" s="34"/>
      <c r="C86" s="265" t="s">
        <v>117</v>
      </c>
      <c r="D86" s="266"/>
      <c r="E86" s="266"/>
      <c r="F86" s="266"/>
      <c r="G86" s="266"/>
      <c r="H86" s="117"/>
      <c r="I86" s="117"/>
      <c r="J86" s="117"/>
      <c r="K86" s="117"/>
      <c r="L86" s="117"/>
      <c r="M86" s="117"/>
      <c r="N86" s="265" t="s">
        <v>118</v>
      </c>
      <c r="O86" s="266"/>
      <c r="P86" s="266"/>
      <c r="Q86" s="266"/>
      <c r="R86" s="36"/>
      <c r="T86" s="128"/>
      <c r="U86" s="128"/>
    </row>
    <row r="87" spans="2:65" s="1" customFormat="1" ht="10.35" customHeight="1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  <c r="T87" s="128"/>
      <c r="U87" s="128"/>
    </row>
    <row r="88" spans="2:65" s="1" customFormat="1" ht="29.25" customHeight="1">
      <c r="B88" s="34"/>
      <c r="C88" s="129" t="s">
        <v>119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184">
        <f>N120</f>
        <v>0</v>
      </c>
      <c r="O88" s="262"/>
      <c r="P88" s="262"/>
      <c r="Q88" s="262"/>
      <c r="R88" s="36"/>
      <c r="T88" s="128"/>
      <c r="U88" s="128"/>
      <c r="AU88" s="17" t="s">
        <v>120</v>
      </c>
    </row>
    <row r="89" spans="2:65" s="6" customFormat="1" ht="24.95" customHeight="1">
      <c r="B89" s="130"/>
      <c r="C89" s="131"/>
      <c r="D89" s="132" t="s">
        <v>1200</v>
      </c>
      <c r="E89" s="131"/>
      <c r="F89" s="131"/>
      <c r="G89" s="131"/>
      <c r="H89" s="131"/>
      <c r="I89" s="131"/>
      <c r="J89" s="131"/>
      <c r="K89" s="131"/>
      <c r="L89" s="131"/>
      <c r="M89" s="131"/>
      <c r="N89" s="264">
        <f>N121</f>
        <v>0</v>
      </c>
      <c r="O89" s="261"/>
      <c r="P89" s="261"/>
      <c r="Q89" s="261"/>
      <c r="R89" s="133"/>
      <c r="T89" s="134"/>
      <c r="U89" s="134"/>
    </row>
    <row r="90" spans="2:65" s="7" customFormat="1" ht="19.899999999999999" customHeight="1">
      <c r="B90" s="135"/>
      <c r="C90" s="136"/>
      <c r="D90" s="105" t="s">
        <v>1201</v>
      </c>
      <c r="E90" s="136"/>
      <c r="F90" s="136"/>
      <c r="G90" s="136"/>
      <c r="H90" s="136"/>
      <c r="I90" s="136"/>
      <c r="J90" s="136"/>
      <c r="K90" s="136"/>
      <c r="L90" s="136"/>
      <c r="M90" s="136"/>
      <c r="N90" s="191">
        <f>N122</f>
        <v>0</v>
      </c>
      <c r="O90" s="260"/>
      <c r="P90" s="260"/>
      <c r="Q90" s="260"/>
      <c r="R90" s="137"/>
      <c r="T90" s="138"/>
      <c r="U90" s="138"/>
    </row>
    <row r="91" spans="2:65" s="7" customFormat="1" ht="19.899999999999999" customHeight="1">
      <c r="B91" s="135"/>
      <c r="C91" s="136"/>
      <c r="D91" s="105" t="s">
        <v>1202</v>
      </c>
      <c r="E91" s="136"/>
      <c r="F91" s="136"/>
      <c r="G91" s="136"/>
      <c r="H91" s="136"/>
      <c r="I91" s="136"/>
      <c r="J91" s="136"/>
      <c r="K91" s="136"/>
      <c r="L91" s="136"/>
      <c r="M91" s="136"/>
      <c r="N91" s="191">
        <f>N130</f>
        <v>0</v>
      </c>
      <c r="O91" s="260"/>
      <c r="P91" s="260"/>
      <c r="Q91" s="260"/>
      <c r="R91" s="137"/>
      <c r="T91" s="138"/>
      <c r="U91" s="138"/>
    </row>
    <row r="92" spans="2:65" s="7" customFormat="1" ht="19.899999999999999" customHeight="1">
      <c r="B92" s="135"/>
      <c r="C92" s="136"/>
      <c r="D92" s="105" t="s">
        <v>1203</v>
      </c>
      <c r="E92" s="136"/>
      <c r="F92" s="136"/>
      <c r="G92" s="136"/>
      <c r="H92" s="136"/>
      <c r="I92" s="136"/>
      <c r="J92" s="136"/>
      <c r="K92" s="136"/>
      <c r="L92" s="136"/>
      <c r="M92" s="136"/>
      <c r="N92" s="191">
        <f>N138</f>
        <v>0</v>
      </c>
      <c r="O92" s="260"/>
      <c r="P92" s="260"/>
      <c r="Q92" s="260"/>
      <c r="R92" s="137"/>
      <c r="T92" s="138"/>
      <c r="U92" s="138"/>
    </row>
    <row r="93" spans="2:65" s="6" customFormat="1" ht="21.75" customHeight="1">
      <c r="B93" s="130"/>
      <c r="C93" s="131"/>
      <c r="D93" s="132" t="s">
        <v>136</v>
      </c>
      <c r="E93" s="131"/>
      <c r="F93" s="131"/>
      <c r="G93" s="131"/>
      <c r="H93" s="131"/>
      <c r="I93" s="131"/>
      <c r="J93" s="131"/>
      <c r="K93" s="131"/>
      <c r="L93" s="131"/>
      <c r="M93" s="131"/>
      <c r="N93" s="238">
        <f>N162</f>
        <v>0</v>
      </c>
      <c r="O93" s="261"/>
      <c r="P93" s="261"/>
      <c r="Q93" s="261"/>
      <c r="R93" s="133"/>
      <c r="T93" s="134"/>
      <c r="U93" s="134"/>
    </row>
    <row r="94" spans="2:65" s="1" customFormat="1" ht="21.75" customHeight="1">
      <c r="B94" s="34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6"/>
      <c r="T94" s="128"/>
      <c r="U94" s="128"/>
    </row>
    <row r="95" spans="2:65" s="1" customFormat="1" ht="29.25" customHeight="1">
      <c r="B95" s="34"/>
      <c r="C95" s="129" t="s">
        <v>137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262">
        <f>ROUND(N96+N97+N98+N99+N100+N101,2)</f>
        <v>0</v>
      </c>
      <c r="O95" s="263"/>
      <c r="P95" s="263"/>
      <c r="Q95" s="263"/>
      <c r="R95" s="36"/>
      <c r="T95" s="139"/>
      <c r="U95" s="140" t="s">
        <v>41</v>
      </c>
    </row>
    <row r="96" spans="2:65" s="1" customFormat="1" ht="18" customHeight="1">
      <c r="B96" s="34"/>
      <c r="C96" s="35"/>
      <c r="D96" s="188" t="s">
        <v>138</v>
      </c>
      <c r="E96" s="189"/>
      <c r="F96" s="189"/>
      <c r="G96" s="189"/>
      <c r="H96" s="189"/>
      <c r="I96" s="35"/>
      <c r="J96" s="35"/>
      <c r="K96" s="35"/>
      <c r="L96" s="35"/>
      <c r="M96" s="35"/>
      <c r="N96" s="190">
        <f>ROUND(N88*T96,2)</f>
        <v>0</v>
      </c>
      <c r="O96" s="191"/>
      <c r="P96" s="191"/>
      <c r="Q96" s="191"/>
      <c r="R96" s="36"/>
      <c r="S96" s="141"/>
      <c r="T96" s="142"/>
      <c r="U96" s="143" t="s">
        <v>44</v>
      </c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4"/>
      <c r="AP96" s="144"/>
      <c r="AQ96" s="144"/>
      <c r="AR96" s="144"/>
      <c r="AS96" s="144"/>
      <c r="AT96" s="144"/>
      <c r="AU96" s="144"/>
      <c r="AV96" s="144"/>
      <c r="AW96" s="144"/>
      <c r="AX96" s="144"/>
      <c r="AY96" s="145" t="s">
        <v>139</v>
      </c>
      <c r="AZ96" s="144"/>
      <c r="BA96" s="144"/>
      <c r="BB96" s="144"/>
      <c r="BC96" s="144"/>
      <c r="BD96" s="144"/>
      <c r="BE96" s="146">
        <f t="shared" ref="BE96:BE101" si="0">IF(U96="základná",N96,0)</f>
        <v>0</v>
      </c>
      <c r="BF96" s="146">
        <f t="shared" ref="BF96:BF101" si="1">IF(U96="znížená",N96,0)</f>
        <v>0</v>
      </c>
      <c r="BG96" s="146">
        <f t="shared" ref="BG96:BG101" si="2">IF(U96="zákl. prenesená",N96,0)</f>
        <v>0</v>
      </c>
      <c r="BH96" s="146">
        <f t="shared" ref="BH96:BH101" si="3">IF(U96="zníž. prenesená",N96,0)</f>
        <v>0</v>
      </c>
      <c r="BI96" s="146">
        <f t="shared" ref="BI96:BI101" si="4">IF(U96="nulová",N96,0)</f>
        <v>0</v>
      </c>
      <c r="BJ96" s="145" t="s">
        <v>86</v>
      </c>
      <c r="BK96" s="144"/>
      <c r="BL96" s="144"/>
      <c r="BM96" s="144"/>
    </row>
    <row r="97" spans="2:65" s="1" customFormat="1" ht="18" customHeight="1">
      <c r="B97" s="34"/>
      <c r="C97" s="35"/>
      <c r="D97" s="188" t="s">
        <v>140</v>
      </c>
      <c r="E97" s="189"/>
      <c r="F97" s="189"/>
      <c r="G97" s="189"/>
      <c r="H97" s="189"/>
      <c r="I97" s="35"/>
      <c r="J97" s="35"/>
      <c r="K97" s="35"/>
      <c r="L97" s="35"/>
      <c r="M97" s="35"/>
      <c r="N97" s="190">
        <f>ROUND(N88*T97,2)</f>
        <v>0</v>
      </c>
      <c r="O97" s="191"/>
      <c r="P97" s="191"/>
      <c r="Q97" s="191"/>
      <c r="R97" s="36"/>
      <c r="S97" s="141"/>
      <c r="T97" s="142"/>
      <c r="U97" s="143" t="s">
        <v>44</v>
      </c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  <c r="AY97" s="145" t="s">
        <v>139</v>
      </c>
      <c r="AZ97" s="144"/>
      <c r="BA97" s="144"/>
      <c r="BB97" s="144"/>
      <c r="BC97" s="144"/>
      <c r="BD97" s="144"/>
      <c r="BE97" s="146">
        <f t="shared" si="0"/>
        <v>0</v>
      </c>
      <c r="BF97" s="146">
        <f t="shared" si="1"/>
        <v>0</v>
      </c>
      <c r="BG97" s="146">
        <f t="shared" si="2"/>
        <v>0</v>
      </c>
      <c r="BH97" s="146">
        <f t="shared" si="3"/>
        <v>0</v>
      </c>
      <c r="BI97" s="146">
        <f t="shared" si="4"/>
        <v>0</v>
      </c>
      <c r="BJ97" s="145" t="s">
        <v>86</v>
      </c>
      <c r="BK97" s="144"/>
      <c r="BL97" s="144"/>
      <c r="BM97" s="144"/>
    </row>
    <row r="98" spans="2:65" s="1" customFormat="1" ht="18" customHeight="1">
      <c r="B98" s="34"/>
      <c r="C98" s="35"/>
      <c r="D98" s="188" t="s">
        <v>141</v>
      </c>
      <c r="E98" s="189"/>
      <c r="F98" s="189"/>
      <c r="G98" s="189"/>
      <c r="H98" s="189"/>
      <c r="I98" s="35"/>
      <c r="J98" s="35"/>
      <c r="K98" s="35"/>
      <c r="L98" s="35"/>
      <c r="M98" s="35"/>
      <c r="N98" s="190">
        <f>ROUND(N88*T98,2)</f>
        <v>0</v>
      </c>
      <c r="O98" s="191"/>
      <c r="P98" s="191"/>
      <c r="Q98" s="191"/>
      <c r="R98" s="36"/>
      <c r="S98" s="141"/>
      <c r="T98" s="142"/>
      <c r="U98" s="143" t="s">
        <v>44</v>
      </c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5" t="s">
        <v>139</v>
      </c>
      <c r="AZ98" s="144"/>
      <c r="BA98" s="144"/>
      <c r="BB98" s="144"/>
      <c r="BC98" s="144"/>
      <c r="BD98" s="144"/>
      <c r="BE98" s="146">
        <f t="shared" si="0"/>
        <v>0</v>
      </c>
      <c r="BF98" s="146">
        <f t="shared" si="1"/>
        <v>0</v>
      </c>
      <c r="BG98" s="146">
        <f t="shared" si="2"/>
        <v>0</v>
      </c>
      <c r="BH98" s="146">
        <f t="shared" si="3"/>
        <v>0</v>
      </c>
      <c r="BI98" s="146">
        <f t="shared" si="4"/>
        <v>0</v>
      </c>
      <c r="BJ98" s="145" t="s">
        <v>86</v>
      </c>
      <c r="BK98" s="144"/>
      <c r="BL98" s="144"/>
      <c r="BM98" s="144"/>
    </row>
    <row r="99" spans="2:65" s="1" customFormat="1" ht="18" customHeight="1">
      <c r="B99" s="34"/>
      <c r="C99" s="35"/>
      <c r="D99" s="188" t="s">
        <v>142</v>
      </c>
      <c r="E99" s="189"/>
      <c r="F99" s="189"/>
      <c r="G99" s="189"/>
      <c r="H99" s="189"/>
      <c r="I99" s="35"/>
      <c r="J99" s="35"/>
      <c r="K99" s="35"/>
      <c r="L99" s="35"/>
      <c r="M99" s="35"/>
      <c r="N99" s="190">
        <f>ROUND(N88*T99,2)</f>
        <v>0</v>
      </c>
      <c r="O99" s="191"/>
      <c r="P99" s="191"/>
      <c r="Q99" s="191"/>
      <c r="R99" s="36"/>
      <c r="S99" s="141"/>
      <c r="T99" s="142"/>
      <c r="U99" s="143" t="s">
        <v>44</v>
      </c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5" t="s">
        <v>139</v>
      </c>
      <c r="AZ99" s="144"/>
      <c r="BA99" s="144"/>
      <c r="BB99" s="144"/>
      <c r="BC99" s="144"/>
      <c r="BD99" s="144"/>
      <c r="BE99" s="146">
        <f t="shared" si="0"/>
        <v>0</v>
      </c>
      <c r="BF99" s="146">
        <f t="shared" si="1"/>
        <v>0</v>
      </c>
      <c r="BG99" s="146">
        <f t="shared" si="2"/>
        <v>0</v>
      </c>
      <c r="BH99" s="146">
        <f t="shared" si="3"/>
        <v>0</v>
      </c>
      <c r="BI99" s="146">
        <f t="shared" si="4"/>
        <v>0</v>
      </c>
      <c r="BJ99" s="145" t="s">
        <v>86</v>
      </c>
      <c r="BK99" s="144"/>
      <c r="BL99" s="144"/>
      <c r="BM99" s="144"/>
    </row>
    <row r="100" spans="2:65" s="1" customFormat="1" ht="18" customHeight="1">
      <c r="B100" s="34"/>
      <c r="C100" s="35"/>
      <c r="D100" s="188" t="s">
        <v>143</v>
      </c>
      <c r="E100" s="189"/>
      <c r="F100" s="189"/>
      <c r="G100" s="189"/>
      <c r="H100" s="189"/>
      <c r="I100" s="35"/>
      <c r="J100" s="35"/>
      <c r="K100" s="35"/>
      <c r="L100" s="35"/>
      <c r="M100" s="35"/>
      <c r="N100" s="190">
        <f>ROUND(N88*T100,2)</f>
        <v>0</v>
      </c>
      <c r="O100" s="191"/>
      <c r="P100" s="191"/>
      <c r="Q100" s="191"/>
      <c r="R100" s="36"/>
      <c r="S100" s="141"/>
      <c r="T100" s="142"/>
      <c r="U100" s="143" t="s">
        <v>44</v>
      </c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5" t="s">
        <v>139</v>
      </c>
      <c r="AZ100" s="144"/>
      <c r="BA100" s="144"/>
      <c r="BB100" s="144"/>
      <c r="BC100" s="144"/>
      <c r="BD100" s="144"/>
      <c r="BE100" s="146">
        <f t="shared" si="0"/>
        <v>0</v>
      </c>
      <c r="BF100" s="146">
        <f t="shared" si="1"/>
        <v>0</v>
      </c>
      <c r="BG100" s="146">
        <f t="shared" si="2"/>
        <v>0</v>
      </c>
      <c r="BH100" s="146">
        <f t="shared" si="3"/>
        <v>0</v>
      </c>
      <c r="BI100" s="146">
        <f t="shared" si="4"/>
        <v>0</v>
      </c>
      <c r="BJ100" s="145" t="s">
        <v>86</v>
      </c>
      <c r="BK100" s="144"/>
      <c r="BL100" s="144"/>
      <c r="BM100" s="144"/>
    </row>
    <row r="101" spans="2:65" s="1" customFormat="1" ht="18" customHeight="1">
      <c r="B101" s="34"/>
      <c r="C101" s="35"/>
      <c r="D101" s="105" t="s">
        <v>144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190">
        <f>ROUND(N88*T101,2)</f>
        <v>0</v>
      </c>
      <c r="O101" s="191"/>
      <c r="P101" s="191"/>
      <c r="Q101" s="191"/>
      <c r="R101" s="36"/>
      <c r="S101" s="141"/>
      <c r="T101" s="147"/>
      <c r="U101" s="148" t="s">
        <v>44</v>
      </c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5" t="s">
        <v>145</v>
      </c>
      <c r="AZ101" s="144"/>
      <c r="BA101" s="144"/>
      <c r="BB101" s="144"/>
      <c r="BC101" s="144"/>
      <c r="BD101" s="144"/>
      <c r="BE101" s="146">
        <f t="shared" si="0"/>
        <v>0</v>
      </c>
      <c r="BF101" s="146">
        <f t="shared" si="1"/>
        <v>0</v>
      </c>
      <c r="BG101" s="146">
        <f t="shared" si="2"/>
        <v>0</v>
      </c>
      <c r="BH101" s="146">
        <f t="shared" si="3"/>
        <v>0</v>
      </c>
      <c r="BI101" s="146">
        <f t="shared" si="4"/>
        <v>0</v>
      </c>
      <c r="BJ101" s="145" t="s">
        <v>86</v>
      </c>
      <c r="BK101" s="144"/>
      <c r="BL101" s="144"/>
      <c r="BM101" s="144"/>
    </row>
    <row r="102" spans="2:65" s="1" customFormat="1">
      <c r="B102" s="34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6"/>
      <c r="T102" s="128"/>
      <c r="U102" s="128"/>
    </row>
    <row r="103" spans="2:65" s="1" customFormat="1" ht="29.25" customHeight="1">
      <c r="B103" s="34"/>
      <c r="C103" s="116" t="s">
        <v>106</v>
      </c>
      <c r="D103" s="117"/>
      <c r="E103" s="117"/>
      <c r="F103" s="117"/>
      <c r="G103" s="117"/>
      <c r="H103" s="117"/>
      <c r="I103" s="117"/>
      <c r="J103" s="117"/>
      <c r="K103" s="117"/>
      <c r="L103" s="185">
        <f>ROUND(SUM(N88+N95),2)</f>
        <v>0</v>
      </c>
      <c r="M103" s="185"/>
      <c r="N103" s="185"/>
      <c r="O103" s="185"/>
      <c r="P103" s="185"/>
      <c r="Q103" s="185"/>
      <c r="R103" s="36"/>
      <c r="T103" s="128"/>
      <c r="U103" s="128"/>
    </row>
    <row r="104" spans="2:65" s="1" customFormat="1" ht="6.95" customHeight="1">
      <c r="B104" s="58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60"/>
      <c r="T104" s="128"/>
      <c r="U104" s="128"/>
    </row>
    <row r="108" spans="2:65" s="1" customFormat="1" ht="6.95" customHeight="1">
      <c r="B108" s="61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3"/>
    </row>
    <row r="109" spans="2:65" s="1" customFormat="1" ht="36.950000000000003" customHeight="1">
      <c r="B109" s="34"/>
      <c r="C109" s="200" t="s">
        <v>146</v>
      </c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3"/>
      <c r="O109" s="253"/>
      <c r="P109" s="253"/>
      <c r="Q109" s="253"/>
      <c r="R109" s="36"/>
    </row>
    <row r="110" spans="2:65" s="1" customFormat="1" ht="6.95" customHeight="1">
      <c r="B110" s="34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6"/>
    </row>
    <row r="111" spans="2:65" s="1" customFormat="1" ht="30" customHeight="1">
      <c r="B111" s="34"/>
      <c r="C111" s="29" t="s">
        <v>17</v>
      </c>
      <c r="D111" s="35"/>
      <c r="E111" s="35"/>
      <c r="F111" s="254" t="str">
        <f>F6</f>
        <v>Stavebné úpravy priestorov bloku B objektu UKF v NItre na Triede A. Hlinku 1, Nitra</v>
      </c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35"/>
      <c r="R111" s="36"/>
    </row>
    <row r="112" spans="2:65" s="1" customFormat="1" ht="36.950000000000003" customHeight="1">
      <c r="B112" s="34"/>
      <c r="C112" s="68" t="s">
        <v>113</v>
      </c>
      <c r="D112" s="35"/>
      <c r="E112" s="35"/>
      <c r="F112" s="202" t="str">
        <f>F7</f>
        <v>5 - Systém kontroly vstupu</v>
      </c>
      <c r="G112" s="253"/>
      <c r="H112" s="253"/>
      <c r="I112" s="253"/>
      <c r="J112" s="253"/>
      <c r="K112" s="253"/>
      <c r="L112" s="253"/>
      <c r="M112" s="253"/>
      <c r="N112" s="253"/>
      <c r="O112" s="253"/>
      <c r="P112" s="253"/>
      <c r="Q112" s="35"/>
      <c r="R112" s="36"/>
    </row>
    <row r="113" spans="2:65" s="1" customFormat="1" ht="6.95" customHeight="1"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6"/>
    </row>
    <row r="114" spans="2:65" s="1" customFormat="1" ht="18" customHeight="1">
      <c r="B114" s="34"/>
      <c r="C114" s="29" t="s">
        <v>22</v>
      </c>
      <c r="D114" s="35"/>
      <c r="E114" s="35"/>
      <c r="F114" s="27" t="str">
        <f>F9</f>
        <v xml:space="preserve"> </v>
      </c>
      <c r="G114" s="35"/>
      <c r="H114" s="35"/>
      <c r="I114" s="35"/>
      <c r="J114" s="35"/>
      <c r="K114" s="29" t="s">
        <v>24</v>
      </c>
      <c r="L114" s="35"/>
      <c r="M114" s="256" t="str">
        <f>IF(O9="","",O9)</f>
        <v>12. 2. 2018</v>
      </c>
      <c r="N114" s="256"/>
      <c r="O114" s="256"/>
      <c r="P114" s="256"/>
      <c r="Q114" s="35"/>
      <c r="R114" s="36"/>
    </row>
    <row r="115" spans="2:65" s="1" customFormat="1" ht="6.95" customHeight="1">
      <c r="B115" s="34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6"/>
    </row>
    <row r="116" spans="2:65" s="1" customFormat="1" ht="15">
      <c r="B116" s="34"/>
      <c r="C116" s="29" t="s">
        <v>26</v>
      </c>
      <c r="D116" s="35"/>
      <c r="E116" s="35"/>
      <c r="F116" s="27" t="str">
        <f>E12</f>
        <v>UKF v NItre, Trieda A. Hlinku 1, Nitra</v>
      </c>
      <c r="G116" s="35"/>
      <c r="H116" s="35"/>
      <c r="I116" s="35"/>
      <c r="J116" s="35"/>
      <c r="K116" s="29" t="s">
        <v>32</v>
      </c>
      <c r="L116" s="35"/>
      <c r="M116" s="222" t="str">
        <f>E18</f>
        <v xml:space="preserve">K2 ateliér s.r.o., Nitra </v>
      </c>
      <c r="N116" s="222"/>
      <c r="O116" s="222"/>
      <c r="P116" s="222"/>
      <c r="Q116" s="222"/>
      <c r="R116" s="36"/>
    </row>
    <row r="117" spans="2:65" s="1" customFormat="1" ht="14.45" customHeight="1">
      <c r="B117" s="34"/>
      <c r="C117" s="29" t="s">
        <v>30</v>
      </c>
      <c r="D117" s="35"/>
      <c r="E117" s="35"/>
      <c r="F117" s="27" t="str">
        <f>IF(E15="","",E15)</f>
        <v xml:space="preserve"> </v>
      </c>
      <c r="G117" s="35"/>
      <c r="H117" s="35"/>
      <c r="I117" s="35"/>
      <c r="J117" s="35"/>
      <c r="K117" s="29" t="s">
        <v>36</v>
      </c>
      <c r="L117" s="35"/>
      <c r="M117" s="222" t="str">
        <f>E21</f>
        <v xml:space="preserve"> </v>
      </c>
      <c r="N117" s="222"/>
      <c r="O117" s="222"/>
      <c r="P117" s="222"/>
      <c r="Q117" s="222"/>
      <c r="R117" s="36"/>
    </row>
    <row r="118" spans="2:65" s="1" customFormat="1" ht="10.35" customHeight="1"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6"/>
    </row>
    <row r="119" spans="2:65" s="8" customFormat="1" ht="29.25" customHeight="1">
      <c r="B119" s="149"/>
      <c r="C119" s="150" t="s">
        <v>147</v>
      </c>
      <c r="D119" s="151" t="s">
        <v>148</v>
      </c>
      <c r="E119" s="151" t="s">
        <v>59</v>
      </c>
      <c r="F119" s="257" t="s">
        <v>149</v>
      </c>
      <c r="G119" s="257"/>
      <c r="H119" s="257"/>
      <c r="I119" s="257"/>
      <c r="J119" s="151" t="s">
        <v>150</v>
      </c>
      <c r="K119" s="151" t="s">
        <v>151</v>
      </c>
      <c r="L119" s="258" t="s">
        <v>152</v>
      </c>
      <c r="M119" s="258"/>
      <c r="N119" s="257" t="s">
        <v>118</v>
      </c>
      <c r="O119" s="257"/>
      <c r="P119" s="257"/>
      <c r="Q119" s="259"/>
      <c r="R119" s="152"/>
      <c r="T119" s="79" t="s">
        <v>153</v>
      </c>
      <c r="U119" s="80" t="s">
        <v>41</v>
      </c>
      <c r="V119" s="80" t="s">
        <v>154</v>
      </c>
      <c r="W119" s="80" t="s">
        <v>155</v>
      </c>
      <c r="X119" s="80" t="s">
        <v>156</v>
      </c>
      <c r="Y119" s="80" t="s">
        <v>157</v>
      </c>
      <c r="Z119" s="80" t="s">
        <v>158</v>
      </c>
      <c r="AA119" s="81" t="s">
        <v>159</v>
      </c>
    </row>
    <row r="120" spans="2:65" s="1" customFormat="1" ht="29.25" customHeight="1">
      <c r="B120" s="34"/>
      <c r="C120" s="83" t="s">
        <v>115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236">
        <f>BK120</f>
        <v>0</v>
      </c>
      <c r="O120" s="237"/>
      <c r="P120" s="237"/>
      <c r="Q120" s="237"/>
      <c r="R120" s="36"/>
      <c r="T120" s="82"/>
      <c r="U120" s="50"/>
      <c r="V120" s="50"/>
      <c r="W120" s="153">
        <f>W121+W162</f>
        <v>0</v>
      </c>
      <c r="X120" s="50"/>
      <c r="Y120" s="153">
        <f>Y121+Y162</f>
        <v>0</v>
      </c>
      <c r="Z120" s="50"/>
      <c r="AA120" s="154">
        <f>AA121+AA162</f>
        <v>0</v>
      </c>
      <c r="AT120" s="17" t="s">
        <v>76</v>
      </c>
      <c r="AU120" s="17" t="s">
        <v>120</v>
      </c>
      <c r="BK120" s="155">
        <f>BK121+BK162</f>
        <v>0</v>
      </c>
    </row>
    <row r="121" spans="2:65" s="9" customFormat="1" ht="37.35" customHeight="1">
      <c r="B121" s="156"/>
      <c r="C121" s="157"/>
      <c r="D121" s="158" t="s">
        <v>1200</v>
      </c>
      <c r="E121" s="158"/>
      <c r="F121" s="158"/>
      <c r="G121" s="158"/>
      <c r="H121" s="158"/>
      <c r="I121" s="158"/>
      <c r="J121" s="158"/>
      <c r="K121" s="158"/>
      <c r="L121" s="158"/>
      <c r="M121" s="158"/>
      <c r="N121" s="238">
        <f>BK121</f>
        <v>0</v>
      </c>
      <c r="O121" s="239"/>
      <c r="P121" s="239"/>
      <c r="Q121" s="239"/>
      <c r="R121" s="159"/>
      <c r="T121" s="160"/>
      <c r="U121" s="157"/>
      <c r="V121" s="157"/>
      <c r="W121" s="161">
        <f>W122+W130+W138</f>
        <v>0</v>
      </c>
      <c r="X121" s="157"/>
      <c r="Y121" s="161">
        <f>Y122+Y130+Y138</f>
        <v>0</v>
      </c>
      <c r="Z121" s="157"/>
      <c r="AA121" s="162">
        <f>AA122+AA130+AA138</f>
        <v>0</v>
      </c>
      <c r="AR121" s="163" t="s">
        <v>83</v>
      </c>
      <c r="AT121" s="164" t="s">
        <v>76</v>
      </c>
      <c r="AU121" s="164" t="s">
        <v>77</v>
      </c>
      <c r="AY121" s="163" t="s">
        <v>160</v>
      </c>
      <c r="BK121" s="165">
        <f>BK122+BK130+BK138</f>
        <v>0</v>
      </c>
    </row>
    <row r="122" spans="2:65" s="9" customFormat="1" ht="19.899999999999999" customHeight="1">
      <c r="B122" s="156"/>
      <c r="C122" s="157"/>
      <c r="D122" s="166" t="s">
        <v>1201</v>
      </c>
      <c r="E122" s="166"/>
      <c r="F122" s="166"/>
      <c r="G122" s="166"/>
      <c r="H122" s="166"/>
      <c r="I122" s="166"/>
      <c r="J122" s="166"/>
      <c r="K122" s="166"/>
      <c r="L122" s="166"/>
      <c r="M122" s="166"/>
      <c r="N122" s="240">
        <f>BK122</f>
        <v>0</v>
      </c>
      <c r="O122" s="241"/>
      <c r="P122" s="241"/>
      <c r="Q122" s="241"/>
      <c r="R122" s="159"/>
      <c r="T122" s="160"/>
      <c r="U122" s="157"/>
      <c r="V122" s="157"/>
      <c r="W122" s="161">
        <f>SUM(W123:W129)</f>
        <v>0</v>
      </c>
      <c r="X122" s="157"/>
      <c r="Y122" s="161">
        <f>SUM(Y123:Y129)</f>
        <v>0</v>
      </c>
      <c r="Z122" s="157"/>
      <c r="AA122" s="162">
        <f>SUM(AA123:AA129)</f>
        <v>0</v>
      </c>
      <c r="AR122" s="163" t="s">
        <v>83</v>
      </c>
      <c r="AT122" s="164" t="s">
        <v>76</v>
      </c>
      <c r="AU122" s="164" t="s">
        <v>83</v>
      </c>
      <c r="AY122" s="163" t="s">
        <v>160</v>
      </c>
      <c r="BK122" s="165">
        <f>SUM(BK123:BK129)</f>
        <v>0</v>
      </c>
    </row>
    <row r="123" spans="2:65" s="1" customFormat="1" ht="22.5" customHeight="1">
      <c r="B123" s="34"/>
      <c r="C123" s="176" t="s">
        <v>83</v>
      </c>
      <c r="D123" s="176" t="s">
        <v>189</v>
      </c>
      <c r="E123" s="177" t="s">
        <v>1204</v>
      </c>
      <c r="F123" s="249" t="s">
        <v>1205</v>
      </c>
      <c r="G123" s="249"/>
      <c r="H123" s="249"/>
      <c r="I123" s="249"/>
      <c r="J123" s="178" t="s">
        <v>785</v>
      </c>
      <c r="K123" s="179">
        <v>4</v>
      </c>
      <c r="L123" s="250">
        <v>0</v>
      </c>
      <c r="M123" s="251"/>
      <c r="N123" s="252">
        <f t="shared" ref="N123:N129" si="5">ROUND(L123*K123,3)</f>
        <v>0</v>
      </c>
      <c r="O123" s="246"/>
      <c r="P123" s="246"/>
      <c r="Q123" s="246"/>
      <c r="R123" s="36"/>
      <c r="T123" s="172" t="s">
        <v>20</v>
      </c>
      <c r="U123" s="43" t="s">
        <v>44</v>
      </c>
      <c r="V123" s="35"/>
      <c r="W123" s="173">
        <f t="shared" ref="W123:W129" si="6">V123*K123</f>
        <v>0</v>
      </c>
      <c r="X123" s="173">
        <v>0</v>
      </c>
      <c r="Y123" s="173">
        <f t="shared" ref="Y123:Y129" si="7">X123*K123</f>
        <v>0</v>
      </c>
      <c r="Z123" s="173">
        <v>0</v>
      </c>
      <c r="AA123" s="174">
        <f t="shared" ref="AA123:AA129" si="8">Z123*K123</f>
        <v>0</v>
      </c>
      <c r="AR123" s="17" t="s">
        <v>188</v>
      </c>
      <c r="AT123" s="17" t="s">
        <v>189</v>
      </c>
      <c r="AU123" s="17" t="s">
        <v>86</v>
      </c>
      <c r="AY123" s="17" t="s">
        <v>160</v>
      </c>
      <c r="BE123" s="109">
        <f t="shared" ref="BE123:BE129" si="9">IF(U123="základná",N123,0)</f>
        <v>0</v>
      </c>
      <c r="BF123" s="109">
        <f t="shared" ref="BF123:BF129" si="10">IF(U123="znížená",N123,0)</f>
        <v>0</v>
      </c>
      <c r="BG123" s="109">
        <f t="shared" ref="BG123:BG129" si="11">IF(U123="zákl. prenesená",N123,0)</f>
        <v>0</v>
      </c>
      <c r="BH123" s="109">
        <f t="shared" ref="BH123:BH129" si="12">IF(U123="zníž. prenesená",N123,0)</f>
        <v>0</v>
      </c>
      <c r="BI123" s="109">
        <f t="shared" ref="BI123:BI129" si="13">IF(U123="nulová",N123,0)</f>
        <v>0</v>
      </c>
      <c r="BJ123" s="17" t="s">
        <v>86</v>
      </c>
      <c r="BK123" s="175">
        <f t="shared" ref="BK123:BK129" si="14">ROUND(L123*K123,3)</f>
        <v>0</v>
      </c>
      <c r="BL123" s="17" t="s">
        <v>92</v>
      </c>
      <c r="BM123" s="17" t="s">
        <v>1206</v>
      </c>
    </row>
    <row r="124" spans="2:65" s="1" customFormat="1" ht="22.5" customHeight="1">
      <c r="B124" s="34"/>
      <c r="C124" s="176" t="s">
        <v>86</v>
      </c>
      <c r="D124" s="176" t="s">
        <v>189</v>
      </c>
      <c r="E124" s="177" t="s">
        <v>1207</v>
      </c>
      <c r="F124" s="249" t="s">
        <v>1208</v>
      </c>
      <c r="G124" s="249"/>
      <c r="H124" s="249"/>
      <c r="I124" s="249"/>
      <c r="J124" s="178" t="s">
        <v>785</v>
      </c>
      <c r="K124" s="179">
        <v>7</v>
      </c>
      <c r="L124" s="250">
        <v>0</v>
      </c>
      <c r="M124" s="251"/>
      <c r="N124" s="252">
        <f t="shared" si="5"/>
        <v>0</v>
      </c>
      <c r="O124" s="246"/>
      <c r="P124" s="246"/>
      <c r="Q124" s="246"/>
      <c r="R124" s="36"/>
      <c r="T124" s="172" t="s">
        <v>20</v>
      </c>
      <c r="U124" s="43" t="s">
        <v>44</v>
      </c>
      <c r="V124" s="35"/>
      <c r="W124" s="173">
        <f t="shared" si="6"/>
        <v>0</v>
      </c>
      <c r="X124" s="173">
        <v>0</v>
      </c>
      <c r="Y124" s="173">
        <f t="shared" si="7"/>
        <v>0</v>
      </c>
      <c r="Z124" s="173">
        <v>0</v>
      </c>
      <c r="AA124" s="174">
        <f t="shared" si="8"/>
        <v>0</v>
      </c>
      <c r="AR124" s="17" t="s">
        <v>188</v>
      </c>
      <c r="AT124" s="17" t="s">
        <v>189</v>
      </c>
      <c r="AU124" s="17" t="s">
        <v>86</v>
      </c>
      <c r="AY124" s="17" t="s">
        <v>160</v>
      </c>
      <c r="BE124" s="109">
        <f t="shared" si="9"/>
        <v>0</v>
      </c>
      <c r="BF124" s="109">
        <f t="shared" si="10"/>
        <v>0</v>
      </c>
      <c r="BG124" s="109">
        <f t="shared" si="11"/>
        <v>0</v>
      </c>
      <c r="BH124" s="109">
        <f t="shared" si="12"/>
        <v>0</v>
      </c>
      <c r="BI124" s="109">
        <f t="shared" si="13"/>
        <v>0</v>
      </c>
      <c r="BJ124" s="17" t="s">
        <v>86</v>
      </c>
      <c r="BK124" s="175">
        <f t="shared" si="14"/>
        <v>0</v>
      </c>
      <c r="BL124" s="17" t="s">
        <v>92</v>
      </c>
      <c r="BM124" s="17" t="s">
        <v>1209</v>
      </c>
    </row>
    <row r="125" spans="2:65" s="1" customFormat="1" ht="22.5" customHeight="1">
      <c r="B125" s="34"/>
      <c r="C125" s="176" t="s">
        <v>89</v>
      </c>
      <c r="D125" s="176" t="s">
        <v>189</v>
      </c>
      <c r="E125" s="177" t="s">
        <v>1210</v>
      </c>
      <c r="F125" s="249" t="s">
        <v>1211</v>
      </c>
      <c r="G125" s="249"/>
      <c r="H125" s="249"/>
      <c r="I125" s="249"/>
      <c r="J125" s="178" t="s">
        <v>785</v>
      </c>
      <c r="K125" s="179">
        <v>160</v>
      </c>
      <c r="L125" s="250">
        <v>0</v>
      </c>
      <c r="M125" s="251"/>
      <c r="N125" s="252">
        <f t="shared" si="5"/>
        <v>0</v>
      </c>
      <c r="O125" s="246"/>
      <c r="P125" s="246"/>
      <c r="Q125" s="246"/>
      <c r="R125" s="36"/>
      <c r="T125" s="172" t="s">
        <v>20</v>
      </c>
      <c r="U125" s="43" t="s">
        <v>44</v>
      </c>
      <c r="V125" s="35"/>
      <c r="W125" s="173">
        <f t="shared" si="6"/>
        <v>0</v>
      </c>
      <c r="X125" s="173">
        <v>0</v>
      </c>
      <c r="Y125" s="173">
        <f t="shared" si="7"/>
        <v>0</v>
      </c>
      <c r="Z125" s="173">
        <v>0</v>
      </c>
      <c r="AA125" s="174">
        <f t="shared" si="8"/>
        <v>0</v>
      </c>
      <c r="AR125" s="17" t="s">
        <v>188</v>
      </c>
      <c r="AT125" s="17" t="s">
        <v>189</v>
      </c>
      <c r="AU125" s="17" t="s">
        <v>86</v>
      </c>
      <c r="AY125" s="17" t="s">
        <v>160</v>
      </c>
      <c r="BE125" s="109">
        <f t="shared" si="9"/>
        <v>0</v>
      </c>
      <c r="BF125" s="109">
        <f t="shared" si="10"/>
        <v>0</v>
      </c>
      <c r="BG125" s="109">
        <f t="shared" si="11"/>
        <v>0</v>
      </c>
      <c r="BH125" s="109">
        <f t="shared" si="12"/>
        <v>0</v>
      </c>
      <c r="BI125" s="109">
        <f t="shared" si="13"/>
        <v>0</v>
      </c>
      <c r="BJ125" s="17" t="s">
        <v>86</v>
      </c>
      <c r="BK125" s="175">
        <f t="shared" si="14"/>
        <v>0</v>
      </c>
      <c r="BL125" s="17" t="s">
        <v>92</v>
      </c>
      <c r="BM125" s="17" t="s">
        <v>1212</v>
      </c>
    </row>
    <row r="126" spans="2:65" s="1" customFormat="1" ht="22.5" customHeight="1">
      <c r="B126" s="34"/>
      <c r="C126" s="176" t="s">
        <v>92</v>
      </c>
      <c r="D126" s="176" t="s">
        <v>189</v>
      </c>
      <c r="E126" s="177" t="s">
        <v>1213</v>
      </c>
      <c r="F126" s="249" t="s">
        <v>1214</v>
      </c>
      <c r="G126" s="249"/>
      <c r="H126" s="249"/>
      <c r="I126" s="249"/>
      <c r="J126" s="178" t="s">
        <v>785</v>
      </c>
      <c r="K126" s="179">
        <v>160</v>
      </c>
      <c r="L126" s="250">
        <v>0</v>
      </c>
      <c r="M126" s="251"/>
      <c r="N126" s="252">
        <f t="shared" si="5"/>
        <v>0</v>
      </c>
      <c r="O126" s="246"/>
      <c r="P126" s="246"/>
      <c r="Q126" s="246"/>
      <c r="R126" s="36"/>
      <c r="T126" s="172" t="s">
        <v>20</v>
      </c>
      <c r="U126" s="43" t="s">
        <v>44</v>
      </c>
      <c r="V126" s="35"/>
      <c r="W126" s="173">
        <f t="shared" si="6"/>
        <v>0</v>
      </c>
      <c r="X126" s="173">
        <v>0</v>
      </c>
      <c r="Y126" s="173">
        <f t="shared" si="7"/>
        <v>0</v>
      </c>
      <c r="Z126" s="173">
        <v>0</v>
      </c>
      <c r="AA126" s="174">
        <f t="shared" si="8"/>
        <v>0</v>
      </c>
      <c r="AR126" s="17" t="s">
        <v>188</v>
      </c>
      <c r="AT126" s="17" t="s">
        <v>189</v>
      </c>
      <c r="AU126" s="17" t="s">
        <v>86</v>
      </c>
      <c r="AY126" s="17" t="s">
        <v>160</v>
      </c>
      <c r="BE126" s="109">
        <f t="shared" si="9"/>
        <v>0</v>
      </c>
      <c r="BF126" s="109">
        <f t="shared" si="10"/>
        <v>0</v>
      </c>
      <c r="BG126" s="109">
        <f t="shared" si="11"/>
        <v>0</v>
      </c>
      <c r="BH126" s="109">
        <f t="shared" si="12"/>
        <v>0</v>
      </c>
      <c r="BI126" s="109">
        <f t="shared" si="13"/>
        <v>0</v>
      </c>
      <c r="BJ126" s="17" t="s">
        <v>86</v>
      </c>
      <c r="BK126" s="175">
        <f t="shared" si="14"/>
        <v>0</v>
      </c>
      <c r="BL126" s="17" t="s">
        <v>92</v>
      </c>
      <c r="BM126" s="17" t="s">
        <v>1215</v>
      </c>
    </row>
    <row r="127" spans="2:65" s="1" customFormat="1" ht="22.5" customHeight="1">
      <c r="B127" s="34"/>
      <c r="C127" s="176" t="s">
        <v>95</v>
      </c>
      <c r="D127" s="176" t="s">
        <v>189</v>
      </c>
      <c r="E127" s="177" t="s">
        <v>1216</v>
      </c>
      <c r="F127" s="249" t="s">
        <v>1217</v>
      </c>
      <c r="G127" s="249"/>
      <c r="H127" s="249"/>
      <c r="I127" s="249"/>
      <c r="J127" s="178" t="s">
        <v>785</v>
      </c>
      <c r="K127" s="179">
        <v>320</v>
      </c>
      <c r="L127" s="250">
        <v>0</v>
      </c>
      <c r="M127" s="251"/>
      <c r="N127" s="252">
        <f t="shared" si="5"/>
        <v>0</v>
      </c>
      <c r="O127" s="246"/>
      <c r="P127" s="246"/>
      <c r="Q127" s="246"/>
      <c r="R127" s="36"/>
      <c r="T127" s="172" t="s">
        <v>20</v>
      </c>
      <c r="U127" s="43" t="s">
        <v>44</v>
      </c>
      <c r="V127" s="35"/>
      <c r="W127" s="173">
        <f t="shared" si="6"/>
        <v>0</v>
      </c>
      <c r="X127" s="173">
        <v>0</v>
      </c>
      <c r="Y127" s="173">
        <f t="shared" si="7"/>
        <v>0</v>
      </c>
      <c r="Z127" s="173">
        <v>0</v>
      </c>
      <c r="AA127" s="174">
        <f t="shared" si="8"/>
        <v>0</v>
      </c>
      <c r="AR127" s="17" t="s">
        <v>188</v>
      </c>
      <c r="AT127" s="17" t="s">
        <v>189</v>
      </c>
      <c r="AU127" s="17" t="s">
        <v>86</v>
      </c>
      <c r="AY127" s="17" t="s">
        <v>160</v>
      </c>
      <c r="BE127" s="109">
        <f t="shared" si="9"/>
        <v>0</v>
      </c>
      <c r="BF127" s="109">
        <f t="shared" si="10"/>
        <v>0</v>
      </c>
      <c r="BG127" s="109">
        <f t="shared" si="11"/>
        <v>0</v>
      </c>
      <c r="BH127" s="109">
        <f t="shared" si="12"/>
        <v>0</v>
      </c>
      <c r="BI127" s="109">
        <f t="shared" si="13"/>
        <v>0</v>
      </c>
      <c r="BJ127" s="17" t="s">
        <v>86</v>
      </c>
      <c r="BK127" s="175">
        <f t="shared" si="14"/>
        <v>0</v>
      </c>
      <c r="BL127" s="17" t="s">
        <v>92</v>
      </c>
      <c r="BM127" s="17" t="s">
        <v>1218</v>
      </c>
    </row>
    <row r="128" spans="2:65" s="1" customFormat="1" ht="22.5" customHeight="1">
      <c r="B128" s="34"/>
      <c r="C128" s="176" t="s">
        <v>180</v>
      </c>
      <c r="D128" s="176" t="s">
        <v>189</v>
      </c>
      <c r="E128" s="177" t="s">
        <v>1122</v>
      </c>
      <c r="F128" s="249" t="s">
        <v>1123</v>
      </c>
      <c r="G128" s="249"/>
      <c r="H128" s="249"/>
      <c r="I128" s="249"/>
      <c r="J128" s="178" t="s">
        <v>785</v>
      </c>
      <c r="K128" s="179">
        <v>350</v>
      </c>
      <c r="L128" s="250">
        <v>0</v>
      </c>
      <c r="M128" s="251"/>
      <c r="N128" s="252">
        <f t="shared" si="5"/>
        <v>0</v>
      </c>
      <c r="O128" s="246"/>
      <c r="P128" s="246"/>
      <c r="Q128" s="246"/>
      <c r="R128" s="36"/>
      <c r="T128" s="172" t="s">
        <v>20</v>
      </c>
      <c r="U128" s="43" t="s">
        <v>44</v>
      </c>
      <c r="V128" s="35"/>
      <c r="W128" s="173">
        <f t="shared" si="6"/>
        <v>0</v>
      </c>
      <c r="X128" s="173">
        <v>0</v>
      </c>
      <c r="Y128" s="173">
        <f t="shared" si="7"/>
        <v>0</v>
      </c>
      <c r="Z128" s="173">
        <v>0</v>
      </c>
      <c r="AA128" s="174">
        <f t="shared" si="8"/>
        <v>0</v>
      </c>
      <c r="AR128" s="17" t="s">
        <v>188</v>
      </c>
      <c r="AT128" s="17" t="s">
        <v>189</v>
      </c>
      <c r="AU128" s="17" t="s">
        <v>86</v>
      </c>
      <c r="AY128" s="17" t="s">
        <v>160</v>
      </c>
      <c r="BE128" s="109">
        <f t="shared" si="9"/>
        <v>0</v>
      </c>
      <c r="BF128" s="109">
        <f t="shared" si="10"/>
        <v>0</v>
      </c>
      <c r="BG128" s="109">
        <f t="shared" si="11"/>
        <v>0</v>
      </c>
      <c r="BH128" s="109">
        <f t="shared" si="12"/>
        <v>0</v>
      </c>
      <c r="BI128" s="109">
        <f t="shared" si="13"/>
        <v>0</v>
      </c>
      <c r="BJ128" s="17" t="s">
        <v>86</v>
      </c>
      <c r="BK128" s="175">
        <f t="shared" si="14"/>
        <v>0</v>
      </c>
      <c r="BL128" s="17" t="s">
        <v>92</v>
      </c>
      <c r="BM128" s="17" t="s">
        <v>1219</v>
      </c>
    </row>
    <row r="129" spans="2:65" s="1" customFormat="1" ht="22.5" customHeight="1">
      <c r="B129" s="34"/>
      <c r="C129" s="176" t="s">
        <v>184</v>
      </c>
      <c r="D129" s="176" t="s">
        <v>189</v>
      </c>
      <c r="E129" s="177" t="s">
        <v>1220</v>
      </c>
      <c r="F129" s="249" t="s">
        <v>938</v>
      </c>
      <c r="G129" s="249"/>
      <c r="H129" s="249"/>
      <c r="I129" s="249"/>
      <c r="J129" s="178" t="s">
        <v>785</v>
      </c>
      <c r="K129" s="179">
        <v>1</v>
      </c>
      <c r="L129" s="250">
        <v>0</v>
      </c>
      <c r="M129" s="251"/>
      <c r="N129" s="252">
        <f t="shared" si="5"/>
        <v>0</v>
      </c>
      <c r="O129" s="246"/>
      <c r="P129" s="246"/>
      <c r="Q129" s="246"/>
      <c r="R129" s="36"/>
      <c r="T129" s="172" t="s">
        <v>20</v>
      </c>
      <c r="U129" s="43" t="s">
        <v>44</v>
      </c>
      <c r="V129" s="35"/>
      <c r="W129" s="173">
        <f t="shared" si="6"/>
        <v>0</v>
      </c>
      <c r="X129" s="173">
        <v>0</v>
      </c>
      <c r="Y129" s="173">
        <f t="shared" si="7"/>
        <v>0</v>
      </c>
      <c r="Z129" s="173">
        <v>0</v>
      </c>
      <c r="AA129" s="174">
        <f t="shared" si="8"/>
        <v>0</v>
      </c>
      <c r="AR129" s="17" t="s">
        <v>188</v>
      </c>
      <c r="AT129" s="17" t="s">
        <v>189</v>
      </c>
      <c r="AU129" s="17" t="s">
        <v>86</v>
      </c>
      <c r="AY129" s="17" t="s">
        <v>160</v>
      </c>
      <c r="BE129" s="109">
        <f t="shared" si="9"/>
        <v>0</v>
      </c>
      <c r="BF129" s="109">
        <f t="shared" si="10"/>
        <v>0</v>
      </c>
      <c r="BG129" s="109">
        <f t="shared" si="11"/>
        <v>0</v>
      </c>
      <c r="BH129" s="109">
        <f t="shared" si="12"/>
        <v>0</v>
      </c>
      <c r="BI129" s="109">
        <f t="shared" si="13"/>
        <v>0</v>
      </c>
      <c r="BJ129" s="17" t="s">
        <v>86</v>
      </c>
      <c r="BK129" s="175">
        <f t="shared" si="14"/>
        <v>0</v>
      </c>
      <c r="BL129" s="17" t="s">
        <v>92</v>
      </c>
      <c r="BM129" s="17" t="s">
        <v>1221</v>
      </c>
    </row>
    <row r="130" spans="2:65" s="9" customFormat="1" ht="29.85" customHeight="1">
      <c r="B130" s="156"/>
      <c r="C130" s="157"/>
      <c r="D130" s="166" t="s">
        <v>1202</v>
      </c>
      <c r="E130" s="166"/>
      <c r="F130" s="166"/>
      <c r="G130" s="166"/>
      <c r="H130" s="166"/>
      <c r="I130" s="166"/>
      <c r="J130" s="166"/>
      <c r="K130" s="166"/>
      <c r="L130" s="166"/>
      <c r="M130" s="166"/>
      <c r="N130" s="231">
        <f>BK130</f>
        <v>0</v>
      </c>
      <c r="O130" s="232"/>
      <c r="P130" s="232"/>
      <c r="Q130" s="232"/>
      <c r="R130" s="159"/>
      <c r="T130" s="160"/>
      <c r="U130" s="157"/>
      <c r="V130" s="157"/>
      <c r="W130" s="161">
        <f>SUM(W131:W137)</f>
        <v>0</v>
      </c>
      <c r="X130" s="157"/>
      <c r="Y130" s="161">
        <f>SUM(Y131:Y137)</f>
        <v>0</v>
      </c>
      <c r="Z130" s="157"/>
      <c r="AA130" s="162">
        <f>SUM(AA131:AA137)</f>
        <v>0</v>
      </c>
      <c r="AR130" s="163" t="s">
        <v>83</v>
      </c>
      <c r="AT130" s="164" t="s">
        <v>76</v>
      </c>
      <c r="AU130" s="164" t="s">
        <v>83</v>
      </c>
      <c r="AY130" s="163" t="s">
        <v>160</v>
      </c>
      <c r="BK130" s="165">
        <f>SUM(BK131:BK137)</f>
        <v>0</v>
      </c>
    </row>
    <row r="131" spans="2:65" s="1" customFormat="1" ht="22.5" customHeight="1">
      <c r="B131" s="34"/>
      <c r="C131" s="176" t="s">
        <v>188</v>
      </c>
      <c r="D131" s="176" t="s">
        <v>189</v>
      </c>
      <c r="E131" s="177" t="s">
        <v>1222</v>
      </c>
      <c r="F131" s="249" t="s">
        <v>1223</v>
      </c>
      <c r="G131" s="249"/>
      <c r="H131" s="249"/>
      <c r="I131" s="249"/>
      <c r="J131" s="178" t="s">
        <v>785</v>
      </c>
      <c r="K131" s="179">
        <v>1</v>
      </c>
      <c r="L131" s="250">
        <v>0</v>
      </c>
      <c r="M131" s="251"/>
      <c r="N131" s="252">
        <f t="shared" ref="N131:N137" si="15">ROUND(L131*K131,3)</f>
        <v>0</v>
      </c>
      <c r="O131" s="246"/>
      <c r="P131" s="246"/>
      <c r="Q131" s="246"/>
      <c r="R131" s="36"/>
      <c r="T131" s="172" t="s">
        <v>20</v>
      </c>
      <c r="U131" s="43" t="s">
        <v>44</v>
      </c>
      <c r="V131" s="35"/>
      <c r="W131" s="173">
        <f t="shared" ref="W131:W137" si="16">V131*K131</f>
        <v>0</v>
      </c>
      <c r="X131" s="173">
        <v>0</v>
      </c>
      <c r="Y131" s="173">
        <f t="shared" ref="Y131:Y137" si="17">X131*K131</f>
        <v>0</v>
      </c>
      <c r="Z131" s="173">
        <v>0</v>
      </c>
      <c r="AA131" s="174">
        <f t="shared" ref="AA131:AA137" si="18">Z131*K131</f>
        <v>0</v>
      </c>
      <c r="AR131" s="17" t="s">
        <v>188</v>
      </c>
      <c r="AT131" s="17" t="s">
        <v>189</v>
      </c>
      <c r="AU131" s="17" t="s">
        <v>86</v>
      </c>
      <c r="AY131" s="17" t="s">
        <v>160</v>
      </c>
      <c r="BE131" s="109">
        <f t="shared" ref="BE131:BE137" si="19">IF(U131="základná",N131,0)</f>
        <v>0</v>
      </c>
      <c r="BF131" s="109">
        <f t="shared" ref="BF131:BF137" si="20">IF(U131="znížená",N131,0)</f>
        <v>0</v>
      </c>
      <c r="BG131" s="109">
        <f t="shared" ref="BG131:BG137" si="21">IF(U131="zákl. prenesená",N131,0)</f>
        <v>0</v>
      </c>
      <c r="BH131" s="109">
        <f t="shared" ref="BH131:BH137" si="22">IF(U131="zníž. prenesená",N131,0)</f>
        <v>0</v>
      </c>
      <c r="BI131" s="109">
        <f t="shared" ref="BI131:BI137" si="23">IF(U131="nulová",N131,0)</f>
        <v>0</v>
      </c>
      <c r="BJ131" s="17" t="s">
        <v>86</v>
      </c>
      <c r="BK131" s="175">
        <f t="shared" ref="BK131:BK137" si="24">ROUND(L131*K131,3)</f>
        <v>0</v>
      </c>
      <c r="BL131" s="17" t="s">
        <v>92</v>
      </c>
      <c r="BM131" s="17" t="s">
        <v>1224</v>
      </c>
    </row>
    <row r="132" spans="2:65" s="1" customFormat="1" ht="22.5" customHeight="1">
      <c r="B132" s="34"/>
      <c r="C132" s="176" t="s">
        <v>193</v>
      </c>
      <c r="D132" s="176" t="s">
        <v>189</v>
      </c>
      <c r="E132" s="177" t="s">
        <v>1225</v>
      </c>
      <c r="F132" s="249" t="s">
        <v>1226</v>
      </c>
      <c r="G132" s="249"/>
      <c r="H132" s="249"/>
      <c r="I132" s="249"/>
      <c r="J132" s="178" t="s">
        <v>785</v>
      </c>
      <c r="K132" s="179">
        <v>110</v>
      </c>
      <c r="L132" s="250">
        <v>0</v>
      </c>
      <c r="M132" s="251"/>
      <c r="N132" s="252">
        <f t="shared" si="15"/>
        <v>0</v>
      </c>
      <c r="O132" s="246"/>
      <c r="P132" s="246"/>
      <c r="Q132" s="246"/>
      <c r="R132" s="36"/>
      <c r="T132" s="172" t="s">
        <v>20</v>
      </c>
      <c r="U132" s="43" t="s">
        <v>44</v>
      </c>
      <c r="V132" s="35"/>
      <c r="W132" s="173">
        <f t="shared" si="16"/>
        <v>0</v>
      </c>
      <c r="X132" s="173">
        <v>0</v>
      </c>
      <c r="Y132" s="173">
        <f t="shared" si="17"/>
        <v>0</v>
      </c>
      <c r="Z132" s="173">
        <v>0</v>
      </c>
      <c r="AA132" s="174">
        <f t="shared" si="18"/>
        <v>0</v>
      </c>
      <c r="AR132" s="17" t="s">
        <v>188</v>
      </c>
      <c r="AT132" s="17" t="s">
        <v>189</v>
      </c>
      <c r="AU132" s="17" t="s">
        <v>86</v>
      </c>
      <c r="AY132" s="17" t="s">
        <v>160</v>
      </c>
      <c r="BE132" s="109">
        <f t="shared" si="19"/>
        <v>0</v>
      </c>
      <c r="BF132" s="109">
        <f t="shared" si="20"/>
        <v>0</v>
      </c>
      <c r="BG132" s="109">
        <f t="shared" si="21"/>
        <v>0</v>
      </c>
      <c r="BH132" s="109">
        <f t="shared" si="22"/>
        <v>0</v>
      </c>
      <c r="BI132" s="109">
        <f t="shared" si="23"/>
        <v>0</v>
      </c>
      <c r="BJ132" s="17" t="s">
        <v>86</v>
      </c>
      <c r="BK132" s="175">
        <f t="shared" si="24"/>
        <v>0</v>
      </c>
      <c r="BL132" s="17" t="s">
        <v>92</v>
      </c>
      <c r="BM132" s="17" t="s">
        <v>1227</v>
      </c>
    </row>
    <row r="133" spans="2:65" s="1" customFormat="1" ht="22.5" customHeight="1">
      <c r="B133" s="34"/>
      <c r="C133" s="176" t="s">
        <v>197</v>
      </c>
      <c r="D133" s="176" t="s">
        <v>189</v>
      </c>
      <c r="E133" s="177" t="s">
        <v>1228</v>
      </c>
      <c r="F133" s="249" t="s">
        <v>1229</v>
      </c>
      <c r="G133" s="249"/>
      <c r="H133" s="249"/>
      <c r="I133" s="249"/>
      <c r="J133" s="178" t="s">
        <v>785</v>
      </c>
      <c r="K133" s="179">
        <v>110</v>
      </c>
      <c r="L133" s="250">
        <v>0</v>
      </c>
      <c r="M133" s="251"/>
      <c r="N133" s="252">
        <f t="shared" si="15"/>
        <v>0</v>
      </c>
      <c r="O133" s="246"/>
      <c r="P133" s="246"/>
      <c r="Q133" s="246"/>
      <c r="R133" s="36"/>
      <c r="T133" s="172" t="s">
        <v>20</v>
      </c>
      <c r="U133" s="43" t="s">
        <v>44</v>
      </c>
      <c r="V133" s="35"/>
      <c r="W133" s="173">
        <f t="shared" si="16"/>
        <v>0</v>
      </c>
      <c r="X133" s="173">
        <v>0</v>
      </c>
      <c r="Y133" s="173">
        <f t="shared" si="17"/>
        <v>0</v>
      </c>
      <c r="Z133" s="173">
        <v>0</v>
      </c>
      <c r="AA133" s="174">
        <f t="shared" si="18"/>
        <v>0</v>
      </c>
      <c r="AR133" s="17" t="s">
        <v>188</v>
      </c>
      <c r="AT133" s="17" t="s">
        <v>189</v>
      </c>
      <c r="AU133" s="17" t="s">
        <v>86</v>
      </c>
      <c r="AY133" s="17" t="s">
        <v>160</v>
      </c>
      <c r="BE133" s="109">
        <f t="shared" si="19"/>
        <v>0</v>
      </c>
      <c r="BF133" s="109">
        <f t="shared" si="20"/>
        <v>0</v>
      </c>
      <c r="BG133" s="109">
        <f t="shared" si="21"/>
        <v>0</v>
      </c>
      <c r="BH133" s="109">
        <f t="shared" si="22"/>
        <v>0</v>
      </c>
      <c r="BI133" s="109">
        <f t="shared" si="23"/>
        <v>0</v>
      </c>
      <c r="BJ133" s="17" t="s">
        <v>86</v>
      </c>
      <c r="BK133" s="175">
        <f t="shared" si="24"/>
        <v>0</v>
      </c>
      <c r="BL133" s="17" t="s">
        <v>92</v>
      </c>
      <c r="BM133" s="17" t="s">
        <v>1230</v>
      </c>
    </row>
    <row r="134" spans="2:65" s="1" customFormat="1" ht="22.5" customHeight="1">
      <c r="B134" s="34"/>
      <c r="C134" s="176" t="s">
        <v>201</v>
      </c>
      <c r="D134" s="176" t="s">
        <v>189</v>
      </c>
      <c r="E134" s="177" t="s">
        <v>1213</v>
      </c>
      <c r="F134" s="249" t="s">
        <v>1214</v>
      </c>
      <c r="G134" s="249"/>
      <c r="H134" s="249"/>
      <c r="I134" s="249"/>
      <c r="J134" s="178" t="s">
        <v>785</v>
      </c>
      <c r="K134" s="179">
        <v>220</v>
      </c>
      <c r="L134" s="250">
        <v>0</v>
      </c>
      <c r="M134" s="251"/>
      <c r="N134" s="252">
        <f t="shared" si="15"/>
        <v>0</v>
      </c>
      <c r="O134" s="246"/>
      <c r="P134" s="246"/>
      <c r="Q134" s="246"/>
      <c r="R134" s="36"/>
      <c r="T134" s="172" t="s">
        <v>20</v>
      </c>
      <c r="U134" s="43" t="s">
        <v>44</v>
      </c>
      <c r="V134" s="35"/>
      <c r="W134" s="173">
        <f t="shared" si="16"/>
        <v>0</v>
      </c>
      <c r="X134" s="173">
        <v>0</v>
      </c>
      <c r="Y134" s="173">
        <f t="shared" si="17"/>
        <v>0</v>
      </c>
      <c r="Z134" s="173">
        <v>0</v>
      </c>
      <c r="AA134" s="174">
        <f t="shared" si="18"/>
        <v>0</v>
      </c>
      <c r="AR134" s="17" t="s">
        <v>188</v>
      </c>
      <c r="AT134" s="17" t="s">
        <v>189</v>
      </c>
      <c r="AU134" s="17" t="s">
        <v>86</v>
      </c>
      <c r="AY134" s="17" t="s">
        <v>160</v>
      </c>
      <c r="BE134" s="109">
        <f t="shared" si="19"/>
        <v>0</v>
      </c>
      <c r="BF134" s="109">
        <f t="shared" si="20"/>
        <v>0</v>
      </c>
      <c r="BG134" s="109">
        <f t="shared" si="21"/>
        <v>0</v>
      </c>
      <c r="BH134" s="109">
        <f t="shared" si="22"/>
        <v>0</v>
      </c>
      <c r="BI134" s="109">
        <f t="shared" si="23"/>
        <v>0</v>
      </c>
      <c r="BJ134" s="17" t="s">
        <v>86</v>
      </c>
      <c r="BK134" s="175">
        <f t="shared" si="24"/>
        <v>0</v>
      </c>
      <c r="BL134" s="17" t="s">
        <v>92</v>
      </c>
      <c r="BM134" s="17" t="s">
        <v>1231</v>
      </c>
    </row>
    <row r="135" spans="2:65" s="1" customFormat="1" ht="22.5" customHeight="1">
      <c r="B135" s="34"/>
      <c r="C135" s="176" t="s">
        <v>205</v>
      </c>
      <c r="D135" s="176" t="s">
        <v>189</v>
      </c>
      <c r="E135" s="177" t="s">
        <v>1216</v>
      </c>
      <c r="F135" s="249" t="s">
        <v>1217</v>
      </c>
      <c r="G135" s="249"/>
      <c r="H135" s="249"/>
      <c r="I135" s="249"/>
      <c r="J135" s="178" t="s">
        <v>785</v>
      </c>
      <c r="K135" s="179">
        <v>440</v>
      </c>
      <c r="L135" s="250">
        <v>0</v>
      </c>
      <c r="M135" s="251"/>
      <c r="N135" s="252">
        <f t="shared" si="15"/>
        <v>0</v>
      </c>
      <c r="O135" s="246"/>
      <c r="P135" s="246"/>
      <c r="Q135" s="246"/>
      <c r="R135" s="36"/>
      <c r="T135" s="172" t="s">
        <v>20</v>
      </c>
      <c r="U135" s="43" t="s">
        <v>44</v>
      </c>
      <c r="V135" s="35"/>
      <c r="W135" s="173">
        <f t="shared" si="16"/>
        <v>0</v>
      </c>
      <c r="X135" s="173">
        <v>0</v>
      </c>
      <c r="Y135" s="173">
        <f t="shared" si="17"/>
        <v>0</v>
      </c>
      <c r="Z135" s="173">
        <v>0</v>
      </c>
      <c r="AA135" s="174">
        <f t="shared" si="18"/>
        <v>0</v>
      </c>
      <c r="AR135" s="17" t="s">
        <v>188</v>
      </c>
      <c r="AT135" s="17" t="s">
        <v>189</v>
      </c>
      <c r="AU135" s="17" t="s">
        <v>86</v>
      </c>
      <c r="AY135" s="17" t="s">
        <v>160</v>
      </c>
      <c r="BE135" s="109">
        <f t="shared" si="19"/>
        <v>0</v>
      </c>
      <c r="BF135" s="109">
        <f t="shared" si="20"/>
        <v>0</v>
      </c>
      <c r="BG135" s="109">
        <f t="shared" si="21"/>
        <v>0</v>
      </c>
      <c r="BH135" s="109">
        <f t="shared" si="22"/>
        <v>0</v>
      </c>
      <c r="BI135" s="109">
        <f t="shared" si="23"/>
        <v>0</v>
      </c>
      <c r="BJ135" s="17" t="s">
        <v>86</v>
      </c>
      <c r="BK135" s="175">
        <f t="shared" si="24"/>
        <v>0</v>
      </c>
      <c r="BL135" s="17" t="s">
        <v>92</v>
      </c>
      <c r="BM135" s="17" t="s">
        <v>1232</v>
      </c>
    </row>
    <row r="136" spans="2:65" s="1" customFormat="1" ht="22.5" customHeight="1">
      <c r="B136" s="34"/>
      <c r="C136" s="176" t="s">
        <v>209</v>
      </c>
      <c r="D136" s="176" t="s">
        <v>189</v>
      </c>
      <c r="E136" s="177" t="s">
        <v>1122</v>
      </c>
      <c r="F136" s="249" t="s">
        <v>1123</v>
      </c>
      <c r="G136" s="249"/>
      <c r="H136" s="249"/>
      <c r="I136" s="249"/>
      <c r="J136" s="178" t="s">
        <v>785</v>
      </c>
      <c r="K136" s="179">
        <v>500</v>
      </c>
      <c r="L136" s="250">
        <v>0</v>
      </c>
      <c r="M136" s="251"/>
      <c r="N136" s="252">
        <f t="shared" si="15"/>
        <v>0</v>
      </c>
      <c r="O136" s="246"/>
      <c r="P136" s="246"/>
      <c r="Q136" s="246"/>
      <c r="R136" s="36"/>
      <c r="T136" s="172" t="s">
        <v>20</v>
      </c>
      <c r="U136" s="43" t="s">
        <v>44</v>
      </c>
      <c r="V136" s="35"/>
      <c r="W136" s="173">
        <f t="shared" si="16"/>
        <v>0</v>
      </c>
      <c r="X136" s="173">
        <v>0</v>
      </c>
      <c r="Y136" s="173">
        <f t="shared" si="17"/>
        <v>0</v>
      </c>
      <c r="Z136" s="173">
        <v>0</v>
      </c>
      <c r="AA136" s="174">
        <f t="shared" si="18"/>
        <v>0</v>
      </c>
      <c r="AR136" s="17" t="s">
        <v>188</v>
      </c>
      <c r="AT136" s="17" t="s">
        <v>189</v>
      </c>
      <c r="AU136" s="17" t="s">
        <v>86</v>
      </c>
      <c r="AY136" s="17" t="s">
        <v>160</v>
      </c>
      <c r="BE136" s="109">
        <f t="shared" si="19"/>
        <v>0</v>
      </c>
      <c r="BF136" s="109">
        <f t="shared" si="20"/>
        <v>0</v>
      </c>
      <c r="BG136" s="109">
        <f t="shared" si="21"/>
        <v>0</v>
      </c>
      <c r="BH136" s="109">
        <f t="shared" si="22"/>
        <v>0</v>
      </c>
      <c r="BI136" s="109">
        <f t="shared" si="23"/>
        <v>0</v>
      </c>
      <c r="BJ136" s="17" t="s">
        <v>86</v>
      </c>
      <c r="BK136" s="175">
        <f t="shared" si="24"/>
        <v>0</v>
      </c>
      <c r="BL136" s="17" t="s">
        <v>92</v>
      </c>
      <c r="BM136" s="17" t="s">
        <v>1233</v>
      </c>
    </row>
    <row r="137" spans="2:65" s="1" customFormat="1" ht="22.5" customHeight="1">
      <c r="B137" s="34"/>
      <c r="C137" s="176" t="s">
        <v>213</v>
      </c>
      <c r="D137" s="176" t="s">
        <v>189</v>
      </c>
      <c r="E137" s="177" t="s">
        <v>1220</v>
      </c>
      <c r="F137" s="249" t="s">
        <v>938</v>
      </c>
      <c r="G137" s="249"/>
      <c r="H137" s="249"/>
      <c r="I137" s="249"/>
      <c r="J137" s="178" t="s">
        <v>785</v>
      </c>
      <c r="K137" s="179">
        <v>1</v>
      </c>
      <c r="L137" s="250">
        <v>0</v>
      </c>
      <c r="M137" s="251"/>
      <c r="N137" s="252">
        <f t="shared" si="15"/>
        <v>0</v>
      </c>
      <c r="O137" s="246"/>
      <c r="P137" s="246"/>
      <c r="Q137" s="246"/>
      <c r="R137" s="36"/>
      <c r="T137" s="172" t="s">
        <v>20</v>
      </c>
      <c r="U137" s="43" t="s">
        <v>44</v>
      </c>
      <c r="V137" s="35"/>
      <c r="W137" s="173">
        <f t="shared" si="16"/>
        <v>0</v>
      </c>
      <c r="X137" s="173">
        <v>0</v>
      </c>
      <c r="Y137" s="173">
        <f t="shared" si="17"/>
        <v>0</v>
      </c>
      <c r="Z137" s="173">
        <v>0</v>
      </c>
      <c r="AA137" s="174">
        <f t="shared" si="18"/>
        <v>0</v>
      </c>
      <c r="AR137" s="17" t="s">
        <v>188</v>
      </c>
      <c r="AT137" s="17" t="s">
        <v>189</v>
      </c>
      <c r="AU137" s="17" t="s">
        <v>86</v>
      </c>
      <c r="AY137" s="17" t="s">
        <v>160</v>
      </c>
      <c r="BE137" s="109">
        <f t="shared" si="19"/>
        <v>0</v>
      </c>
      <c r="BF137" s="109">
        <f t="shared" si="20"/>
        <v>0</v>
      </c>
      <c r="BG137" s="109">
        <f t="shared" si="21"/>
        <v>0</v>
      </c>
      <c r="BH137" s="109">
        <f t="shared" si="22"/>
        <v>0</v>
      </c>
      <c r="BI137" s="109">
        <f t="shared" si="23"/>
        <v>0</v>
      </c>
      <c r="BJ137" s="17" t="s">
        <v>86</v>
      </c>
      <c r="BK137" s="175">
        <f t="shared" si="24"/>
        <v>0</v>
      </c>
      <c r="BL137" s="17" t="s">
        <v>92</v>
      </c>
      <c r="BM137" s="17" t="s">
        <v>1234</v>
      </c>
    </row>
    <row r="138" spans="2:65" s="9" customFormat="1" ht="29.85" customHeight="1">
      <c r="B138" s="156"/>
      <c r="C138" s="157"/>
      <c r="D138" s="166" t="s">
        <v>1203</v>
      </c>
      <c r="E138" s="166"/>
      <c r="F138" s="166"/>
      <c r="G138" s="166"/>
      <c r="H138" s="166"/>
      <c r="I138" s="166"/>
      <c r="J138" s="166"/>
      <c r="K138" s="166"/>
      <c r="L138" s="166"/>
      <c r="M138" s="166"/>
      <c r="N138" s="231">
        <f>BK138</f>
        <v>0</v>
      </c>
      <c r="O138" s="232"/>
      <c r="P138" s="232"/>
      <c r="Q138" s="232"/>
      <c r="R138" s="159"/>
      <c r="T138" s="160"/>
      <c r="U138" s="157"/>
      <c r="V138" s="157"/>
      <c r="W138" s="161">
        <f>SUM(W139:W161)</f>
        <v>0</v>
      </c>
      <c r="X138" s="157"/>
      <c r="Y138" s="161">
        <f>SUM(Y139:Y161)</f>
        <v>0</v>
      </c>
      <c r="Z138" s="157"/>
      <c r="AA138" s="162">
        <f>SUM(AA139:AA161)</f>
        <v>0</v>
      </c>
      <c r="AR138" s="163" t="s">
        <v>83</v>
      </c>
      <c r="AT138" s="164" t="s">
        <v>76</v>
      </c>
      <c r="AU138" s="164" t="s">
        <v>83</v>
      </c>
      <c r="AY138" s="163" t="s">
        <v>160</v>
      </c>
      <c r="BK138" s="165">
        <f>SUM(BK139:BK161)</f>
        <v>0</v>
      </c>
    </row>
    <row r="139" spans="2:65" s="1" customFormat="1" ht="22.5" customHeight="1">
      <c r="B139" s="34"/>
      <c r="C139" s="167" t="s">
        <v>217</v>
      </c>
      <c r="D139" s="167" t="s">
        <v>161</v>
      </c>
      <c r="E139" s="168" t="s">
        <v>1147</v>
      </c>
      <c r="F139" s="247" t="s">
        <v>1123</v>
      </c>
      <c r="G139" s="247"/>
      <c r="H139" s="247"/>
      <c r="I139" s="247"/>
      <c r="J139" s="169" t="s">
        <v>785</v>
      </c>
      <c r="K139" s="170">
        <v>350</v>
      </c>
      <c r="L139" s="245">
        <v>0</v>
      </c>
      <c r="M139" s="248"/>
      <c r="N139" s="246">
        <f t="shared" ref="N139:N161" si="25">ROUND(L139*K139,3)</f>
        <v>0</v>
      </c>
      <c r="O139" s="246"/>
      <c r="P139" s="246"/>
      <c r="Q139" s="246"/>
      <c r="R139" s="36"/>
      <c r="T139" s="172" t="s">
        <v>20</v>
      </c>
      <c r="U139" s="43" t="s">
        <v>44</v>
      </c>
      <c r="V139" s="35"/>
      <c r="W139" s="173">
        <f t="shared" ref="W139:W161" si="26">V139*K139</f>
        <v>0</v>
      </c>
      <c r="X139" s="173">
        <v>0</v>
      </c>
      <c r="Y139" s="173">
        <f t="shared" ref="Y139:Y161" si="27">X139*K139</f>
        <v>0</v>
      </c>
      <c r="Z139" s="173">
        <v>0</v>
      </c>
      <c r="AA139" s="174">
        <f t="shared" ref="AA139:AA161" si="28">Z139*K139</f>
        <v>0</v>
      </c>
      <c r="AR139" s="17" t="s">
        <v>92</v>
      </c>
      <c r="AT139" s="17" t="s">
        <v>161</v>
      </c>
      <c r="AU139" s="17" t="s">
        <v>86</v>
      </c>
      <c r="AY139" s="17" t="s">
        <v>160</v>
      </c>
      <c r="BE139" s="109">
        <f t="shared" ref="BE139:BE161" si="29">IF(U139="základná",N139,0)</f>
        <v>0</v>
      </c>
      <c r="BF139" s="109">
        <f t="shared" ref="BF139:BF161" si="30">IF(U139="znížená",N139,0)</f>
        <v>0</v>
      </c>
      <c r="BG139" s="109">
        <f t="shared" ref="BG139:BG161" si="31">IF(U139="zákl. prenesená",N139,0)</f>
        <v>0</v>
      </c>
      <c r="BH139" s="109">
        <f t="shared" ref="BH139:BH161" si="32">IF(U139="zníž. prenesená",N139,0)</f>
        <v>0</v>
      </c>
      <c r="BI139" s="109">
        <f t="shared" ref="BI139:BI161" si="33">IF(U139="nulová",N139,0)</f>
        <v>0</v>
      </c>
      <c r="BJ139" s="17" t="s">
        <v>86</v>
      </c>
      <c r="BK139" s="175">
        <f t="shared" ref="BK139:BK161" si="34">ROUND(L139*K139,3)</f>
        <v>0</v>
      </c>
      <c r="BL139" s="17" t="s">
        <v>92</v>
      </c>
      <c r="BM139" s="17" t="s">
        <v>1235</v>
      </c>
    </row>
    <row r="140" spans="2:65" s="1" customFormat="1" ht="22.5" customHeight="1">
      <c r="B140" s="34"/>
      <c r="C140" s="167" t="s">
        <v>221</v>
      </c>
      <c r="D140" s="167" t="s">
        <v>161</v>
      </c>
      <c r="E140" s="168" t="s">
        <v>1147</v>
      </c>
      <c r="F140" s="247" t="s">
        <v>1123</v>
      </c>
      <c r="G140" s="247"/>
      <c r="H140" s="247"/>
      <c r="I140" s="247"/>
      <c r="J140" s="169" t="s">
        <v>785</v>
      </c>
      <c r="K140" s="170">
        <v>500</v>
      </c>
      <c r="L140" s="245">
        <v>0</v>
      </c>
      <c r="M140" s="248"/>
      <c r="N140" s="246">
        <f t="shared" si="25"/>
        <v>0</v>
      </c>
      <c r="O140" s="246"/>
      <c r="P140" s="246"/>
      <c r="Q140" s="246"/>
      <c r="R140" s="36"/>
      <c r="T140" s="172" t="s">
        <v>20</v>
      </c>
      <c r="U140" s="43" t="s">
        <v>44</v>
      </c>
      <c r="V140" s="35"/>
      <c r="W140" s="173">
        <f t="shared" si="26"/>
        <v>0</v>
      </c>
      <c r="X140" s="173">
        <v>0</v>
      </c>
      <c r="Y140" s="173">
        <f t="shared" si="27"/>
        <v>0</v>
      </c>
      <c r="Z140" s="173">
        <v>0</v>
      </c>
      <c r="AA140" s="174">
        <f t="shared" si="28"/>
        <v>0</v>
      </c>
      <c r="AR140" s="17" t="s">
        <v>92</v>
      </c>
      <c r="AT140" s="17" t="s">
        <v>161</v>
      </c>
      <c r="AU140" s="17" t="s">
        <v>86</v>
      </c>
      <c r="AY140" s="17" t="s">
        <v>160</v>
      </c>
      <c r="BE140" s="109">
        <f t="shared" si="29"/>
        <v>0</v>
      </c>
      <c r="BF140" s="109">
        <f t="shared" si="30"/>
        <v>0</v>
      </c>
      <c r="BG140" s="109">
        <f t="shared" si="31"/>
        <v>0</v>
      </c>
      <c r="BH140" s="109">
        <f t="shared" si="32"/>
        <v>0</v>
      </c>
      <c r="BI140" s="109">
        <f t="shared" si="33"/>
        <v>0</v>
      </c>
      <c r="BJ140" s="17" t="s">
        <v>86</v>
      </c>
      <c r="BK140" s="175">
        <f t="shared" si="34"/>
        <v>0</v>
      </c>
      <c r="BL140" s="17" t="s">
        <v>92</v>
      </c>
      <c r="BM140" s="17" t="s">
        <v>1236</v>
      </c>
    </row>
    <row r="141" spans="2:65" s="1" customFormat="1" ht="22.5" customHeight="1">
      <c r="B141" s="34"/>
      <c r="C141" s="167" t="s">
        <v>224</v>
      </c>
      <c r="D141" s="167" t="s">
        <v>161</v>
      </c>
      <c r="E141" s="168" t="s">
        <v>1237</v>
      </c>
      <c r="F141" s="247" t="s">
        <v>1205</v>
      </c>
      <c r="G141" s="247"/>
      <c r="H141" s="247"/>
      <c r="I141" s="247"/>
      <c r="J141" s="169" t="s">
        <v>785</v>
      </c>
      <c r="K141" s="170">
        <v>4</v>
      </c>
      <c r="L141" s="245">
        <v>0</v>
      </c>
      <c r="M141" s="248"/>
      <c r="N141" s="246">
        <f t="shared" si="25"/>
        <v>0</v>
      </c>
      <c r="O141" s="246"/>
      <c r="P141" s="246"/>
      <c r="Q141" s="246"/>
      <c r="R141" s="36"/>
      <c r="T141" s="172" t="s">
        <v>20</v>
      </c>
      <c r="U141" s="43" t="s">
        <v>44</v>
      </c>
      <c r="V141" s="35"/>
      <c r="W141" s="173">
        <f t="shared" si="26"/>
        <v>0</v>
      </c>
      <c r="X141" s="173">
        <v>0</v>
      </c>
      <c r="Y141" s="173">
        <f t="shared" si="27"/>
        <v>0</v>
      </c>
      <c r="Z141" s="173">
        <v>0</v>
      </c>
      <c r="AA141" s="174">
        <f t="shared" si="28"/>
        <v>0</v>
      </c>
      <c r="AR141" s="17" t="s">
        <v>92</v>
      </c>
      <c r="AT141" s="17" t="s">
        <v>161</v>
      </c>
      <c r="AU141" s="17" t="s">
        <v>86</v>
      </c>
      <c r="AY141" s="17" t="s">
        <v>160</v>
      </c>
      <c r="BE141" s="109">
        <f t="shared" si="29"/>
        <v>0</v>
      </c>
      <c r="BF141" s="109">
        <f t="shared" si="30"/>
        <v>0</v>
      </c>
      <c r="BG141" s="109">
        <f t="shared" si="31"/>
        <v>0</v>
      </c>
      <c r="BH141" s="109">
        <f t="shared" si="32"/>
        <v>0</v>
      </c>
      <c r="BI141" s="109">
        <f t="shared" si="33"/>
        <v>0</v>
      </c>
      <c r="BJ141" s="17" t="s">
        <v>86</v>
      </c>
      <c r="BK141" s="175">
        <f t="shared" si="34"/>
        <v>0</v>
      </c>
      <c r="BL141" s="17" t="s">
        <v>92</v>
      </c>
      <c r="BM141" s="17" t="s">
        <v>1238</v>
      </c>
    </row>
    <row r="142" spans="2:65" s="1" customFormat="1" ht="22.5" customHeight="1">
      <c r="B142" s="34"/>
      <c r="C142" s="167" t="s">
        <v>228</v>
      </c>
      <c r="D142" s="167" t="s">
        <v>161</v>
      </c>
      <c r="E142" s="168" t="s">
        <v>1239</v>
      </c>
      <c r="F142" s="247" t="s">
        <v>1208</v>
      </c>
      <c r="G142" s="247"/>
      <c r="H142" s="247"/>
      <c r="I142" s="247"/>
      <c r="J142" s="169" t="s">
        <v>785</v>
      </c>
      <c r="K142" s="170">
        <v>7</v>
      </c>
      <c r="L142" s="245">
        <v>0</v>
      </c>
      <c r="M142" s="248"/>
      <c r="N142" s="246">
        <f t="shared" si="25"/>
        <v>0</v>
      </c>
      <c r="O142" s="246"/>
      <c r="P142" s="246"/>
      <c r="Q142" s="246"/>
      <c r="R142" s="36"/>
      <c r="T142" s="172" t="s">
        <v>20</v>
      </c>
      <c r="U142" s="43" t="s">
        <v>44</v>
      </c>
      <c r="V142" s="35"/>
      <c r="W142" s="173">
        <f t="shared" si="26"/>
        <v>0</v>
      </c>
      <c r="X142" s="173">
        <v>0</v>
      </c>
      <c r="Y142" s="173">
        <f t="shared" si="27"/>
        <v>0</v>
      </c>
      <c r="Z142" s="173">
        <v>0</v>
      </c>
      <c r="AA142" s="174">
        <f t="shared" si="28"/>
        <v>0</v>
      </c>
      <c r="AR142" s="17" t="s">
        <v>92</v>
      </c>
      <c r="AT142" s="17" t="s">
        <v>161</v>
      </c>
      <c r="AU142" s="17" t="s">
        <v>86</v>
      </c>
      <c r="AY142" s="17" t="s">
        <v>160</v>
      </c>
      <c r="BE142" s="109">
        <f t="shared" si="29"/>
        <v>0</v>
      </c>
      <c r="BF142" s="109">
        <f t="shared" si="30"/>
        <v>0</v>
      </c>
      <c r="BG142" s="109">
        <f t="shared" si="31"/>
        <v>0</v>
      </c>
      <c r="BH142" s="109">
        <f t="shared" si="32"/>
        <v>0</v>
      </c>
      <c r="BI142" s="109">
        <f t="shared" si="33"/>
        <v>0</v>
      </c>
      <c r="BJ142" s="17" t="s">
        <v>86</v>
      </c>
      <c r="BK142" s="175">
        <f t="shared" si="34"/>
        <v>0</v>
      </c>
      <c r="BL142" s="17" t="s">
        <v>92</v>
      </c>
      <c r="BM142" s="17" t="s">
        <v>1240</v>
      </c>
    </row>
    <row r="143" spans="2:65" s="1" customFormat="1" ht="22.5" customHeight="1">
      <c r="B143" s="34"/>
      <c r="C143" s="167" t="s">
        <v>232</v>
      </c>
      <c r="D143" s="167" t="s">
        <v>161</v>
      </c>
      <c r="E143" s="168" t="s">
        <v>1241</v>
      </c>
      <c r="F143" s="247" t="s">
        <v>1211</v>
      </c>
      <c r="G143" s="247"/>
      <c r="H143" s="247"/>
      <c r="I143" s="247"/>
      <c r="J143" s="169" t="s">
        <v>785</v>
      </c>
      <c r="K143" s="170">
        <v>160</v>
      </c>
      <c r="L143" s="245">
        <v>0</v>
      </c>
      <c r="M143" s="248"/>
      <c r="N143" s="246">
        <f t="shared" si="25"/>
        <v>0</v>
      </c>
      <c r="O143" s="246"/>
      <c r="P143" s="246"/>
      <c r="Q143" s="246"/>
      <c r="R143" s="36"/>
      <c r="T143" s="172" t="s">
        <v>20</v>
      </c>
      <c r="U143" s="43" t="s">
        <v>44</v>
      </c>
      <c r="V143" s="35"/>
      <c r="W143" s="173">
        <f t="shared" si="26"/>
        <v>0</v>
      </c>
      <c r="X143" s="173">
        <v>0</v>
      </c>
      <c r="Y143" s="173">
        <f t="shared" si="27"/>
        <v>0</v>
      </c>
      <c r="Z143" s="173">
        <v>0</v>
      </c>
      <c r="AA143" s="174">
        <f t="shared" si="28"/>
        <v>0</v>
      </c>
      <c r="AR143" s="17" t="s">
        <v>92</v>
      </c>
      <c r="AT143" s="17" t="s">
        <v>161</v>
      </c>
      <c r="AU143" s="17" t="s">
        <v>86</v>
      </c>
      <c r="AY143" s="17" t="s">
        <v>160</v>
      </c>
      <c r="BE143" s="109">
        <f t="shared" si="29"/>
        <v>0</v>
      </c>
      <c r="BF143" s="109">
        <f t="shared" si="30"/>
        <v>0</v>
      </c>
      <c r="BG143" s="109">
        <f t="shared" si="31"/>
        <v>0</v>
      </c>
      <c r="BH143" s="109">
        <f t="shared" si="32"/>
        <v>0</v>
      </c>
      <c r="BI143" s="109">
        <f t="shared" si="33"/>
        <v>0</v>
      </c>
      <c r="BJ143" s="17" t="s">
        <v>86</v>
      </c>
      <c r="BK143" s="175">
        <f t="shared" si="34"/>
        <v>0</v>
      </c>
      <c r="BL143" s="17" t="s">
        <v>92</v>
      </c>
      <c r="BM143" s="17" t="s">
        <v>1242</v>
      </c>
    </row>
    <row r="144" spans="2:65" s="1" customFormat="1" ht="22.5" customHeight="1">
      <c r="B144" s="34"/>
      <c r="C144" s="167" t="s">
        <v>10</v>
      </c>
      <c r="D144" s="167" t="s">
        <v>161</v>
      </c>
      <c r="E144" s="168" t="s">
        <v>1243</v>
      </c>
      <c r="F144" s="247" t="s">
        <v>1214</v>
      </c>
      <c r="G144" s="247"/>
      <c r="H144" s="247"/>
      <c r="I144" s="247"/>
      <c r="J144" s="169" t="s">
        <v>785</v>
      </c>
      <c r="K144" s="170">
        <v>160</v>
      </c>
      <c r="L144" s="245">
        <v>0</v>
      </c>
      <c r="M144" s="248"/>
      <c r="N144" s="246">
        <f t="shared" si="25"/>
        <v>0</v>
      </c>
      <c r="O144" s="246"/>
      <c r="P144" s="246"/>
      <c r="Q144" s="246"/>
      <c r="R144" s="36"/>
      <c r="T144" s="172" t="s">
        <v>20</v>
      </c>
      <c r="U144" s="43" t="s">
        <v>44</v>
      </c>
      <c r="V144" s="35"/>
      <c r="W144" s="173">
        <f t="shared" si="26"/>
        <v>0</v>
      </c>
      <c r="X144" s="173">
        <v>0</v>
      </c>
      <c r="Y144" s="173">
        <f t="shared" si="27"/>
        <v>0</v>
      </c>
      <c r="Z144" s="173">
        <v>0</v>
      </c>
      <c r="AA144" s="174">
        <f t="shared" si="28"/>
        <v>0</v>
      </c>
      <c r="AR144" s="17" t="s">
        <v>92</v>
      </c>
      <c r="AT144" s="17" t="s">
        <v>161</v>
      </c>
      <c r="AU144" s="17" t="s">
        <v>86</v>
      </c>
      <c r="AY144" s="17" t="s">
        <v>160</v>
      </c>
      <c r="BE144" s="109">
        <f t="shared" si="29"/>
        <v>0</v>
      </c>
      <c r="BF144" s="109">
        <f t="shared" si="30"/>
        <v>0</v>
      </c>
      <c r="BG144" s="109">
        <f t="shared" si="31"/>
        <v>0</v>
      </c>
      <c r="BH144" s="109">
        <f t="shared" si="32"/>
        <v>0</v>
      </c>
      <c r="BI144" s="109">
        <f t="shared" si="33"/>
        <v>0</v>
      </c>
      <c r="BJ144" s="17" t="s">
        <v>86</v>
      </c>
      <c r="BK144" s="175">
        <f t="shared" si="34"/>
        <v>0</v>
      </c>
      <c r="BL144" s="17" t="s">
        <v>92</v>
      </c>
      <c r="BM144" s="17" t="s">
        <v>1244</v>
      </c>
    </row>
    <row r="145" spans="2:65" s="1" customFormat="1" ht="22.5" customHeight="1">
      <c r="B145" s="34"/>
      <c r="C145" s="167" t="s">
        <v>239</v>
      </c>
      <c r="D145" s="167" t="s">
        <v>161</v>
      </c>
      <c r="E145" s="168" t="s">
        <v>1243</v>
      </c>
      <c r="F145" s="247" t="s">
        <v>1214</v>
      </c>
      <c r="G145" s="247"/>
      <c r="H145" s="247"/>
      <c r="I145" s="247"/>
      <c r="J145" s="169" t="s">
        <v>785</v>
      </c>
      <c r="K145" s="170">
        <v>220</v>
      </c>
      <c r="L145" s="245">
        <v>0</v>
      </c>
      <c r="M145" s="248"/>
      <c r="N145" s="246">
        <f t="shared" si="25"/>
        <v>0</v>
      </c>
      <c r="O145" s="246"/>
      <c r="P145" s="246"/>
      <c r="Q145" s="246"/>
      <c r="R145" s="36"/>
      <c r="T145" s="172" t="s">
        <v>20</v>
      </c>
      <c r="U145" s="43" t="s">
        <v>44</v>
      </c>
      <c r="V145" s="35"/>
      <c r="W145" s="173">
        <f t="shared" si="26"/>
        <v>0</v>
      </c>
      <c r="X145" s="173">
        <v>0</v>
      </c>
      <c r="Y145" s="173">
        <f t="shared" si="27"/>
        <v>0</v>
      </c>
      <c r="Z145" s="173">
        <v>0</v>
      </c>
      <c r="AA145" s="174">
        <f t="shared" si="28"/>
        <v>0</v>
      </c>
      <c r="AR145" s="17" t="s">
        <v>92</v>
      </c>
      <c r="AT145" s="17" t="s">
        <v>161</v>
      </c>
      <c r="AU145" s="17" t="s">
        <v>86</v>
      </c>
      <c r="AY145" s="17" t="s">
        <v>160</v>
      </c>
      <c r="BE145" s="109">
        <f t="shared" si="29"/>
        <v>0</v>
      </c>
      <c r="BF145" s="109">
        <f t="shared" si="30"/>
        <v>0</v>
      </c>
      <c r="BG145" s="109">
        <f t="shared" si="31"/>
        <v>0</v>
      </c>
      <c r="BH145" s="109">
        <f t="shared" si="32"/>
        <v>0</v>
      </c>
      <c r="BI145" s="109">
        <f t="shared" si="33"/>
        <v>0</v>
      </c>
      <c r="BJ145" s="17" t="s">
        <v>86</v>
      </c>
      <c r="BK145" s="175">
        <f t="shared" si="34"/>
        <v>0</v>
      </c>
      <c r="BL145" s="17" t="s">
        <v>92</v>
      </c>
      <c r="BM145" s="17" t="s">
        <v>1245</v>
      </c>
    </row>
    <row r="146" spans="2:65" s="1" customFormat="1" ht="22.5" customHeight="1">
      <c r="B146" s="34"/>
      <c r="C146" s="167" t="s">
        <v>243</v>
      </c>
      <c r="D146" s="167" t="s">
        <v>161</v>
      </c>
      <c r="E146" s="168" t="s">
        <v>1246</v>
      </c>
      <c r="F146" s="247" t="s">
        <v>1217</v>
      </c>
      <c r="G146" s="247"/>
      <c r="H146" s="247"/>
      <c r="I146" s="247"/>
      <c r="J146" s="169" t="s">
        <v>785</v>
      </c>
      <c r="K146" s="170">
        <v>320</v>
      </c>
      <c r="L146" s="245">
        <v>0</v>
      </c>
      <c r="M146" s="248"/>
      <c r="N146" s="246">
        <f t="shared" si="25"/>
        <v>0</v>
      </c>
      <c r="O146" s="246"/>
      <c r="P146" s="246"/>
      <c r="Q146" s="246"/>
      <c r="R146" s="36"/>
      <c r="T146" s="172" t="s">
        <v>20</v>
      </c>
      <c r="U146" s="43" t="s">
        <v>44</v>
      </c>
      <c r="V146" s="35"/>
      <c r="W146" s="173">
        <f t="shared" si="26"/>
        <v>0</v>
      </c>
      <c r="X146" s="173">
        <v>0</v>
      </c>
      <c r="Y146" s="173">
        <f t="shared" si="27"/>
        <v>0</v>
      </c>
      <c r="Z146" s="173">
        <v>0</v>
      </c>
      <c r="AA146" s="174">
        <f t="shared" si="28"/>
        <v>0</v>
      </c>
      <c r="AR146" s="17" t="s">
        <v>92</v>
      </c>
      <c r="AT146" s="17" t="s">
        <v>161</v>
      </c>
      <c r="AU146" s="17" t="s">
        <v>86</v>
      </c>
      <c r="AY146" s="17" t="s">
        <v>160</v>
      </c>
      <c r="BE146" s="109">
        <f t="shared" si="29"/>
        <v>0</v>
      </c>
      <c r="BF146" s="109">
        <f t="shared" si="30"/>
        <v>0</v>
      </c>
      <c r="BG146" s="109">
        <f t="shared" si="31"/>
        <v>0</v>
      </c>
      <c r="BH146" s="109">
        <f t="shared" si="32"/>
        <v>0</v>
      </c>
      <c r="BI146" s="109">
        <f t="shared" si="33"/>
        <v>0</v>
      </c>
      <c r="BJ146" s="17" t="s">
        <v>86</v>
      </c>
      <c r="BK146" s="175">
        <f t="shared" si="34"/>
        <v>0</v>
      </c>
      <c r="BL146" s="17" t="s">
        <v>92</v>
      </c>
      <c r="BM146" s="17" t="s">
        <v>1247</v>
      </c>
    </row>
    <row r="147" spans="2:65" s="1" customFormat="1" ht="22.5" customHeight="1">
      <c r="B147" s="34"/>
      <c r="C147" s="167" t="s">
        <v>247</v>
      </c>
      <c r="D147" s="167" t="s">
        <v>161</v>
      </c>
      <c r="E147" s="168" t="s">
        <v>1246</v>
      </c>
      <c r="F147" s="247" t="s">
        <v>1217</v>
      </c>
      <c r="G147" s="247"/>
      <c r="H147" s="247"/>
      <c r="I147" s="247"/>
      <c r="J147" s="169" t="s">
        <v>785</v>
      </c>
      <c r="K147" s="170">
        <v>440</v>
      </c>
      <c r="L147" s="245">
        <v>0</v>
      </c>
      <c r="M147" s="248"/>
      <c r="N147" s="246">
        <f t="shared" si="25"/>
        <v>0</v>
      </c>
      <c r="O147" s="246"/>
      <c r="P147" s="246"/>
      <c r="Q147" s="246"/>
      <c r="R147" s="36"/>
      <c r="T147" s="172" t="s">
        <v>20</v>
      </c>
      <c r="U147" s="43" t="s">
        <v>44</v>
      </c>
      <c r="V147" s="35"/>
      <c r="W147" s="173">
        <f t="shared" si="26"/>
        <v>0</v>
      </c>
      <c r="X147" s="173">
        <v>0</v>
      </c>
      <c r="Y147" s="173">
        <f t="shared" si="27"/>
        <v>0</v>
      </c>
      <c r="Z147" s="173">
        <v>0</v>
      </c>
      <c r="AA147" s="174">
        <f t="shared" si="28"/>
        <v>0</v>
      </c>
      <c r="AR147" s="17" t="s">
        <v>92</v>
      </c>
      <c r="AT147" s="17" t="s">
        <v>161</v>
      </c>
      <c r="AU147" s="17" t="s">
        <v>86</v>
      </c>
      <c r="AY147" s="17" t="s">
        <v>160</v>
      </c>
      <c r="BE147" s="109">
        <f t="shared" si="29"/>
        <v>0</v>
      </c>
      <c r="BF147" s="109">
        <f t="shared" si="30"/>
        <v>0</v>
      </c>
      <c r="BG147" s="109">
        <f t="shared" si="31"/>
        <v>0</v>
      </c>
      <c r="BH147" s="109">
        <f t="shared" si="32"/>
        <v>0</v>
      </c>
      <c r="BI147" s="109">
        <f t="shared" si="33"/>
        <v>0</v>
      </c>
      <c r="BJ147" s="17" t="s">
        <v>86</v>
      </c>
      <c r="BK147" s="175">
        <f t="shared" si="34"/>
        <v>0</v>
      </c>
      <c r="BL147" s="17" t="s">
        <v>92</v>
      </c>
      <c r="BM147" s="17" t="s">
        <v>1248</v>
      </c>
    </row>
    <row r="148" spans="2:65" s="1" customFormat="1" ht="22.5" customHeight="1">
      <c r="B148" s="34"/>
      <c r="C148" s="167" t="s">
        <v>252</v>
      </c>
      <c r="D148" s="167" t="s">
        <v>161</v>
      </c>
      <c r="E148" s="168" t="s">
        <v>1249</v>
      </c>
      <c r="F148" s="247" t="s">
        <v>938</v>
      </c>
      <c r="G148" s="247"/>
      <c r="H148" s="247"/>
      <c r="I148" s="247"/>
      <c r="J148" s="169" t="s">
        <v>785</v>
      </c>
      <c r="K148" s="170">
        <v>1</v>
      </c>
      <c r="L148" s="245">
        <v>0</v>
      </c>
      <c r="M148" s="248"/>
      <c r="N148" s="246">
        <f t="shared" si="25"/>
        <v>0</v>
      </c>
      <c r="O148" s="246"/>
      <c r="P148" s="246"/>
      <c r="Q148" s="246"/>
      <c r="R148" s="36"/>
      <c r="T148" s="172" t="s">
        <v>20</v>
      </c>
      <c r="U148" s="43" t="s">
        <v>44</v>
      </c>
      <c r="V148" s="35"/>
      <c r="W148" s="173">
        <f t="shared" si="26"/>
        <v>0</v>
      </c>
      <c r="X148" s="173">
        <v>0</v>
      </c>
      <c r="Y148" s="173">
        <f t="shared" si="27"/>
        <v>0</v>
      </c>
      <c r="Z148" s="173">
        <v>0</v>
      </c>
      <c r="AA148" s="174">
        <f t="shared" si="28"/>
        <v>0</v>
      </c>
      <c r="AR148" s="17" t="s">
        <v>92</v>
      </c>
      <c r="AT148" s="17" t="s">
        <v>161</v>
      </c>
      <c r="AU148" s="17" t="s">
        <v>86</v>
      </c>
      <c r="AY148" s="17" t="s">
        <v>160</v>
      </c>
      <c r="BE148" s="109">
        <f t="shared" si="29"/>
        <v>0</v>
      </c>
      <c r="BF148" s="109">
        <f t="shared" si="30"/>
        <v>0</v>
      </c>
      <c r="BG148" s="109">
        <f t="shared" si="31"/>
        <v>0</v>
      </c>
      <c r="BH148" s="109">
        <f t="shared" si="32"/>
        <v>0</v>
      </c>
      <c r="BI148" s="109">
        <f t="shared" si="33"/>
        <v>0</v>
      </c>
      <c r="BJ148" s="17" t="s">
        <v>86</v>
      </c>
      <c r="BK148" s="175">
        <f t="shared" si="34"/>
        <v>0</v>
      </c>
      <c r="BL148" s="17" t="s">
        <v>92</v>
      </c>
      <c r="BM148" s="17" t="s">
        <v>1250</v>
      </c>
    </row>
    <row r="149" spans="2:65" s="1" customFormat="1" ht="22.5" customHeight="1">
      <c r="B149" s="34"/>
      <c r="C149" s="167" t="s">
        <v>256</v>
      </c>
      <c r="D149" s="167" t="s">
        <v>161</v>
      </c>
      <c r="E149" s="168" t="s">
        <v>1249</v>
      </c>
      <c r="F149" s="247" t="s">
        <v>938</v>
      </c>
      <c r="G149" s="247"/>
      <c r="H149" s="247"/>
      <c r="I149" s="247"/>
      <c r="J149" s="169" t="s">
        <v>785</v>
      </c>
      <c r="K149" s="170">
        <v>1</v>
      </c>
      <c r="L149" s="245">
        <v>0</v>
      </c>
      <c r="M149" s="248"/>
      <c r="N149" s="246">
        <f t="shared" si="25"/>
        <v>0</v>
      </c>
      <c r="O149" s="246"/>
      <c r="P149" s="246"/>
      <c r="Q149" s="246"/>
      <c r="R149" s="36"/>
      <c r="T149" s="172" t="s">
        <v>20</v>
      </c>
      <c r="U149" s="43" t="s">
        <v>44</v>
      </c>
      <c r="V149" s="35"/>
      <c r="W149" s="173">
        <f t="shared" si="26"/>
        <v>0</v>
      </c>
      <c r="X149" s="173">
        <v>0</v>
      </c>
      <c r="Y149" s="173">
        <f t="shared" si="27"/>
        <v>0</v>
      </c>
      <c r="Z149" s="173">
        <v>0</v>
      </c>
      <c r="AA149" s="174">
        <f t="shared" si="28"/>
        <v>0</v>
      </c>
      <c r="AR149" s="17" t="s">
        <v>92</v>
      </c>
      <c r="AT149" s="17" t="s">
        <v>161</v>
      </c>
      <c r="AU149" s="17" t="s">
        <v>86</v>
      </c>
      <c r="AY149" s="17" t="s">
        <v>160</v>
      </c>
      <c r="BE149" s="109">
        <f t="shared" si="29"/>
        <v>0</v>
      </c>
      <c r="BF149" s="109">
        <f t="shared" si="30"/>
        <v>0</v>
      </c>
      <c r="BG149" s="109">
        <f t="shared" si="31"/>
        <v>0</v>
      </c>
      <c r="BH149" s="109">
        <f t="shared" si="32"/>
        <v>0</v>
      </c>
      <c r="BI149" s="109">
        <f t="shared" si="33"/>
        <v>0</v>
      </c>
      <c r="BJ149" s="17" t="s">
        <v>86</v>
      </c>
      <c r="BK149" s="175">
        <f t="shared" si="34"/>
        <v>0</v>
      </c>
      <c r="BL149" s="17" t="s">
        <v>92</v>
      </c>
      <c r="BM149" s="17" t="s">
        <v>1251</v>
      </c>
    </row>
    <row r="150" spans="2:65" s="1" customFormat="1" ht="22.5" customHeight="1">
      <c r="B150" s="34"/>
      <c r="C150" s="167" t="s">
        <v>260</v>
      </c>
      <c r="D150" s="167" t="s">
        <v>161</v>
      </c>
      <c r="E150" s="168" t="s">
        <v>1252</v>
      </c>
      <c r="F150" s="247" t="s">
        <v>1253</v>
      </c>
      <c r="G150" s="247"/>
      <c r="H150" s="247"/>
      <c r="I150" s="247"/>
      <c r="J150" s="169" t="s">
        <v>785</v>
      </c>
      <c r="K150" s="170">
        <v>1</v>
      </c>
      <c r="L150" s="245">
        <v>0</v>
      </c>
      <c r="M150" s="248"/>
      <c r="N150" s="246">
        <f t="shared" si="25"/>
        <v>0</v>
      </c>
      <c r="O150" s="246"/>
      <c r="P150" s="246"/>
      <c r="Q150" s="246"/>
      <c r="R150" s="36"/>
      <c r="T150" s="172" t="s">
        <v>20</v>
      </c>
      <c r="U150" s="43" t="s">
        <v>44</v>
      </c>
      <c r="V150" s="35"/>
      <c r="W150" s="173">
        <f t="shared" si="26"/>
        <v>0</v>
      </c>
      <c r="X150" s="173">
        <v>0</v>
      </c>
      <c r="Y150" s="173">
        <f t="shared" si="27"/>
        <v>0</v>
      </c>
      <c r="Z150" s="173">
        <v>0</v>
      </c>
      <c r="AA150" s="174">
        <f t="shared" si="28"/>
        <v>0</v>
      </c>
      <c r="AR150" s="17" t="s">
        <v>92</v>
      </c>
      <c r="AT150" s="17" t="s">
        <v>161</v>
      </c>
      <c r="AU150" s="17" t="s">
        <v>86</v>
      </c>
      <c r="AY150" s="17" t="s">
        <v>160</v>
      </c>
      <c r="BE150" s="109">
        <f t="shared" si="29"/>
        <v>0</v>
      </c>
      <c r="BF150" s="109">
        <f t="shared" si="30"/>
        <v>0</v>
      </c>
      <c r="BG150" s="109">
        <f t="shared" si="31"/>
        <v>0</v>
      </c>
      <c r="BH150" s="109">
        <f t="shared" si="32"/>
        <v>0</v>
      </c>
      <c r="BI150" s="109">
        <f t="shared" si="33"/>
        <v>0</v>
      </c>
      <c r="BJ150" s="17" t="s">
        <v>86</v>
      </c>
      <c r="BK150" s="175">
        <f t="shared" si="34"/>
        <v>0</v>
      </c>
      <c r="BL150" s="17" t="s">
        <v>92</v>
      </c>
      <c r="BM150" s="17" t="s">
        <v>1254</v>
      </c>
    </row>
    <row r="151" spans="2:65" s="1" customFormat="1" ht="22.5" customHeight="1">
      <c r="B151" s="34"/>
      <c r="C151" s="167" t="s">
        <v>264</v>
      </c>
      <c r="D151" s="167" t="s">
        <v>161</v>
      </c>
      <c r="E151" s="168" t="s">
        <v>1252</v>
      </c>
      <c r="F151" s="247" t="s">
        <v>1253</v>
      </c>
      <c r="G151" s="247"/>
      <c r="H151" s="247"/>
      <c r="I151" s="247"/>
      <c r="J151" s="169" t="s">
        <v>785</v>
      </c>
      <c r="K151" s="170">
        <v>1</v>
      </c>
      <c r="L151" s="245">
        <v>0</v>
      </c>
      <c r="M151" s="248"/>
      <c r="N151" s="246">
        <f t="shared" si="25"/>
        <v>0</v>
      </c>
      <c r="O151" s="246"/>
      <c r="P151" s="246"/>
      <c r="Q151" s="246"/>
      <c r="R151" s="36"/>
      <c r="T151" s="172" t="s">
        <v>20</v>
      </c>
      <c r="U151" s="43" t="s">
        <v>44</v>
      </c>
      <c r="V151" s="35"/>
      <c r="W151" s="173">
        <f t="shared" si="26"/>
        <v>0</v>
      </c>
      <c r="X151" s="173">
        <v>0</v>
      </c>
      <c r="Y151" s="173">
        <f t="shared" si="27"/>
        <v>0</v>
      </c>
      <c r="Z151" s="173">
        <v>0</v>
      </c>
      <c r="AA151" s="174">
        <f t="shared" si="28"/>
        <v>0</v>
      </c>
      <c r="AR151" s="17" t="s">
        <v>92</v>
      </c>
      <c r="AT151" s="17" t="s">
        <v>161</v>
      </c>
      <c r="AU151" s="17" t="s">
        <v>86</v>
      </c>
      <c r="AY151" s="17" t="s">
        <v>160</v>
      </c>
      <c r="BE151" s="109">
        <f t="shared" si="29"/>
        <v>0</v>
      </c>
      <c r="BF151" s="109">
        <f t="shared" si="30"/>
        <v>0</v>
      </c>
      <c r="BG151" s="109">
        <f t="shared" si="31"/>
        <v>0</v>
      </c>
      <c r="BH151" s="109">
        <f t="shared" si="32"/>
        <v>0</v>
      </c>
      <c r="BI151" s="109">
        <f t="shared" si="33"/>
        <v>0</v>
      </c>
      <c r="BJ151" s="17" t="s">
        <v>86</v>
      </c>
      <c r="BK151" s="175">
        <f t="shared" si="34"/>
        <v>0</v>
      </c>
      <c r="BL151" s="17" t="s">
        <v>92</v>
      </c>
      <c r="BM151" s="17" t="s">
        <v>1255</v>
      </c>
    </row>
    <row r="152" spans="2:65" s="1" customFormat="1" ht="22.5" customHeight="1">
      <c r="B152" s="34"/>
      <c r="C152" s="167" t="s">
        <v>268</v>
      </c>
      <c r="D152" s="167" t="s">
        <v>161</v>
      </c>
      <c r="E152" s="168" t="s">
        <v>1256</v>
      </c>
      <c r="F152" s="247" t="s">
        <v>1257</v>
      </c>
      <c r="G152" s="247"/>
      <c r="H152" s="247"/>
      <c r="I152" s="247"/>
      <c r="J152" s="169" t="s">
        <v>785</v>
      </c>
      <c r="K152" s="170">
        <v>1</v>
      </c>
      <c r="L152" s="245">
        <v>0</v>
      </c>
      <c r="M152" s="248"/>
      <c r="N152" s="246">
        <f t="shared" si="25"/>
        <v>0</v>
      </c>
      <c r="O152" s="246"/>
      <c r="P152" s="246"/>
      <c r="Q152" s="246"/>
      <c r="R152" s="36"/>
      <c r="T152" s="172" t="s">
        <v>20</v>
      </c>
      <c r="U152" s="43" t="s">
        <v>44</v>
      </c>
      <c r="V152" s="35"/>
      <c r="W152" s="173">
        <f t="shared" si="26"/>
        <v>0</v>
      </c>
      <c r="X152" s="173">
        <v>0</v>
      </c>
      <c r="Y152" s="173">
        <f t="shared" si="27"/>
        <v>0</v>
      </c>
      <c r="Z152" s="173">
        <v>0</v>
      </c>
      <c r="AA152" s="174">
        <f t="shared" si="28"/>
        <v>0</v>
      </c>
      <c r="AR152" s="17" t="s">
        <v>92</v>
      </c>
      <c r="AT152" s="17" t="s">
        <v>161</v>
      </c>
      <c r="AU152" s="17" t="s">
        <v>86</v>
      </c>
      <c r="AY152" s="17" t="s">
        <v>160</v>
      </c>
      <c r="BE152" s="109">
        <f t="shared" si="29"/>
        <v>0</v>
      </c>
      <c r="BF152" s="109">
        <f t="shared" si="30"/>
        <v>0</v>
      </c>
      <c r="BG152" s="109">
        <f t="shared" si="31"/>
        <v>0</v>
      </c>
      <c r="BH152" s="109">
        <f t="shared" si="32"/>
        <v>0</v>
      </c>
      <c r="BI152" s="109">
        <f t="shared" si="33"/>
        <v>0</v>
      </c>
      <c r="BJ152" s="17" t="s">
        <v>86</v>
      </c>
      <c r="BK152" s="175">
        <f t="shared" si="34"/>
        <v>0</v>
      </c>
      <c r="BL152" s="17" t="s">
        <v>92</v>
      </c>
      <c r="BM152" s="17" t="s">
        <v>1258</v>
      </c>
    </row>
    <row r="153" spans="2:65" s="1" customFormat="1" ht="22.5" customHeight="1">
      <c r="B153" s="34"/>
      <c r="C153" s="167" t="s">
        <v>272</v>
      </c>
      <c r="D153" s="167" t="s">
        <v>161</v>
      </c>
      <c r="E153" s="168" t="s">
        <v>1256</v>
      </c>
      <c r="F153" s="247" t="s">
        <v>1257</v>
      </c>
      <c r="G153" s="247"/>
      <c r="H153" s="247"/>
      <c r="I153" s="247"/>
      <c r="J153" s="169" t="s">
        <v>785</v>
      </c>
      <c r="K153" s="170">
        <v>1</v>
      </c>
      <c r="L153" s="245">
        <v>0</v>
      </c>
      <c r="M153" s="248"/>
      <c r="N153" s="246">
        <f t="shared" si="25"/>
        <v>0</v>
      </c>
      <c r="O153" s="246"/>
      <c r="P153" s="246"/>
      <c r="Q153" s="246"/>
      <c r="R153" s="36"/>
      <c r="T153" s="172" t="s">
        <v>20</v>
      </c>
      <c r="U153" s="43" t="s">
        <v>44</v>
      </c>
      <c r="V153" s="35"/>
      <c r="W153" s="173">
        <f t="shared" si="26"/>
        <v>0</v>
      </c>
      <c r="X153" s="173">
        <v>0</v>
      </c>
      <c r="Y153" s="173">
        <f t="shared" si="27"/>
        <v>0</v>
      </c>
      <c r="Z153" s="173">
        <v>0</v>
      </c>
      <c r="AA153" s="174">
        <f t="shared" si="28"/>
        <v>0</v>
      </c>
      <c r="AR153" s="17" t="s">
        <v>92</v>
      </c>
      <c r="AT153" s="17" t="s">
        <v>161</v>
      </c>
      <c r="AU153" s="17" t="s">
        <v>86</v>
      </c>
      <c r="AY153" s="17" t="s">
        <v>160</v>
      </c>
      <c r="BE153" s="109">
        <f t="shared" si="29"/>
        <v>0</v>
      </c>
      <c r="BF153" s="109">
        <f t="shared" si="30"/>
        <v>0</v>
      </c>
      <c r="BG153" s="109">
        <f t="shared" si="31"/>
        <v>0</v>
      </c>
      <c r="BH153" s="109">
        <f t="shared" si="32"/>
        <v>0</v>
      </c>
      <c r="BI153" s="109">
        <f t="shared" si="33"/>
        <v>0</v>
      </c>
      <c r="BJ153" s="17" t="s">
        <v>86</v>
      </c>
      <c r="BK153" s="175">
        <f t="shared" si="34"/>
        <v>0</v>
      </c>
      <c r="BL153" s="17" t="s">
        <v>92</v>
      </c>
      <c r="BM153" s="17" t="s">
        <v>1259</v>
      </c>
    </row>
    <row r="154" spans="2:65" s="1" customFormat="1" ht="22.5" customHeight="1">
      <c r="B154" s="34"/>
      <c r="C154" s="167" t="s">
        <v>276</v>
      </c>
      <c r="D154" s="167" t="s">
        <v>161</v>
      </c>
      <c r="E154" s="168" t="s">
        <v>1260</v>
      </c>
      <c r="F154" s="247" t="s">
        <v>1223</v>
      </c>
      <c r="G154" s="247"/>
      <c r="H154" s="247"/>
      <c r="I154" s="247"/>
      <c r="J154" s="169" t="s">
        <v>785</v>
      </c>
      <c r="K154" s="170">
        <v>7</v>
      </c>
      <c r="L154" s="245">
        <v>0</v>
      </c>
      <c r="M154" s="248"/>
      <c r="N154" s="246">
        <f t="shared" si="25"/>
        <v>0</v>
      </c>
      <c r="O154" s="246"/>
      <c r="P154" s="246"/>
      <c r="Q154" s="246"/>
      <c r="R154" s="36"/>
      <c r="T154" s="172" t="s">
        <v>20</v>
      </c>
      <c r="U154" s="43" t="s">
        <v>44</v>
      </c>
      <c r="V154" s="35"/>
      <c r="W154" s="173">
        <f t="shared" si="26"/>
        <v>0</v>
      </c>
      <c r="X154" s="173">
        <v>0</v>
      </c>
      <c r="Y154" s="173">
        <f t="shared" si="27"/>
        <v>0</v>
      </c>
      <c r="Z154" s="173">
        <v>0</v>
      </c>
      <c r="AA154" s="174">
        <f t="shared" si="28"/>
        <v>0</v>
      </c>
      <c r="AR154" s="17" t="s">
        <v>92</v>
      </c>
      <c r="AT154" s="17" t="s">
        <v>161</v>
      </c>
      <c r="AU154" s="17" t="s">
        <v>86</v>
      </c>
      <c r="AY154" s="17" t="s">
        <v>160</v>
      </c>
      <c r="BE154" s="109">
        <f t="shared" si="29"/>
        <v>0</v>
      </c>
      <c r="BF154" s="109">
        <f t="shared" si="30"/>
        <v>0</v>
      </c>
      <c r="BG154" s="109">
        <f t="shared" si="31"/>
        <v>0</v>
      </c>
      <c r="BH154" s="109">
        <f t="shared" si="32"/>
        <v>0</v>
      </c>
      <c r="BI154" s="109">
        <f t="shared" si="33"/>
        <v>0</v>
      </c>
      <c r="BJ154" s="17" t="s">
        <v>86</v>
      </c>
      <c r="BK154" s="175">
        <f t="shared" si="34"/>
        <v>0</v>
      </c>
      <c r="BL154" s="17" t="s">
        <v>92</v>
      </c>
      <c r="BM154" s="17" t="s">
        <v>1261</v>
      </c>
    </row>
    <row r="155" spans="2:65" s="1" customFormat="1" ht="22.5" customHeight="1">
      <c r="B155" s="34"/>
      <c r="C155" s="167" t="s">
        <v>281</v>
      </c>
      <c r="D155" s="167" t="s">
        <v>161</v>
      </c>
      <c r="E155" s="168" t="s">
        <v>1262</v>
      </c>
      <c r="F155" s="247" t="s">
        <v>1263</v>
      </c>
      <c r="G155" s="247"/>
      <c r="H155" s="247"/>
      <c r="I155" s="247"/>
      <c r="J155" s="169" t="s">
        <v>785</v>
      </c>
      <c r="K155" s="170">
        <v>1</v>
      </c>
      <c r="L155" s="245">
        <v>0</v>
      </c>
      <c r="M155" s="248"/>
      <c r="N155" s="246">
        <f t="shared" si="25"/>
        <v>0</v>
      </c>
      <c r="O155" s="246"/>
      <c r="P155" s="246"/>
      <c r="Q155" s="246"/>
      <c r="R155" s="36"/>
      <c r="T155" s="172" t="s">
        <v>20</v>
      </c>
      <c r="U155" s="43" t="s">
        <v>44</v>
      </c>
      <c r="V155" s="35"/>
      <c r="W155" s="173">
        <f t="shared" si="26"/>
        <v>0</v>
      </c>
      <c r="X155" s="173">
        <v>0</v>
      </c>
      <c r="Y155" s="173">
        <f t="shared" si="27"/>
        <v>0</v>
      </c>
      <c r="Z155" s="173">
        <v>0</v>
      </c>
      <c r="AA155" s="174">
        <f t="shared" si="28"/>
        <v>0</v>
      </c>
      <c r="AR155" s="17" t="s">
        <v>92</v>
      </c>
      <c r="AT155" s="17" t="s">
        <v>161</v>
      </c>
      <c r="AU155" s="17" t="s">
        <v>86</v>
      </c>
      <c r="AY155" s="17" t="s">
        <v>160</v>
      </c>
      <c r="BE155" s="109">
        <f t="shared" si="29"/>
        <v>0</v>
      </c>
      <c r="BF155" s="109">
        <f t="shared" si="30"/>
        <v>0</v>
      </c>
      <c r="BG155" s="109">
        <f t="shared" si="31"/>
        <v>0</v>
      </c>
      <c r="BH155" s="109">
        <f t="shared" si="32"/>
        <v>0</v>
      </c>
      <c r="BI155" s="109">
        <f t="shared" si="33"/>
        <v>0</v>
      </c>
      <c r="BJ155" s="17" t="s">
        <v>86</v>
      </c>
      <c r="BK155" s="175">
        <f t="shared" si="34"/>
        <v>0</v>
      </c>
      <c r="BL155" s="17" t="s">
        <v>92</v>
      </c>
      <c r="BM155" s="17" t="s">
        <v>1264</v>
      </c>
    </row>
    <row r="156" spans="2:65" s="1" customFormat="1" ht="22.5" customHeight="1">
      <c r="B156" s="34"/>
      <c r="C156" s="167" t="s">
        <v>285</v>
      </c>
      <c r="D156" s="167" t="s">
        <v>161</v>
      </c>
      <c r="E156" s="168" t="s">
        <v>1265</v>
      </c>
      <c r="F156" s="247" t="s">
        <v>1266</v>
      </c>
      <c r="G156" s="247"/>
      <c r="H156" s="247"/>
      <c r="I156" s="247"/>
      <c r="J156" s="169" t="s">
        <v>785</v>
      </c>
      <c r="K156" s="170">
        <v>1</v>
      </c>
      <c r="L156" s="245">
        <v>0</v>
      </c>
      <c r="M156" s="248"/>
      <c r="N156" s="246">
        <f t="shared" si="25"/>
        <v>0</v>
      </c>
      <c r="O156" s="246"/>
      <c r="P156" s="246"/>
      <c r="Q156" s="246"/>
      <c r="R156" s="36"/>
      <c r="T156" s="172" t="s">
        <v>20</v>
      </c>
      <c r="U156" s="43" t="s">
        <v>44</v>
      </c>
      <c r="V156" s="35"/>
      <c r="W156" s="173">
        <f t="shared" si="26"/>
        <v>0</v>
      </c>
      <c r="X156" s="173">
        <v>0</v>
      </c>
      <c r="Y156" s="173">
        <f t="shared" si="27"/>
        <v>0</v>
      </c>
      <c r="Z156" s="173">
        <v>0</v>
      </c>
      <c r="AA156" s="174">
        <f t="shared" si="28"/>
        <v>0</v>
      </c>
      <c r="AR156" s="17" t="s">
        <v>92</v>
      </c>
      <c r="AT156" s="17" t="s">
        <v>161</v>
      </c>
      <c r="AU156" s="17" t="s">
        <v>86</v>
      </c>
      <c r="AY156" s="17" t="s">
        <v>160</v>
      </c>
      <c r="BE156" s="109">
        <f t="shared" si="29"/>
        <v>0</v>
      </c>
      <c r="BF156" s="109">
        <f t="shared" si="30"/>
        <v>0</v>
      </c>
      <c r="BG156" s="109">
        <f t="shared" si="31"/>
        <v>0</v>
      </c>
      <c r="BH156" s="109">
        <f t="shared" si="32"/>
        <v>0</v>
      </c>
      <c r="BI156" s="109">
        <f t="shared" si="33"/>
        <v>0</v>
      </c>
      <c r="BJ156" s="17" t="s">
        <v>86</v>
      </c>
      <c r="BK156" s="175">
        <f t="shared" si="34"/>
        <v>0</v>
      </c>
      <c r="BL156" s="17" t="s">
        <v>92</v>
      </c>
      <c r="BM156" s="17" t="s">
        <v>1267</v>
      </c>
    </row>
    <row r="157" spans="2:65" s="1" customFormat="1" ht="22.5" customHeight="1">
      <c r="B157" s="34"/>
      <c r="C157" s="167" t="s">
        <v>289</v>
      </c>
      <c r="D157" s="167" t="s">
        <v>161</v>
      </c>
      <c r="E157" s="168" t="s">
        <v>1268</v>
      </c>
      <c r="F157" s="247" t="s">
        <v>1269</v>
      </c>
      <c r="G157" s="247"/>
      <c r="H157" s="247"/>
      <c r="I157" s="247"/>
      <c r="J157" s="169" t="s">
        <v>785</v>
      </c>
      <c r="K157" s="170">
        <v>7</v>
      </c>
      <c r="L157" s="245">
        <v>0</v>
      </c>
      <c r="M157" s="248"/>
      <c r="N157" s="246">
        <f t="shared" si="25"/>
        <v>0</v>
      </c>
      <c r="O157" s="246"/>
      <c r="P157" s="246"/>
      <c r="Q157" s="246"/>
      <c r="R157" s="36"/>
      <c r="T157" s="172" t="s">
        <v>20</v>
      </c>
      <c r="U157" s="43" t="s">
        <v>44</v>
      </c>
      <c r="V157" s="35"/>
      <c r="W157" s="173">
        <f t="shared" si="26"/>
        <v>0</v>
      </c>
      <c r="X157" s="173">
        <v>0</v>
      </c>
      <c r="Y157" s="173">
        <f t="shared" si="27"/>
        <v>0</v>
      </c>
      <c r="Z157" s="173">
        <v>0</v>
      </c>
      <c r="AA157" s="174">
        <f t="shared" si="28"/>
        <v>0</v>
      </c>
      <c r="AR157" s="17" t="s">
        <v>92</v>
      </c>
      <c r="AT157" s="17" t="s">
        <v>161</v>
      </c>
      <c r="AU157" s="17" t="s">
        <v>86</v>
      </c>
      <c r="AY157" s="17" t="s">
        <v>160</v>
      </c>
      <c r="BE157" s="109">
        <f t="shared" si="29"/>
        <v>0</v>
      </c>
      <c r="BF157" s="109">
        <f t="shared" si="30"/>
        <v>0</v>
      </c>
      <c r="BG157" s="109">
        <f t="shared" si="31"/>
        <v>0</v>
      </c>
      <c r="BH157" s="109">
        <f t="shared" si="32"/>
        <v>0</v>
      </c>
      <c r="BI157" s="109">
        <f t="shared" si="33"/>
        <v>0</v>
      </c>
      <c r="BJ157" s="17" t="s">
        <v>86</v>
      </c>
      <c r="BK157" s="175">
        <f t="shared" si="34"/>
        <v>0</v>
      </c>
      <c r="BL157" s="17" t="s">
        <v>92</v>
      </c>
      <c r="BM157" s="17" t="s">
        <v>1270</v>
      </c>
    </row>
    <row r="158" spans="2:65" s="1" customFormat="1" ht="22.5" customHeight="1">
      <c r="B158" s="34"/>
      <c r="C158" s="167" t="s">
        <v>293</v>
      </c>
      <c r="D158" s="167" t="s">
        <v>161</v>
      </c>
      <c r="E158" s="168" t="s">
        <v>1271</v>
      </c>
      <c r="F158" s="247" t="s">
        <v>1223</v>
      </c>
      <c r="G158" s="247"/>
      <c r="H158" s="247"/>
      <c r="I158" s="247"/>
      <c r="J158" s="169" t="s">
        <v>785</v>
      </c>
      <c r="K158" s="170">
        <v>1</v>
      </c>
      <c r="L158" s="245">
        <v>0</v>
      </c>
      <c r="M158" s="248"/>
      <c r="N158" s="246">
        <f t="shared" si="25"/>
        <v>0</v>
      </c>
      <c r="O158" s="246"/>
      <c r="P158" s="246"/>
      <c r="Q158" s="246"/>
      <c r="R158" s="36"/>
      <c r="T158" s="172" t="s">
        <v>20</v>
      </c>
      <c r="U158" s="43" t="s">
        <v>44</v>
      </c>
      <c r="V158" s="35"/>
      <c r="W158" s="173">
        <f t="shared" si="26"/>
        <v>0</v>
      </c>
      <c r="X158" s="173">
        <v>0</v>
      </c>
      <c r="Y158" s="173">
        <f t="shared" si="27"/>
        <v>0</v>
      </c>
      <c r="Z158" s="173">
        <v>0</v>
      </c>
      <c r="AA158" s="174">
        <f t="shared" si="28"/>
        <v>0</v>
      </c>
      <c r="AR158" s="17" t="s">
        <v>92</v>
      </c>
      <c r="AT158" s="17" t="s">
        <v>161</v>
      </c>
      <c r="AU158" s="17" t="s">
        <v>86</v>
      </c>
      <c r="AY158" s="17" t="s">
        <v>160</v>
      </c>
      <c r="BE158" s="109">
        <f t="shared" si="29"/>
        <v>0</v>
      </c>
      <c r="BF158" s="109">
        <f t="shared" si="30"/>
        <v>0</v>
      </c>
      <c r="BG158" s="109">
        <f t="shared" si="31"/>
        <v>0</v>
      </c>
      <c r="BH158" s="109">
        <f t="shared" si="32"/>
        <v>0</v>
      </c>
      <c r="BI158" s="109">
        <f t="shared" si="33"/>
        <v>0</v>
      </c>
      <c r="BJ158" s="17" t="s">
        <v>86</v>
      </c>
      <c r="BK158" s="175">
        <f t="shared" si="34"/>
        <v>0</v>
      </c>
      <c r="BL158" s="17" t="s">
        <v>92</v>
      </c>
      <c r="BM158" s="17" t="s">
        <v>1272</v>
      </c>
    </row>
    <row r="159" spans="2:65" s="1" customFormat="1" ht="22.5" customHeight="1">
      <c r="B159" s="34"/>
      <c r="C159" s="167" t="s">
        <v>297</v>
      </c>
      <c r="D159" s="167" t="s">
        <v>161</v>
      </c>
      <c r="E159" s="168" t="s">
        <v>1273</v>
      </c>
      <c r="F159" s="247" t="s">
        <v>1274</v>
      </c>
      <c r="G159" s="247"/>
      <c r="H159" s="247"/>
      <c r="I159" s="247"/>
      <c r="J159" s="169" t="s">
        <v>785</v>
      </c>
      <c r="K159" s="170">
        <v>8</v>
      </c>
      <c r="L159" s="245">
        <v>0</v>
      </c>
      <c r="M159" s="248"/>
      <c r="N159" s="246">
        <f t="shared" si="25"/>
        <v>0</v>
      </c>
      <c r="O159" s="246"/>
      <c r="P159" s="246"/>
      <c r="Q159" s="246"/>
      <c r="R159" s="36"/>
      <c r="T159" s="172" t="s">
        <v>20</v>
      </c>
      <c r="U159" s="43" t="s">
        <v>44</v>
      </c>
      <c r="V159" s="35"/>
      <c r="W159" s="173">
        <f t="shared" si="26"/>
        <v>0</v>
      </c>
      <c r="X159" s="173">
        <v>0</v>
      </c>
      <c r="Y159" s="173">
        <f t="shared" si="27"/>
        <v>0</v>
      </c>
      <c r="Z159" s="173">
        <v>0</v>
      </c>
      <c r="AA159" s="174">
        <f t="shared" si="28"/>
        <v>0</v>
      </c>
      <c r="AR159" s="17" t="s">
        <v>92</v>
      </c>
      <c r="AT159" s="17" t="s">
        <v>161</v>
      </c>
      <c r="AU159" s="17" t="s">
        <v>86</v>
      </c>
      <c r="AY159" s="17" t="s">
        <v>160</v>
      </c>
      <c r="BE159" s="109">
        <f t="shared" si="29"/>
        <v>0</v>
      </c>
      <c r="BF159" s="109">
        <f t="shared" si="30"/>
        <v>0</v>
      </c>
      <c r="BG159" s="109">
        <f t="shared" si="31"/>
        <v>0</v>
      </c>
      <c r="BH159" s="109">
        <f t="shared" si="32"/>
        <v>0</v>
      </c>
      <c r="BI159" s="109">
        <f t="shared" si="33"/>
        <v>0</v>
      </c>
      <c r="BJ159" s="17" t="s">
        <v>86</v>
      </c>
      <c r="BK159" s="175">
        <f t="shared" si="34"/>
        <v>0</v>
      </c>
      <c r="BL159" s="17" t="s">
        <v>92</v>
      </c>
      <c r="BM159" s="17" t="s">
        <v>1275</v>
      </c>
    </row>
    <row r="160" spans="2:65" s="1" customFormat="1" ht="22.5" customHeight="1">
      <c r="B160" s="34"/>
      <c r="C160" s="167" t="s">
        <v>301</v>
      </c>
      <c r="D160" s="167" t="s">
        <v>161</v>
      </c>
      <c r="E160" s="168" t="s">
        <v>1276</v>
      </c>
      <c r="F160" s="247" t="s">
        <v>1226</v>
      </c>
      <c r="G160" s="247"/>
      <c r="H160" s="247"/>
      <c r="I160" s="247"/>
      <c r="J160" s="169" t="s">
        <v>785</v>
      </c>
      <c r="K160" s="170">
        <v>110</v>
      </c>
      <c r="L160" s="245">
        <v>0</v>
      </c>
      <c r="M160" s="248"/>
      <c r="N160" s="246">
        <f t="shared" si="25"/>
        <v>0</v>
      </c>
      <c r="O160" s="246"/>
      <c r="P160" s="246"/>
      <c r="Q160" s="246"/>
      <c r="R160" s="36"/>
      <c r="T160" s="172" t="s">
        <v>20</v>
      </c>
      <c r="U160" s="43" t="s">
        <v>44</v>
      </c>
      <c r="V160" s="35"/>
      <c r="W160" s="173">
        <f t="shared" si="26"/>
        <v>0</v>
      </c>
      <c r="X160" s="173">
        <v>0</v>
      </c>
      <c r="Y160" s="173">
        <f t="shared" si="27"/>
        <v>0</v>
      </c>
      <c r="Z160" s="173">
        <v>0</v>
      </c>
      <c r="AA160" s="174">
        <f t="shared" si="28"/>
        <v>0</v>
      </c>
      <c r="AR160" s="17" t="s">
        <v>92</v>
      </c>
      <c r="AT160" s="17" t="s">
        <v>161</v>
      </c>
      <c r="AU160" s="17" t="s">
        <v>86</v>
      </c>
      <c r="AY160" s="17" t="s">
        <v>160</v>
      </c>
      <c r="BE160" s="109">
        <f t="shared" si="29"/>
        <v>0</v>
      </c>
      <c r="BF160" s="109">
        <f t="shared" si="30"/>
        <v>0</v>
      </c>
      <c r="BG160" s="109">
        <f t="shared" si="31"/>
        <v>0</v>
      </c>
      <c r="BH160" s="109">
        <f t="shared" si="32"/>
        <v>0</v>
      </c>
      <c r="BI160" s="109">
        <f t="shared" si="33"/>
        <v>0</v>
      </c>
      <c r="BJ160" s="17" t="s">
        <v>86</v>
      </c>
      <c r="BK160" s="175">
        <f t="shared" si="34"/>
        <v>0</v>
      </c>
      <c r="BL160" s="17" t="s">
        <v>92</v>
      </c>
      <c r="BM160" s="17" t="s">
        <v>1277</v>
      </c>
    </row>
    <row r="161" spans="2:65" s="1" customFormat="1" ht="22.5" customHeight="1">
      <c r="B161" s="34"/>
      <c r="C161" s="167" t="s">
        <v>305</v>
      </c>
      <c r="D161" s="167" t="s">
        <v>161</v>
      </c>
      <c r="E161" s="168" t="s">
        <v>1278</v>
      </c>
      <c r="F161" s="247" t="s">
        <v>1229</v>
      </c>
      <c r="G161" s="247"/>
      <c r="H161" s="247"/>
      <c r="I161" s="247"/>
      <c r="J161" s="169" t="s">
        <v>785</v>
      </c>
      <c r="K161" s="170">
        <v>110</v>
      </c>
      <c r="L161" s="245">
        <v>0</v>
      </c>
      <c r="M161" s="248"/>
      <c r="N161" s="246">
        <f t="shared" si="25"/>
        <v>0</v>
      </c>
      <c r="O161" s="246"/>
      <c r="P161" s="246"/>
      <c r="Q161" s="246"/>
      <c r="R161" s="36"/>
      <c r="T161" s="172" t="s">
        <v>20</v>
      </c>
      <c r="U161" s="43" t="s">
        <v>44</v>
      </c>
      <c r="V161" s="35"/>
      <c r="W161" s="173">
        <f t="shared" si="26"/>
        <v>0</v>
      </c>
      <c r="X161" s="173">
        <v>0</v>
      </c>
      <c r="Y161" s="173">
        <f t="shared" si="27"/>
        <v>0</v>
      </c>
      <c r="Z161" s="173">
        <v>0</v>
      </c>
      <c r="AA161" s="174">
        <f t="shared" si="28"/>
        <v>0</v>
      </c>
      <c r="AR161" s="17" t="s">
        <v>92</v>
      </c>
      <c r="AT161" s="17" t="s">
        <v>161</v>
      </c>
      <c r="AU161" s="17" t="s">
        <v>86</v>
      </c>
      <c r="AY161" s="17" t="s">
        <v>160</v>
      </c>
      <c r="BE161" s="109">
        <f t="shared" si="29"/>
        <v>0</v>
      </c>
      <c r="BF161" s="109">
        <f t="shared" si="30"/>
        <v>0</v>
      </c>
      <c r="BG161" s="109">
        <f t="shared" si="31"/>
        <v>0</v>
      </c>
      <c r="BH161" s="109">
        <f t="shared" si="32"/>
        <v>0</v>
      </c>
      <c r="BI161" s="109">
        <f t="shared" si="33"/>
        <v>0</v>
      </c>
      <c r="BJ161" s="17" t="s">
        <v>86</v>
      </c>
      <c r="BK161" s="175">
        <f t="shared" si="34"/>
        <v>0</v>
      </c>
      <c r="BL161" s="17" t="s">
        <v>92</v>
      </c>
      <c r="BM161" s="17" t="s">
        <v>1279</v>
      </c>
    </row>
    <row r="162" spans="2:65" s="1" customFormat="1" ht="49.9" customHeight="1">
      <c r="B162" s="34"/>
      <c r="C162" s="35"/>
      <c r="D162" s="158" t="s">
        <v>631</v>
      </c>
      <c r="E162" s="35"/>
      <c r="F162" s="35"/>
      <c r="G162" s="35"/>
      <c r="H162" s="35"/>
      <c r="I162" s="35"/>
      <c r="J162" s="35"/>
      <c r="K162" s="35"/>
      <c r="L162" s="35"/>
      <c r="M162" s="35"/>
      <c r="N162" s="233">
        <f t="shared" ref="N162:N167" si="35">BK162</f>
        <v>0</v>
      </c>
      <c r="O162" s="234"/>
      <c r="P162" s="234"/>
      <c r="Q162" s="234"/>
      <c r="R162" s="36"/>
      <c r="T162" s="142"/>
      <c r="U162" s="35"/>
      <c r="V162" s="35"/>
      <c r="W162" s="35"/>
      <c r="X162" s="35"/>
      <c r="Y162" s="35"/>
      <c r="Z162" s="35"/>
      <c r="AA162" s="77"/>
      <c r="AT162" s="17" t="s">
        <v>76</v>
      </c>
      <c r="AU162" s="17" t="s">
        <v>77</v>
      </c>
      <c r="AY162" s="17" t="s">
        <v>632</v>
      </c>
      <c r="BK162" s="175">
        <f>SUM(BK163:BK167)</f>
        <v>0</v>
      </c>
    </row>
    <row r="163" spans="2:65" s="1" customFormat="1" ht="22.35" customHeight="1">
      <c r="B163" s="34"/>
      <c r="C163" s="180" t="s">
        <v>20</v>
      </c>
      <c r="D163" s="180" t="s">
        <v>161</v>
      </c>
      <c r="E163" s="181" t="s">
        <v>20</v>
      </c>
      <c r="F163" s="244" t="s">
        <v>20</v>
      </c>
      <c r="G163" s="244"/>
      <c r="H163" s="244"/>
      <c r="I163" s="244"/>
      <c r="J163" s="182" t="s">
        <v>20</v>
      </c>
      <c r="K163" s="171"/>
      <c r="L163" s="245"/>
      <c r="M163" s="246"/>
      <c r="N163" s="246">
        <f t="shared" si="35"/>
        <v>0</v>
      </c>
      <c r="O163" s="246"/>
      <c r="P163" s="246"/>
      <c r="Q163" s="246"/>
      <c r="R163" s="36"/>
      <c r="T163" s="172" t="s">
        <v>20</v>
      </c>
      <c r="U163" s="183" t="s">
        <v>44</v>
      </c>
      <c r="V163" s="35"/>
      <c r="W163" s="35"/>
      <c r="X163" s="35"/>
      <c r="Y163" s="35"/>
      <c r="Z163" s="35"/>
      <c r="AA163" s="77"/>
      <c r="AT163" s="17" t="s">
        <v>632</v>
      </c>
      <c r="AU163" s="17" t="s">
        <v>83</v>
      </c>
      <c r="AY163" s="17" t="s">
        <v>632</v>
      </c>
      <c r="BE163" s="109">
        <f>IF(U163="základná",N163,0)</f>
        <v>0</v>
      </c>
      <c r="BF163" s="109">
        <f>IF(U163="znížená",N163,0)</f>
        <v>0</v>
      </c>
      <c r="BG163" s="109">
        <f>IF(U163="zákl. prenesená",N163,0)</f>
        <v>0</v>
      </c>
      <c r="BH163" s="109">
        <f>IF(U163="zníž. prenesená",N163,0)</f>
        <v>0</v>
      </c>
      <c r="BI163" s="109">
        <f>IF(U163="nulová",N163,0)</f>
        <v>0</v>
      </c>
      <c r="BJ163" s="17" t="s">
        <v>86</v>
      </c>
      <c r="BK163" s="175">
        <f>L163*K163</f>
        <v>0</v>
      </c>
    </row>
    <row r="164" spans="2:65" s="1" customFormat="1" ht="22.35" customHeight="1">
      <c r="B164" s="34"/>
      <c r="C164" s="180" t="s">
        <v>20</v>
      </c>
      <c r="D164" s="180" t="s">
        <v>161</v>
      </c>
      <c r="E164" s="181" t="s">
        <v>20</v>
      </c>
      <c r="F164" s="244" t="s">
        <v>20</v>
      </c>
      <c r="G164" s="244"/>
      <c r="H164" s="244"/>
      <c r="I164" s="244"/>
      <c r="J164" s="182" t="s">
        <v>20</v>
      </c>
      <c r="K164" s="171"/>
      <c r="L164" s="245"/>
      <c r="M164" s="246"/>
      <c r="N164" s="246">
        <f t="shared" si="35"/>
        <v>0</v>
      </c>
      <c r="O164" s="246"/>
      <c r="P164" s="246"/>
      <c r="Q164" s="246"/>
      <c r="R164" s="36"/>
      <c r="T164" s="172" t="s">
        <v>20</v>
      </c>
      <c r="U164" s="183" t="s">
        <v>44</v>
      </c>
      <c r="V164" s="35"/>
      <c r="W164" s="35"/>
      <c r="X164" s="35"/>
      <c r="Y164" s="35"/>
      <c r="Z164" s="35"/>
      <c r="AA164" s="77"/>
      <c r="AT164" s="17" t="s">
        <v>632</v>
      </c>
      <c r="AU164" s="17" t="s">
        <v>83</v>
      </c>
      <c r="AY164" s="17" t="s">
        <v>632</v>
      </c>
      <c r="BE164" s="109">
        <f>IF(U164="základná",N164,0)</f>
        <v>0</v>
      </c>
      <c r="BF164" s="109">
        <f>IF(U164="znížená",N164,0)</f>
        <v>0</v>
      </c>
      <c r="BG164" s="109">
        <f>IF(U164="zákl. prenesená",N164,0)</f>
        <v>0</v>
      </c>
      <c r="BH164" s="109">
        <f>IF(U164="zníž. prenesená",N164,0)</f>
        <v>0</v>
      </c>
      <c r="BI164" s="109">
        <f>IF(U164="nulová",N164,0)</f>
        <v>0</v>
      </c>
      <c r="BJ164" s="17" t="s">
        <v>86</v>
      </c>
      <c r="BK164" s="175">
        <f>L164*K164</f>
        <v>0</v>
      </c>
    </row>
    <row r="165" spans="2:65" s="1" customFormat="1" ht="22.35" customHeight="1">
      <c r="B165" s="34"/>
      <c r="C165" s="180" t="s">
        <v>20</v>
      </c>
      <c r="D165" s="180" t="s">
        <v>161</v>
      </c>
      <c r="E165" s="181" t="s">
        <v>20</v>
      </c>
      <c r="F165" s="244" t="s">
        <v>20</v>
      </c>
      <c r="G165" s="244"/>
      <c r="H165" s="244"/>
      <c r="I165" s="244"/>
      <c r="J165" s="182" t="s">
        <v>20</v>
      </c>
      <c r="K165" s="171"/>
      <c r="L165" s="245"/>
      <c r="M165" s="246"/>
      <c r="N165" s="246">
        <f t="shared" si="35"/>
        <v>0</v>
      </c>
      <c r="O165" s="246"/>
      <c r="P165" s="246"/>
      <c r="Q165" s="246"/>
      <c r="R165" s="36"/>
      <c r="T165" s="172" t="s">
        <v>20</v>
      </c>
      <c r="U165" s="183" t="s">
        <v>44</v>
      </c>
      <c r="V165" s="35"/>
      <c r="W165" s="35"/>
      <c r="X165" s="35"/>
      <c r="Y165" s="35"/>
      <c r="Z165" s="35"/>
      <c r="AA165" s="77"/>
      <c r="AT165" s="17" t="s">
        <v>632</v>
      </c>
      <c r="AU165" s="17" t="s">
        <v>83</v>
      </c>
      <c r="AY165" s="17" t="s">
        <v>632</v>
      </c>
      <c r="BE165" s="109">
        <f>IF(U165="základná",N165,0)</f>
        <v>0</v>
      </c>
      <c r="BF165" s="109">
        <f>IF(U165="znížená",N165,0)</f>
        <v>0</v>
      </c>
      <c r="BG165" s="109">
        <f>IF(U165="zákl. prenesená",N165,0)</f>
        <v>0</v>
      </c>
      <c r="BH165" s="109">
        <f>IF(U165="zníž. prenesená",N165,0)</f>
        <v>0</v>
      </c>
      <c r="BI165" s="109">
        <f>IF(U165="nulová",N165,0)</f>
        <v>0</v>
      </c>
      <c r="BJ165" s="17" t="s">
        <v>86</v>
      </c>
      <c r="BK165" s="175">
        <f>L165*K165</f>
        <v>0</v>
      </c>
    </row>
    <row r="166" spans="2:65" s="1" customFormat="1" ht="22.35" customHeight="1">
      <c r="B166" s="34"/>
      <c r="C166" s="180" t="s">
        <v>20</v>
      </c>
      <c r="D166" s="180" t="s">
        <v>161</v>
      </c>
      <c r="E166" s="181" t="s">
        <v>20</v>
      </c>
      <c r="F166" s="244" t="s">
        <v>20</v>
      </c>
      <c r="G166" s="244"/>
      <c r="H166" s="244"/>
      <c r="I166" s="244"/>
      <c r="J166" s="182" t="s">
        <v>20</v>
      </c>
      <c r="K166" s="171"/>
      <c r="L166" s="245"/>
      <c r="M166" s="246"/>
      <c r="N166" s="246">
        <f t="shared" si="35"/>
        <v>0</v>
      </c>
      <c r="O166" s="246"/>
      <c r="P166" s="246"/>
      <c r="Q166" s="246"/>
      <c r="R166" s="36"/>
      <c r="T166" s="172" t="s">
        <v>20</v>
      </c>
      <c r="U166" s="183" t="s">
        <v>44</v>
      </c>
      <c r="V166" s="35"/>
      <c r="W166" s="35"/>
      <c r="X166" s="35"/>
      <c r="Y166" s="35"/>
      <c r="Z166" s="35"/>
      <c r="AA166" s="77"/>
      <c r="AT166" s="17" t="s">
        <v>632</v>
      </c>
      <c r="AU166" s="17" t="s">
        <v>83</v>
      </c>
      <c r="AY166" s="17" t="s">
        <v>632</v>
      </c>
      <c r="BE166" s="109">
        <f>IF(U166="základná",N166,0)</f>
        <v>0</v>
      </c>
      <c r="BF166" s="109">
        <f>IF(U166="znížená",N166,0)</f>
        <v>0</v>
      </c>
      <c r="BG166" s="109">
        <f>IF(U166="zákl. prenesená",N166,0)</f>
        <v>0</v>
      </c>
      <c r="BH166" s="109">
        <f>IF(U166="zníž. prenesená",N166,0)</f>
        <v>0</v>
      </c>
      <c r="BI166" s="109">
        <f>IF(U166="nulová",N166,0)</f>
        <v>0</v>
      </c>
      <c r="BJ166" s="17" t="s">
        <v>86</v>
      </c>
      <c r="BK166" s="175">
        <f>L166*K166</f>
        <v>0</v>
      </c>
    </row>
    <row r="167" spans="2:65" s="1" customFormat="1" ht="22.35" customHeight="1">
      <c r="B167" s="34"/>
      <c r="C167" s="180" t="s">
        <v>20</v>
      </c>
      <c r="D167" s="180" t="s">
        <v>161</v>
      </c>
      <c r="E167" s="181" t="s">
        <v>20</v>
      </c>
      <c r="F167" s="244" t="s">
        <v>20</v>
      </c>
      <c r="G167" s="244"/>
      <c r="H167" s="244"/>
      <c r="I167" s="244"/>
      <c r="J167" s="182" t="s">
        <v>20</v>
      </c>
      <c r="K167" s="171"/>
      <c r="L167" s="245"/>
      <c r="M167" s="246"/>
      <c r="N167" s="246">
        <f t="shared" si="35"/>
        <v>0</v>
      </c>
      <c r="O167" s="246"/>
      <c r="P167" s="246"/>
      <c r="Q167" s="246"/>
      <c r="R167" s="36"/>
      <c r="T167" s="172" t="s">
        <v>20</v>
      </c>
      <c r="U167" s="183" t="s">
        <v>44</v>
      </c>
      <c r="V167" s="55"/>
      <c r="W167" s="55"/>
      <c r="X167" s="55"/>
      <c r="Y167" s="55"/>
      <c r="Z167" s="55"/>
      <c r="AA167" s="57"/>
      <c r="AT167" s="17" t="s">
        <v>632</v>
      </c>
      <c r="AU167" s="17" t="s">
        <v>83</v>
      </c>
      <c r="AY167" s="17" t="s">
        <v>632</v>
      </c>
      <c r="BE167" s="109">
        <f>IF(U167="základná",N167,0)</f>
        <v>0</v>
      </c>
      <c r="BF167" s="109">
        <f>IF(U167="znížená",N167,0)</f>
        <v>0</v>
      </c>
      <c r="BG167" s="109">
        <f>IF(U167="zákl. prenesená",N167,0)</f>
        <v>0</v>
      </c>
      <c r="BH167" s="109">
        <f>IF(U167="zníž. prenesená",N167,0)</f>
        <v>0</v>
      </c>
      <c r="BI167" s="109">
        <f>IF(U167="nulová",N167,0)</f>
        <v>0</v>
      </c>
      <c r="BJ167" s="17" t="s">
        <v>86</v>
      </c>
      <c r="BK167" s="175">
        <f>L167*K167</f>
        <v>0</v>
      </c>
    </row>
    <row r="168" spans="2:65" s="1" customFormat="1" ht="6.95" customHeight="1">
      <c r="B168" s="58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60"/>
    </row>
  </sheetData>
  <sheetProtection algorithmName="SHA-512" hashValue="FqOK2dUg7dCReuEUSYqQ47o85t54Eq0pHBPOW+Fo/QVULGd5QKWBK0RmshrbZXCwFDL0xiesbHHfJwR3rfEq0A==" saltValue="BAEzUIgrUhIpg69Ou2UISQ==" spinCount="100000" sheet="1" objects="1" scenarios="1" formatCells="0" formatColumns="0" formatRows="0" sort="0" autoFilter="0"/>
  <mergeCells count="199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N101:Q101"/>
    <mergeCell ref="L103:Q103"/>
    <mergeCell ref="C109:Q109"/>
    <mergeCell ref="F111:P111"/>
    <mergeCell ref="F112:P112"/>
    <mergeCell ref="M114:P114"/>
    <mergeCell ref="M116:Q116"/>
    <mergeCell ref="M117:Q117"/>
    <mergeCell ref="F119:I119"/>
    <mergeCell ref="L119:M119"/>
    <mergeCell ref="N119:Q119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H1:K1"/>
    <mergeCell ref="S2:AC2"/>
    <mergeCell ref="F166:I166"/>
    <mergeCell ref="L166:M166"/>
    <mergeCell ref="N166:Q166"/>
    <mergeCell ref="F167:I167"/>
    <mergeCell ref="L167:M167"/>
    <mergeCell ref="N167:Q167"/>
    <mergeCell ref="N120:Q120"/>
    <mergeCell ref="N121:Q121"/>
    <mergeCell ref="N122:Q122"/>
    <mergeCell ref="N130:Q130"/>
    <mergeCell ref="N138:Q138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59:I159"/>
  </mergeCells>
  <dataValidations count="2">
    <dataValidation type="list" allowBlank="1" showInputMessage="1" showErrorMessage="1" error="Povolené sú hodnoty K, M." sqref="D163:D168">
      <formula1>"K, M"</formula1>
    </dataValidation>
    <dataValidation type="list" allowBlank="1" showInputMessage="1" showErrorMessage="1" error="Povolené sú hodnoty základná, znížená, nulová." sqref="U163:U168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19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6</vt:i4>
      </vt:variant>
      <vt:variant>
        <vt:lpstr>Pomenované rozsahy</vt:lpstr>
      </vt:variant>
      <vt:variant>
        <vt:i4>12</vt:i4>
      </vt:variant>
    </vt:vector>
  </HeadingPairs>
  <TitlesOfParts>
    <vt:vector size="18" baseType="lpstr">
      <vt:lpstr>Rekapitulácia stavby</vt:lpstr>
      <vt:lpstr>1 - Stavebné úpravy</vt:lpstr>
      <vt:lpstr>2 - Vnútorná zdravotechnika</vt:lpstr>
      <vt:lpstr>3 - Elektroinštalácia</vt:lpstr>
      <vt:lpstr>4 - Štrukturovaná kabeláž</vt:lpstr>
      <vt:lpstr>5 - Systém kontroly vstupu</vt:lpstr>
      <vt:lpstr>'1 - Stavebné úpravy'!Názvy_tlače</vt:lpstr>
      <vt:lpstr>'2 - Vnútorná zdravotechnika'!Názvy_tlače</vt:lpstr>
      <vt:lpstr>'3 - Elektroinštalácia'!Názvy_tlače</vt:lpstr>
      <vt:lpstr>'4 - Štrukturovaná kabeláž'!Názvy_tlače</vt:lpstr>
      <vt:lpstr>'5 - Systém kontroly vstupu'!Názvy_tlače</vt:lpstr>
      <vt:lpstr>'Rekapitulácia stavby'!Názvy_tlače</vt:lpstr>
      <vt:lpstr>'1 - Stavebné úpravy'!Oblasť_tlače</vt:lpstr>
      <vt:lpstr>'2 - Vnútorná zdravotechnika'!Oblasť_tlače</vt:lpstr>
      <vt:lpstr>'3 - Elektroinštalácia'!Oblasť_tlače</vt:lpstr>
      <vt:lpstr>'4 - Štrukturovaná kabeláž'!Oblasť_tlače</vt:lpstr>
      <vt:lpstr>'5 - Systém kontroly vstupu'!Oblasť_tlače</vt:lpstr>
      <vt:lpstr>'Rekapitulácia stavby'!Oblasť_tlače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Fabry</dc:creator>
  <cp:lastModifiedBy>User</cp:lastModifiedBy>
  <dcterms:created xsi:type="dcterms:W3CDTF">2018-02-15T10:55:56Z</dcterms:created>
  <dcterms:modified xsi:type="dcterms:W3CDTF">2018-02-19T14:59:46Z</dcterms:modified>
</cp:coreProperties>
</file>